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_python\data\clean\"/>
    </mc:Choice>
  </mc:AlternateContent>
  <bookViews>
    <workbookView xWindow="0" yWindow="0" windowWidth="28800" windowHeight="11235"/>
  </bookViews>
  <sheets>
    <sheet name="Readme" sheetId="7" r:id="rId1"/>
    <sheet name="DfE data" sheetId="1" r:id="rId2"/>
    <sheet name="w_data" sheetId="3" r:id="rId3"/>
    <sheet name="nodes" sheetId="4" r:id="rId4"/>
    <sheet name="links" sheetId="5" r:id="rId5"/>
    <sheet name="check" sheetId="6" r:id="rId6"/>
  </sheets>
  <definedNames>
    <definedName name="_xlnm._FilterDatabase" localSheetId="1" hidden="1">'DfE data'!$A$1:$BK$21</definedName>
    <definedName name="_xlnm._FilterDatabase" localSheetId="4" hidden="1">links!$A$2:$J$338</definedName>
    <definedName name="_xlnm._FilterDatabase" localSheetId="2" hidden="1">w_data!$A$1:$AN$48</definedName>
    <definedName name="bhue">#REF!</definedName>
    <definedName name="blue">#REF!</definedName>
    <definedName name="data">w_data!$N$1:$AN$21</definedName>
    <definedName name="data_2">#REF!</definedName>
    <definedName name="ohue">#REF!</definedName>
    <definedName name="orange">#REF!</definedName>
  </definedNames>
  <calcPr calcId="152511"/>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8" i="5" l="1"/>
  <c r="F259" i="5"/>
  <c r="F260" i="5"/>
  <c r="F261" i="5"/>
  <c r="F262" i="5"/>
  <c r="F263" i="5"/>
  <c r="F264" i="5"/>
  <c r="F265" i="5"/>
  <c r="F266" i="5"/>
  <c r="F267" i="5"/>
  <c r="F268" i="5"/>
  <c r="F269" i="5"/>
  <c r="F270" i="5"/>
  <c r="F271" i="5"/>
  <c r="F272" i="5"/>
  <c r="F273" i="5"/>
  <c r="F274" i="5"/>
  <c r="F275" i="5"/>
  <c r="F276" i="5"/>
  <c r="F257" i="5"/>
  <c r="F46" i="5"/>
  <c r="F47" i="5"/>
  <c r="F48" i="5"/>
  <c r="F49" i="5"/>
  <c r="F50" i="5"/>
  <c r="F51" i="5"/>
  <c r="F52" i="5"/>
  <c r="F53" i="5"/>
  <c r="F54" i="5"/>
  <c r="F55" i="5"/>
  <c r="F56" i="5"/>
  <c r="F57" i="5"/>
  <c r="F58" i="5"/>
  <c r="F59" i="5"/>
  <c r="F60" i="5"/>
  <c r="F61" i="5"/>
  <c r="F62" i="5"/>
  <c r="F63" i="5"/>
  <c r="F64" i="5"/>
  <c r="F45" i="5"/>
  <c r="E175" i="5"/>
  <c r="E176" i="5"/>
  <c r="E177" i="5"/>
  <c r="E178" i="5"/>
  <c r="E179" i="5"/>
  <c r="E180" i="5"/>
  <c r="E181" i="5"/>
  <c r="E182" i="5"/>
  <c r="E183" i="5"/>
  <c r="E184" i="5"/>
  <c r="E185" i="5"/>
  <c r="E186" i="5"/>
  <c r="E187" i="5"/>
  <c r="E188" i="5"/>
  <c r="E189" i="5"/>
  <c r="E190" i="5"/>
  <c r="E191" i="5"/>
  <c r="E192" i="5"/>
  <c r="E193" i="5"/>
  <c r="E174" i="5"/>
  <c r="E155" i="5"/>
  <c r="E156" i="5"/>
  <c r="E157" i="5"/>
  <c r="E158" i="5"/>
  <c r="E159" i="5"/>
  <c r="E160" i="5"/>
  <c r="E161" i="5"/>
  <c r="E162" i="5"/>
  <c r="E163" i="5"/>
  <c r="E164" i="5"/>
  <c r="E165" i="5"/>
  <c r="E166" i="5"/>
  <c r="E167" i="5"/>
  <c r="E168" i="5"/>
  <c r="E169" i="5"/>
  <c r="E170" i="5"/>
  <c r="E171" i="5"/>
  <c r="E172" i="5"/>
  <c r="E173" i="5"/>
  <c r="E154" i="5"/>
  <c r="E135" i="5"/>
  <c r="E136" i="5"/>
  <c r="E137" i="5"/>
  <c r="E138" i="5"/>
  <c r="E139" i="5"/>
  <c r="E140" i="5"/>
  <c r="E141" i="5"/>
  <c r="E142" i="5"/>
  <c r="E143" i="5"/>
  <c r="E144" i="5"/>
  <c r="E145" i="5"/>
  <c r="E146" i="5"/>
  <c r="E147" i="5"/>
  <c r="E148" i="5"/>
  <c r="E149" i="5"/>
  <c r="E150" i="5"/>
  <c r="E151" i="5"/>
  <c r="E152" i="5"/>
  <c r="E153" i="5"/>
  <c r="E134" i="5"/>
  <c r="E114" i="5"/>
  <c r="E115" i="5"/>
  <c r="E116" i="5"/>
  <c r="E117" i="5"/>
  <c r="E118" i="5"/>
  <c r="E119" i="5"/>
  <c r="E120" i="5"/>
  <c r="E121" i="5"/>
  <c r="E122" i="5"/>
  <c r="E123" i="5"/>
  <c r="E124" i="5"/>
  <c r="E125" i="5"/>
  <c r="E126" i="5"/>
  <c r="E127" i="5"/>
  <c r="E128" i="5"/>
  <c r="E129" i="5"/>
  <c r="E130" i="5"/>
  <c r="E131" i="5"/>
  <c r="E132" i="5"/>
  <c r="E113" i="5"/>
  <c r="E94" i="5"/>
  <c r="E95" i="5"/>
  <c r="E96" i="5"/>
  <c r="E97" i="5"/>
  <c r="E98" i="5"/>
  <c r="E99" i="5"/>
  <c r="E100" i="5"/>
  <c r="E101" i="5"/>
  <c r="E102" i="5"/>
  <c r="E103" i="5"/>
  <c r="E104" i="5"/>
  <c r="E105" i="5"/>
  <c r="E106" i="5"/>
  <c r="E107" i="5"/>
  <c r="E108" i="5"/>
  <c r="E109" i="5"/>
  <c r="E110" i="5"/>
  <c r="E111" i="5"/>
  <c r="E112" i="5"/>
  <c r="E93" i="5"/>
  <c r="E74" i="5"/>
  <c r="E75" i="5"/>
  <c r="E76" i="5"/>
  <c r="E77" i="5"/>
  <c r="E78" i="5"/>
  <c r="E79" i="5"/>
  <c r="E80" i="5"/>
  <c r="E81" i="5"/>
  <c r="E82" i="5"/>
  <c r="E83" i="5"/>
  <c r="E84" i="5"/>
  <c r="E85" i="5"/>
  <c r="E86" i="5"/>
  <c r="E87" i="5"/>
  <c r="E88" i="5"/>
  <c r="E89" i="5"/>
  <c r="E90" i="5"/>
  <c r="E91" i="5"/>
  <c r="E92" i="5"/>
  <c r="E73" i="5"/>
  <c r="AW7" i="3"/>
  <c r="AQ9" i="3"/>
  <c r="AR19" i="3"/>
  <c r="AQ19" i="3"/>
  <c r="AR18" i="3"/>
  <c r="AQ18" i="3"/>
  <c r="AR17" i="3"/>
  <c r="AR20" i="3" s="1"/>
  <c r="AR21" i="3" s="1"/>
  <c r="AQ17" i="3"/>
  <c r="AQ20" i="3" s="1"/>
  <c r="E331" i="5"/>
  <c r="I331" i="5" s="1"/>
  <c r="E330" i="5"/>
  <c r="I330" i="5" s="1"/>
  <c r="E329" i="5"/>
  <c r="I329" i="5" s="1"/>
  <c r="E328" i="5"/>
  <c r="I328" i="5" s="1"/>
  <c r="E327" i="5"/>
  <c r="I327" i="5" s="1"/>
  <c r="E326" i="5"/>
  <c r="I338" i="5"/>
  <c r="I337" i="5"/>
  <c r="I336" i="5"/>
  <c r="I335" i="5"/>
  <c r="I334" i="5"/>
  <c r="I333" i="5"/>
  <c r="I326" i="5"/>
  <c r="I322" i="5"/>
  <c r="I318" i="5"/>
  <c r="I317" i="5"/>
  <c r="AQ11" i="3"/>
  <c r="AQ10" i="3"/>
  <c r="I321" i="5"/>
  <c r="E314" i="5"/>
  <c r="I314" i="5" s="1"/>
  <c r="E313" i="5"/>
  <c r="I313" i="5" s="1"/>
  <c r="E312" i="5"/>
  <c r="I312" i="5" s="1"/>
  <c r="E311" i="5"/>
  <c r="I311" i="5" s="1"/>
  <c r="E310" i="5"/>
  <c r="I310" i="5" s="1"/>
  <c r="E309" i="5"/>
  <c r="I309" i="5" s="1"/>
  <c r="E308" i="5"/>
  <c r="I308" i="5" s="1"/>
  <c r="E307" i="5"/>
  <c r="I307" i="5" s="1"/>
  <c r="E306" i="5"/>
  <c r="I306" i="5" s="1"/>
  <c r="I324" i="5"/>
  <c r="I323" i="5"/>
  <c r="I320" i="5"/>
  <c r="I319" i="5"/>
  <c r="I316" i="5"/>
  <c r="G8" i="6"/>
  <c r="I283" i="5"/>
  <c r="I282" i="5"/>
  <c r="I281" i="5"/>
  <c r="I280" i="5"/>
  <c r="I279" i="5"/>
  <c r="I278" i="5"/>
  <c r="E235" i="5"/>
  <c r="I235" i="5" s="1"/>
  <c r="E234" i="5"/>
  <c r="I234" i="5" s="1"/>
  <c r="E233" i="5"/>
  <c r="I233" i="5" s="1"/>
  <c r="E232" i="5"/>
  <c r="I232" i="5" s="1"/>
  <c r="E231" i="5"/>
  <c r="I231" i="5" s="1"/>
  <c r="E230" i="5"/>
  <c r="I230" i="5" s="1"/>
  <c r="E229" i="5"/>
  <c r="I229" i="5" s="1"/>
  <c r="E228" i="5"/>
  <c r="I228" i="5" s="1"/>
  <c r="E227" i="5"/>
  <c r="I227" i="5" s="1"/>
  <c r="E226" i="5"/>
  <c r="I226" i="5" s="1"/>
  <c r="E225" i="5"/>
  <c r="I225" i="5" s="1"/>
  <c r="E224" i="5"/>
  <c r="I224" i="5" s="1"/>
  <c r="E223" i="5"/>
  <c r="I223" i="5" s="1"/>
  <c r="E222" i="5"/>
  <c r="I222" i="5" s="1"/>
  <c r="E221" i="5"/>
  <c r="I221" i="5" s="1"/>
  <c r="E220" i="5"/>
  <c r="I220" i="5" s="1"/>
  <c r="E219" i="5"/>
  <c r="I219" i="5" s="1"/>
  <c r="E218" i="5"/>
  <c r="I218" i="5" s="1"/>
  <c r="E217" i="5"/>
  <c r="I217" i="5" s="1"/>
  <c r="E216" i="5"/>
  <c r="I216" i="5" s="1"/>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34"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73" i="5"/>
  <c r="F5" i="6"/>
  <c r="G5" i="6" s="1"/>
  <c r="F18" i="6"/>
  <c r="G18" i="6" s="1"/>
  <c r="F8" i="6"/>
  <c r="F3" i="6"/>
  <c r="G3" i="6" s="1"/>
  <c r="F23" i="6"/>
  <c r="G23" i="6" s="1"/>
  <c r="F26" i="6"/>
  <c r="G26" i="6" s="1"/>
  <c r="F11" i="6"/>
  <c r="G11" i="6" s="1"/>
  <c r="F6" i="6"/>
  <c r="G6" i="6" s="1"/>
  <c r="F24" i="6"/>
  <c r="G24" i="6" s="1"/>
  <c r="F30" i="6"/>
  <c r="G30" i="6" s="1"/>
  <c r="F14" i="6"/>
  <c r="G14" i="6" s="1"/>
  <c r="F17" i="6"/>
  <c r="G17" i="6" s="1"/>
  <c r="F27" i="6"/>
  <c r="G27" i="6" s="1"/>
  <c r="F29" i="6"/>
  <c r="G29" i="6" s="1"/>
  <c r="F21" i="6"/>
  <c r="G21" i="6" s="1"/>
  <c r="F9" i="6"/>
  <c r="G9" i="6" s="1"/>
  <c r="F12" i="6"/>
  <c r="G12" i="6" s="1"/>
  <c r="F15" i="6"/>
  <c r="G15" i="6" s="1"/>
  <c r="F20" i="6"/>
  <c r="G20" i="6" s="1"/>
  <c r="F2" i="6"/>
  <c r="G2" i="6" s="1"/>
  <c r="M2" i="6"/>
  <c r="M3" i="6"/>
  <c r="M4" i="6"/>
  <c r="M5" i="6"/>
  <c r="M1" i="6"/>
  <c r="I71" i="5"/>
  <c r="I70" i="5"/>
  <c r="I69" i="5"/>
  <c r="I68" i="5"/>
  <c r="I67" i="5"/>
  <c r="I66" i="5"/>
  <c r="E23" i="5"/>
  <c r="I23" i="5" s="1"/>
  <c r="E22" i="5"/>
  <c r="I22" i="5" s="1"/>
  <c r="E21" i="5"/>
  <c r="I21" i="5" s="1"/>
  <c r="E20" i="5"/>
  <c r="I20" i="5" s="1"/>
  <c r="E19" i="5"/>
  <c r="I19" i="5" s="1"/>
  <c r="E18" i="5"/>
  <c r="I18" i="5" s="1"/>
  <c r="E17" i="5"/>
  <c r="I17" i="5" s="1"/>
  <c r="E16" i="5"/>
  <c r="I16" i="5" s="1"/>
  <c r="E15" i="5"/>
  <c r="I15" i="5" s="1"/>
  <c r="E14" i="5"/>
  <c r="I14" i="5" s="1"/>
  <c r="E13" i="5"/>
  <c r="I13" i="5" s="1"/>
  <c r="E12" i="5"/>
  <c r="I12" i="5" s="1"/>
  <c r="E11" i="5"/>
  <c r="I11" i="5" s="1"/>
  <c r="E10" i="5"/>
  <c r="I10" i="5" s="1"/>
  <c r="E9" i="5"/>
  <c r="I9" i="5" s="1"/>
  <c r="E8" i="5"/>
  <c r="I8" i="5" s="1"/>
  <c r="E7" i="5"/>
  <c r="I7" i="5" s="1"/>
  <c r="E6" i="5"/>
  <c r="I6" i="5" s="1"/>
  <c r="E5" i="5"/>
  <c r="I5" i="5" s="1"/>
  <c r="E4" i="5"/>
  <c r="I4" i="5" s="1"/>
  <c r="I2" i="5"/>
  <c r="F37" i="4"/>
  <c r="F36" i="4"/>
  <c r="F34" i="4"/>
  <c r="F33" i="4"/>
  <c r="F32" i="4"/>
  <c r="F30" i="4"/>
  <c r="F29" i="4"/>
  <c r="F28" i="4"/>
  <c r="F26" i="4"/>
  <c r="F25" i="4"/>
  <c r="F23" i="4"/>
  <c r="F22" i="4"/>
  <c r="F21" i="4"/>
  <c r="F20" i="4"/>
  <c r="F19" i="4"/>
  <c r="F18" i="4"/>
  <c r="F17" i="4"/>
  <c r="F16" i="4"/>
  <c r="F15" i="4"/>
  <c r="F14" i="4"/>
  <c r="F13" i="4"/>
  <c r="F12" i="4"/>
  <c r="F11" i="4"/>
  <c r="F10" i="4"/>
  <c r="F9" i="4"/>
  <c r="F8" i="4"/>
  <c r="F7" i="4"/>
  <c r="F6" i="4"/>
  <c r="F5" i="4"/>
  <c r="F4" i="4"/>
  <c r="F2" i="4"/>
  <c r="B114" i="3"/>
  <c r="B115" i="3"/>
  <c r="B116" i="3"/>
  <c r="B117" i="3"/>
  <c r="B118" i="3"/>
  <c r="B119" i="3"/>
  <c r="B120" i="3"/>
  <c r="B121" i="3"/>
  <c r="B122" i="3"/>
  <c r="B123" i="3"/>
  <c r="B124" i="3"/>
  <c r="B125" i="3"/>
  <c r="B126" i="3"/>
  <c r="B127" i="3"/>
  <c r="B128" i="3"/>
  <c r="B129" i="3"/>
  <c r="B130" i="3"/>
  <c r="B131" i="3"/>
  <c r="B132" i="3"/>
  <c r="B113" i="3"/>
  <c r="E73" i="3"/>
  <c r="I73" i="3" s="1"/>
  <c r="E74" i="3"/>
  <c r="I74" i="3" s="1"/>
  <c r="E75" i="3"/>
  <c r="I75" i="3" s="1"/>
  <c r="E76" i="3"/>
  <c r="I76" i="3" s="1"/>
  <c r="E77" i="3"/>
  <c r="I77" i="3" s="1"/>
  <c r="E78" i="3"/>
  <c r="I78" i="3" s="1"/>
  <c r="E79" i="3"/>
  <c r="I79" i="3" s="1"/>
  <c r="E80" i="3"/>
  <c r="I80" i="3" s="1"/>
  <c r="E81" i="3"/>
  <c r="I81" i="3" s="1"/>
  <c r="E82" i="3"/>
  <c r="I82" i="3" s="1"/>
  <c r="E83" i="3"/>
  <c r="I83" i="3" s="1"/>
  <c r="E84" i="3"/>
  <c r="I84" i="3" s="1"/>
  <c r="E85" i="3"/>
  <c r="I85" i="3" s="1"/>
  <c r="E86" i="3"/>
  <c r="I86" i="3" s="1"/>
  <c r="E87" i="3"/>
  <c r="I87" i="3" s="1"/>
  <c r="E88" i="3"/>
  <c r="I88" i="3" s="1"/>
  <c r="E89" i="3"/>
  <c r="I89" i="3" s="1"/>
  <c r="E90" i="3"/>
  <c r="I90" i="3" s="1"/>
  <c r="E91" i="3"/>
  <c r="I91" i="3" s="1"/>
  <c r="E72" i="3"/>
  <c r="I72" i="3" s="1"/>
  <c r="N30" i="3"/>
  <c r="N31" i="3"/>
  <c r="N32" i="3"/>
  <c r="N33" i="3"/>
  <c r="N34" i="3"/>
  <c r="N35" i="3"/>
  <c r="N36" i="3"/>
  <c r="N37" i="3"/>
  <c r="N38" i="3"/>
  <c r="N39" i="3"/>
  <c r="N40" i="3"/>
  <c r="N41" i="3"/>
  <c r="N42" i="3"/>
  <c r="N43" i="3"/>
  <c r="N44" i="3"/>
  <c r="N45" i="3"/>
  <c r="N46" i="3"/>
  <c r="N47" i="3"/>
  <c r="N48" i="3"/>
  <c r="N29" i="3"/>
  <c r="E282" i="3"/>
  <c r="I282" i="3" s="1"/>
  <c r="E281" i="3"/>
  <c r="I281" i="3" s="1"/>
  <c r="E280" i="3"/>
  <c r="I280" i="3" s="1"/>
  <c r="E279" i="3"/>
  <c r="I279" i="3" s="1"/>
  <c r="E278" i="3"/>
  <c r="I278" i="3" s="1"/>
  <c r="E277" i="3"/>
  <c r="I277" i="3" s="1"/>
  <c r="E276" i="3"/>
  <c r="I276" i="3" s="1"/>
  <c r="E275" i="3"/>
  <c r="I275" i="3" s="1"/>
  <c r="E274" i="3"/>
  <c r="I274" i="3" s="1"/>
  <c r="E273" i="3"/>
  <c r="I273" i="3" s="1"/>
  <c r="E272" i="3"/>
  <c r="I272" i="3" s="1"/>
  <c r="E271" i="3"/>
  <c r="I271" i="3" s="1"/>
  <c r="E270" i="3"/>
  <c r="I270" i="3" s="1"/>
  <c r="E269" i="3"/>
  <c r="I269" i="3" s="1"/>
  <c r="E268" i="3"/>
  <c r="I268" i="3" s="1"/>
  <c r="E267" i="3"/>
  <c r="I267" i="3" s="1"/>
  <c r="E266" i="3"/>
  <c r="I266" i="3" s="1"/>
  <c r="E265" i="3"/>
  <c r="I265" i="3" s="1"/>
  <c r="E264" i="3"/>
  <c r="I264" i="3" s="1"/>
  <c r="E263" i="3"/>
  <c r="I263" i="3" s="1"/>
  <c r="E261" i="3"/>
  <c r="I261" i="3" s="1"/>
  <c r="E260" i="3"/>
  <c r="I260" i="3" s="1"/>
  <c r="E259" i="3"/>
  <c r="I259" i="3" s="1"/>
  <c r="E258" i="3"/>
  <c r="I258" i="3" s="1"/>
  <c r="E257" i="3"/>
  <c r="I257" i="3" s="1"/>
  <c r="E256" i="3"/>
  <c r="I256" i="3" s="1"/>
  <c r="E255" i="3"/>
  <c r="I255" i="3" s="1"/>
  <c r="E254" i="3"/>
  <c r="I254" i="3" s="1"/>
  <c r="E253" i="3"/>
  <c r="I253" i="3" s="1"/>
  <c r="E252" i="3"/>
  <c r="I252" i="3" s="1"/>
  <c r="E251" i="3"/>
  <c r="I251" i="3" s="1"/>
  <c r="E250" i="3"/>
  <c r="I250" i="3" s="1"/>
  <c r="E249" i="3"/>
  <c r="I249" i="3" s="1"/>
  <c r="E248" i="3"/>
  <c r="I248" i="3" s="1"/>
  <c r="E247" i="3"/>
  <c r="I247" i="3" s="1"/>
  <c r="E246" i="3"/>
  <c r="I246" i="3" s="1"/>
  <c r="E245" i="3"/>
  <c r="I245" i="3" s="1"/>
  <c r="E244" i="3"/>
  <c r="I244" i="3" s="1"/>
  <c r="E243" i="3"/>
  <c r="I243" i="3" s="1"/>
  <c r="E242" i="3"/>
  <c r="I242" i="3" s="1"/>
  <c r="E241" i="3"/>
  <c r="I241" i="3" s="1"/>
  <c r="E240" i="3"/>
  <c r="I240" i="3" s="1"/>
  <c r="E239" i="3"/>
  <c r="I239" i="3" s="1"/>
  <c r="E238" i="3"/>
  <c r="I238" i="3" s="1"/>
  <c r="E237" i="3"/>
  <c r="I237" i="3" s="1"/>
  <c r="E236" i="3"/>
  <c r="I236" i="3" s="1"/>
  <c r="E235" i="3"/>
  <c r="I235" i="3" s="1"/>
  <c r="E234" i="3"/>
  <c r="I234" i="3" s="1"/>
  <c r="E233" i="3"/>
  <c r="I233" i="3" s="1"/>
  <c r="E232" i="3"/>
  <c r="I232" i="3" s="1"/>
  <c r="E231" i="3"/>
  <c r="I231" i="3" s="1"/>
  <c r="E230" i="3"/>
  <c r="I230" i="3" s="1"/>
  <c r="E229" i="3"/>
  <c r="I229" i="3" s="1"/>
  <c r="E228" i="3"/>
  <c r="I228" i="3" s="1"/>
  <c r="E227" i="3"/>
  <c r="I227" i="3" s="1"/>
  <c r="E226" i="3"/>
  <c r="I226" i="3" s="1"/>
  <c r="E225" i="3"/>
  <c r="I225" i="3" s="1"/>
  <c r="E224" i="3"/>
  <c r="I224" i="3" s="1"/>
  <c r="E223" i="3"/>
  <c r="I223" i="3" s="1"/>
  <c r="E222" i="3"/>
  <c r="I222" i="3" s="1"/>
  <c r="E221" i="3"/>
  <c r="I221" i="3" s="1"/>
  <c r="E220" i="3"/>
  <c r="I220" i="3" s="1"/>
  <c r="E219" i="3"/>
  <c r="I219" i="3" s="1"/>
  <c r="E218" i="3"/>
  <c r="I218" i="3" s="1"/>
  <c r="E217" i="3"/>
  <c r="I217" i="3" s="1"/>
  <c r="E216" i="3"/>
  <c r="I216" i="3" s="1"/>
  <c r="E215" i="3"/>
  <c r="I215" i="3" s="1"/>
  <c r="E214" i="3"/>
  <c r="I214" i="3" s="1"/>
  <c r="E213" i="3"/>
  <c r="I213" i="3" s="1"/>
  <c r="E212" i="3"/>
  <c r="I212" i="3" s="1"/>
  <c r="E211" i="3"/>
  <c r="I211" i="3" s="1"/>
  <c r="E210" i="3"/>
  <c r="I210" i="3" s="1"/>
  <c r="E209" i="3"/>
  <c r="I209" i="3" s="1"/>
  <c r="E208" i="3"/>
  <c r="I208" i="3" s="1"/>
  <c r="E207" i="3"/>
  <c r="I207" i="3" s="1"/>
  <c r="E206" i="3"/>
  <c r="I206" i="3" s="1"/>
  <c r="E205" i="3"/>
  <c r="I205" i="3" s="1"/>
  <c r="E204" i="3"/>
  <c r="I204" i="3" s="1"/>
  <c r="E203" i="3"/>
  <c r="I203" i="3" s="1"/>
  <c r="E202" i="3"/>
  <c r="I202" i="3" s="1"/>
  <c r="E200" i="3"/>
  <c r="I200" i="3" s="1"/>
  <c r="E199" i="3"/>
  <c r="I199" i="3" s="1"/>
  <c r="E198" i="3"/>
  <c r="I198" i="3" s="1"/>
  <c r="E197" i="3"/>
  <c r="I197" i="3" s="1"/>
  <c r="E196" i="3"/>
  <c r="I196" i="3" s="1"/>
  <c r="E195" i="3"/>
  <c r="I195" i="3" s="1"/>
  <c r="E194" i="3"/>
  <c r="I194" i="3" s="1"/>
  <c r="E193" i="3"/>
  <c r="I193" i="3" s="1"/>
  <c r="E192" i="3"/>
  <c r="I192" i="3" s="1"/>
  <c r="E191" i="3"/>
  <c r="I191" i="3" s="1"/>
  <c r="E190" i="3"/>
  <c r="I190" i="3" s="1"/>
  <c r="E189" i="3"/>
  <c r="I189" i="3" s="1"/>
  <c r="E188" i="3"/>
  <c r="I188" i="3" s="1"/>
  <c r="E187" i="3"/>
  <c r="I187" i="3" s="1"/>
  <c r="E186" i="3"/>
  <c r="I186" i="3" s="1"/>
  <c r="E185" i="3"/>
  <c r="I185" i="3" s="1"/>
  <c r="E184" i="3"/>
  <c r="I184" i="3" s="1"/>
  <c r="E183" i="3"/>
  <c r="I183" i="3" s="1"/>
  <c r="E182" i="3"/>
  <c r="I182" i="3" s="1"/>
  <c r="E181" i="3"/>
  <c r="I181" i="3" s="1"/>
  <c r="E180" i="3"/>
  <c r="I180" i="3" s="1"/>
  <c r="E179" i="3"/>
  <c r="I179" i="3" s="1"/>
  <c r="E178" i="3"/>
  <c r="I178" i="3" s="1"/>
  <c r="E177" i="3"/>
  <c r="I177" i="3" s="1"/>
  <c r="E176" i="3"/>
  <c r="I176" i="3" s="1"/>
  <c r="E175" i="3"/>
  <c r="I175" i="3" s="1"/>
  <c r="E174" i="3"/>
  <c r="I174" i="3" s="1"/>
  <c r="E173" i="3"/>
  <c r="I173" i="3" s="1"/>
  <c r="E172" i="3"/>
  <c r="I172" i="3" s="1"/>
  <c r="E171" i="3"/>
  <c r="I171" i="3" s="1"/>
  <c r="E170" i="3"/>
  <c r="I170" i="3" s="1"/>
  <c r="E169" i="3"/>
  <c r="I169" i="3" s="1"/>
  <c r="E168" i="3"/>
  <c r="I168" i="3" s="1"/>
  <c r="E167" i="3"/>
  <c r="I167" i="3" s="1"/>
  <c r="E166" i="3"/>
  <c r="I166" i="3" s="1"/>
  <c r="E165" i="3"/>
  <c r="I165" i="3" s="1"/>
  <c r="E164" i="3"/>
  <c r="I164" i="3" s="1"/>
  <c r="E163" i="3"/>
  <c r="I163" i="3" s="1"/>
  <c r="E162" i="3"/>
  <c r="I162" i="3" s="1"/>
  <c r="E161" i="3"/>
  <c r="I161" i="3" s="1"/>
  <c r="E160" i="3"/>
  <c r="I160" i="3" s="1"/>
  <c r="E159" i="3"/>
  <c r="I159" i="3" s="1"/>
  <c r="E158" i="3"/>
  <c r="I158" i="3" s="1"/>
  <c r="E157" i="3"/>
  <c r="I157" i="3" s="1"/>
  <c r="E156" i="3"/>
  <c r="I156" i="3" s="1"/>
  <c r="E155" i="3"/>
  <c r="I155" i="3" s="1"/>
  <c r="E154" i="3"/>
  <c r="I154" i="3" s="1"/>
  <c r="E153" i="3"/>
  <c r="I153" i="3" s="1"/>
  <c r="E152" i="3"/>
  <c r="I152" i="3" s="1"/>
  <c r="E151" i="3"/>
  <c r="I151" i="3" s="1"/>
  <c r="E150" i="3"/>
  <c r="I150" i="3" s="1"/>
  <c r="E149" i="3"/>
  <c r="I149" i="3" s="1"/>
  <c r="E148" i="3"/>
  <c r="I148" i="3" s="1"/>
  <c r="E147" i="3"/>
  <c r="I147" i="3" s="1"/>
  <c r="E146" i="3"/>
  <c r="I146" i="3" s="1"/>
  <c r="E145" i="3"/>
  <c r="I145" i="3" s="1"/>
  <c r="E144" i="3"/>
  <c r="I144" i="3" s="1"/>
  <c r="E143" i="3"/>
  <c r="I143" i="3" s="1"/>
  <c r="E142" i="3"/>
  <c r="I142" i="3" s="1"/>
  <c r="E141" i="3"/>
  <c r="I141" i="3" s="1"/>
  <c r="I139" i="3"/>
  <c r="I138" i="3"/>
  <c r="I137" i="3"/>
  <c r="I136" i="3"/>
  <c r="I135" i="3"/>
  <c r="I134" i="3"/>
  <c r="E132" i="3"/>
  <c r="I132" i="3" s="1"/>
  <c r="E131" i="3"/>
  <c r="I131" i="3" s="1"/>
  <c r="E130" i="3"/>
  <c r="I130" i="3" s="1"/>
  <c r="E129" i="3"/>
  <c r="I129" i="3" s="1"/>
  <c r="E128" i="3"/>
  <c r="I128" i="3" s="1"/>
  <c r="E127" i="3"/>
  <c r="I127" i="3" s="1"/>
  <c r="E126" i="3"/>
  <c r="I126" i="3" s="1"/>
  <c r="E125" i="3"/>
  <c r="I125" i="3" s="1"/>
  <c r="E124" i="3"/>
  <c r="I124" i="3" s="1"/>
  <c r="E123" i="3"/>
  <c r="I123" i="3" s="1"/>
  <c r="E122" i="3"/>
  <c r="I122" i="3" s="1"/>
  <c r="E121" i="3"/>
  <c r="I121" i="3" s="1"/>
  <c r="E120" i="3"/>
  <c r="I120" i="3" s="1"/>
  <c r="E119" i="3"/>
  <c r="I119" i="3" s="1"/>
  <c r="E118" i="3"/>
  <c r="I118" i="3" s="1"/>
  <c r="E117" i="3"/>
  <c r="I117" i="3" s="1"/>
  <c r="E116" i="3"/>
  <c r="I116" i="3" s="1"/>
  <c r="E115" i="3"/>
  <c r="I115" i="3" s="1"/>
  <c r="E114" i="3"/>
  <c r="I114" i="3" s="1"/>
  <c r="E113" i="3"/>
  <c r="I113" i="3" s="1"/>
  <c r="I70" i="3"/>
  <c r="P22" i="3"/>
  <c r="AD22" i="3"/>
  <c r="AG3" i="3"/>
  <c r="AH3" i="3"/>
  <c r="AI3" i="3"/>
  <c r="AG4" i="3"/>
  <c r="AH4" i="3"/>
  <c r="AI4" i="3"/>
  <c r="AG5" i="3"/>
  <c r="AH5" i="3"/>
  <c r="AI5" i="3"/>
  <c r="AS4" i="3" s="1"/>
  <c r="AG6" i="3"/>
  <c r="AH6" i="3"/>
  <c r="AI6" i="3"/>
  <c r="AG9" i="3"/>
  <c r="AH9" i="3"/>
  <c r="AI9" i="3"/>
  <c r="AG10" i="3"/>
  <c r="AH10" i="3"/>
  <c r="AI10" i="3"/>
  <c r="AG11" i="3"/>
  <c r="AH11" i="3"/>
  <c r="AI11" i="3"/>
  <c r="AG12" i="3"/>
  <c r="AH12" i="3"/>
  <c r="AI12" i="3"/>
  <c r="AG13" i="3"/>
  <c r="AH13" i="3"/>
  <c r="AI13" i="3"/>
  <c r="AG14" i="3"/>
  <c r="AH14" i="3"/>
  <c r="AI14" i="3"/>
  <c r="AG15" i="3"/>
  <c r="AH15" i="3"/>
  <c r="AI15" i="3"/>
  <c r="AG7" i="3"/>
  <c r="AH7" i="3"/>
  <c r="AI7" i="3"/>
  <c r="AG8" i="3"/>
  <c r="AH8" i="3"/>
  <c r="AI8" i="3"/>
  <c r="AG16" i="3"/>
  <c r="AH16" i="3"/>
  <c r="AI16" i="3"/>
  <c r="AG17" i="3"/>
  <c r="AH17" i="3"/>
  <c r="AI17" i="3"/>
  <c r="AG18" i="3"/>
  <c r="AH18" i="3"/>
  <c r="AI18" i="3"/>
  <c r="AG19" i="3"/>
  <c r="AH19" i="3"/>
  <c r="AI19" i="3"/>
  <c r="AG20" i="3"/>
  <c r="AH20" i="3"/>
  <c r="AI20" i="3"/>
  <c r="AG21" i="3"/>
  <c r="AH21" i="3"/>
  <c r="AI21" i="3"/>
  <c r="AF8" i="3"/>
  <c r="AF10" i="3"/>
  <c r="AF9" i="3"/>
  <c r="AF6" i="3"/>
  <c r="AF3" i="3"/>
  <c r="AF4" i="3"/>
  <c r="AF5" i="3"/>
  <c r="AF11" i="3"/>
  <c r="AF12" i="3"/>
  <c r="AF13" i="3"/>
  <c r="AF14" i="3"/>
  <c r="AF15" i="3"/>
  <c r="AF7" i="3"/>
  <c r="AF16" i="3"/>
  <c r="AF17" i="3"/>
  <c r="AF18" i="3"/>
  <c r="AF19" i="3"/>
  <c r="AF20" i="3"/>
  <c r="D23" i="3"/>
  <c r="O3" i="3"/>
  <c r="V3" i="3" s="1"/>
  <c r="O4" i="3"/>
  <c r="V4" i="3" s="1"/>
  <c r="O5" i="3"/>
  <c r="W5" i="3" s="1"/>
  <c r="O6" i="3"/>
  <c r="V6" i="3" s="1"/>
  <c r="O9" i="3"/>
  <c r="W9" i="3" s="1"/>
  <c r="O10" i="3"/>
  <c r="W10" i="3" s="1"/>
  <c r="O11" i="3"/>
  <c r="V11" i="3" s="1"/>
  <c r="O12" i="3"/>
  <c r="U12" i="3" s="1"/>
  <c r="O13" i="3"/>
  <c r="R13" i="3" s="1"/>
  <c r="O14" i="3"/>
  <c r="T14" i="3" s="1"/>
  <c r="O15" i="3"/>
  <c r="V15" i="3" s="1"/>
  <c r="O7" i="3"/>
  <c r="U7" i="3" s="1"/>
  <c r="O8" i="3"/>
  <c r="V8" i="3" s="1"/>
  <c r="O16" i="3"/>
  <c r="S16" i="3" s="1"/>
  <c r="O17" i="3"/>
  <c r="U17" i="3" s="1"/>
  <c r="O18" i="3"/>
  <c r="W18" i="3" s="1"/>
  <c r="O19" i="3"/>
  <c r="V19" i="3" s="1"/>
  <c r="O20" i="3"/>
  <c r="S20" i="3" s="1"/>
  <c r="O21" i="3"/>
  <c r="U21" i="3" s="1"/>
  <c r="O2" i="3"/>
  <c r="W2" i="3" s="1"/>
  <c r="AQ21" i="3" l="1"/>
  <c r="AS20" i="3"/>
  <c r="AR4" i="3"/>
  <c r="AQ4" i="3"/>
  <c r="AQ2" i="3"/>
  <c r="AS2" i="3"/>
  <c r="AR2" i="3"/>
  <c r="AQ12" i="3"/>
  <c r="I77" i="5"/>
  <c r="I73" i="5"/>
  <c r="I182" i="5"/>
  <c r="I162" i="5"/>
  <c r="I142" i="5"/>
  <c r="E262" i="5"/>
  <c r="I262" i="5" s="1"/>
  <c r="E288" i="5"/>
  <c r="I288" i="5" s="1"/>
  <c r="I125" i="5"/>
  <c r="E214" i="5"/>
  <c r="I214" i="5" s="1"/>
  <c r="E270" i="5"/>
  <c r="I270" i="5" s="1"/>
  <c r="E296" i="5"/>
  <c r="I296" i="5" s="1"/>
  <c r="I117" i="5"/>
  <c r="I174" i="5"/>
  <c r="I154" i="5"/>
  <c r="E206" i="5"/>
  <c r="I206" i="5" s="1"/>
  <c r="E304" i="5"/>
  <c r="I304" i="5" s="1"/>
  <c r="I101" i="5"/>
  <c r="I186" i="5"/>
  <c r="I166" i="5"/>
  <c r="I146" i="5"/>
  <c r="E198" i="5"/>
  <c r="I198" i="5" s="1"/>
  <c r="I93" i="5"/>
  <c r="I85" i="5"/>
  <c r="I178" i="5"/>
  <c r="I158" i="5"/>
  <c r="I138" i="5"/>
  <c r="I150" i="5"/>
  <c r="I126" i="5"/>
  <c r="I118" i="5"/>
  <c r="I110" i="5"/>
  <c r="I102" i="5"/>
  <c r="I94" i="5"/>
  <c r="I86" i="5"/>
  <c r="I78" i="5"/>
  <c r="I134" i="5"/>
  <c r="E195" i="5"/>
  <c r="I195" i="5" s="1"/>
  <c r="E207" i="5"/>
  <c r="I207" i="5" s="1"/>
  <c r="E199" i="5"/>
  <c r="I199" i="5" s="1"/>
  <c r="E261" i="5"/>
  <c r="I261" i="5" s="1"/>
  <c r="E269" i="5"/>
  <c r="I269" i="5" s="1"/>
  <c r="E287" i="5"/>
  <c r="I287" i="5" s="1"/>
  <c r="E295" i="5"/>
  <c r="I295" i="5" s="1"/>
  <c r="E303" i="5"/>
  <c r="I303" i="5" s="1"/>
  <c r="I132" i="5"/>
  <c r="I124" i="5"/>
  <c r="I116" i="5"/>
  <c r="I108" i="5"/>
  <c r="I100" i="5"/>
  <c r="I92" i="5"/>
  <c r="I84" i="5"/>
  <c r="I76" i="5"/>
  <c r="E213" i="5"/>
  <c r="I213" i="5" s="1"/>
  <c r="E205" i="5"/>
  <c r="I205" i="5" s="1"/>
  <c r="E197" i="5"/>
  <c r="I197" i="5" s="1"/>
  <c r="E263" i="5"/>
  <c r="I263" i="5" s="1"/>
  <c r="E271" i="5"/>
  <c r="I271" i="5" s="1"/>
  <c r="E289" i="5"/>
  <c r="I289" i="5" s="1"/>
  <c r="E297" i="5"/>
  <c r="I297" i="5" s="1"/>
  <c r="I190" i="5"/>
  <c r="I131" i="5"/>
  <c r="I123" i="5"/>
  <c r="I115" i="5"/>
  <c r="I107" i="5"/>
  <c r="I99" i="5"/>
  <c r="I91" i="5"/>
  <c r="I83" i="5"/>
  <c r="I75" i="5"/>
  <c r="I193" i="5"/>
  <c r="I189" i="5"/>
  <c r="I185" i="5"/>
  <c r="I181" i="5"/>
  <c r="I177" i="5"/>
  <c r="I173" i="5"/>
  <c r="I169" i="5"/>
  <c r="I165" i="5"/>
  <c r="I161" i="5"/>
  <c r="I157" i="5"/>
  <c r="I153" i="5"/>
  <c r="I149" i="5"/>
  <c r="I145" i="5"/>
  <c r="I141" i="5"/>
  <c r="I137" i="5"/>
  <c r="E212" i="5"/>
  <c r="I212" i="5" s="1"/>
  <c r="E204" i="5"/>
  <c r="I204" i="5" s="1"/>
  <c r="E196" i="5"/>
  <c r="I196" i="5" s="1"/>
  <c r="E264" i="5"/>
  <c r="I264" i="5" s="1"/>
  <c r="E272" i="5"/>
  <c r="I272" i="5" s="1"/>
  <c r="E290" i="5"/>
  <c r="I290" i="5" s="1"/>
  <c r="E298" i="5"/>
  <c r="I298" i="5" s="1"/>
  <c r="I130" i="5"/>
  <c r="I122" i="5"/>
  <c r="I114" i="5"/>
  <c r="I106" i="5"/>
  <c r="I98" i="5"/>
  <c r="I90" i="5"/>
  <c r="I82" i="5"/>
  <c r="I74" i="5"/>
  <c r="E211" i="5"/>
  <c r="I211" i="5" s="1"/>
  <c r="E203" i="5"/>
  <c r="I203" i="5" s="1"/>
  <c r="E257" i="5"/>
  <c r="I257" i="5" s="1"/>
  <c r="E265" i="5"/>
  <c r="I265" i="5" s="1"/>
  <c r="E273" i="5"/>
  <c r="I273" i="5" s="1"/>
  <c r="E291" i="5"/>
  <c r="I291" i="5" s="1"/>
  <c r="E299" i="5"/>
  <c r="I299" i="5" s="1"/>
  <c r="I129" i="5"/>
  <c r="I121" i="5"/>
  <c r="I113" i="5"/>
  <c r="I105" i="5"/>
  <c r="I97" i="5"/>
  <c r="I89" i="5"/>
  <c r="I81" i="5"/>
  <c r="I192" i="5"/>
  <c r="I188" i="5"/>
  <c r="I184" i="5"/>
  <c r="I180" i="5"/>
  <c r="I176" i="5"/>
  <c r="I172" i="5"/>
  <c r="I168" i="5"/>
  <c r="I164" i="5"/>
  <c r="I160" i="5"/>
  <c r="I156" i="5"/>
  <c r="I152" i="5"/>
  <c r="I148" i="5"/>
  <c r="I144" i="5"/>
  <c r="I140" i="5"/>
  <c r="I136" i="5"/>
  <c r="E210" i="5"/>
  <c r="I210" i="5" s="1"/>
  <c r="E202" i="5"/>
  <c r="I202" i="5" s="1"/>
  <c r="E258" i="5"/>
  <c r="I258" i="5" s="1"/>
  <c r="E266" i="5"/>
  <c r="I266" i="5" s="1"/>
  <c r="E274" i="5"/>
  <c r="I274" i="5" s="1"/>
  <c r="E292" i="5"/>
  <c r="I292" i="5" s="1"/>
  <c r="E300" i="5"/>
  <c r="I300" i="5" s="1"/>
  <c r="I109" i="5"/>
  <c r="I128" i="5"/>
  <c r="I120" i="5"/>
  <c r="I112" i="5"/>
  <c r="I104" i="5"/>
  <c r="I96" i="5"/>
  <c r="I88" i="5"/>
  <c r="I80" i="5"/>
  <c r="E209" i="5"/>
  <c r="I209" i="5" s="1"/>
  <c r="E201" i="5"/>
  <c r="I201" i="5" s="1"/>
  <c r="E259" i="5"/>
  <c r="I259" i="5" s="1"/>
  <c r="E267" i="5"/>
  <c r="I267" i="5" s="1"/>
  <c r="E275" i="5"/>
  <c r="I275" i="5" s="1"/>
  <c r="E285" i="5"/>
  <c r="I285" i="5" s="1"/>
  <c r="E293" i="5"/>
  <c r="I293" i="5" s="1"/>
  <c r="E301" i="5"/>
  <c r="I301" i="5" s="1"/>
  <c r="I170" i="5"/>
  <c r="I127" i="5"/>
  <c r="I119" i="5"/>
  <c r="I111" i="5"/>
  <c r="I103" i="5"/>
  <c r="I95" i="5"/>
  <c r="I87" i="5"/>
  <c r="I79" i="5"/>
  <c r="I191" i="5"/>
  <c r="I187" i="5"/>
  <c r="I183" i="5"/>
  <c r="I179" i="5"/>
  <c r="I175" i="5"/>
  <c r="I171" i="5"/>
  <c r="I167" i="5"/>
  <c r="I163" i="5"/>
  <c r="I159" i="5"/>
  <c r="I155" i="5"/>
  <c r="I151" i="5"/>
  <c r="I147" i="5"/>
  <c r="I143" i="5"/>
  <c r="I139" i="5"/>
  <c r="I135" i="5"/>
  <c r="E208" i="5"/>
  <c r="I208" i="5" s="1"/>
  <c r="E200" i="5"/>
  <c r="I200" i="5" s="1"/>
  <c r="E260" i="5"/>
  <c r="I260" i="5" s="1"/>
  <c r="E268" i="5"/>
  <c r="I268" i="5" s="1"/>
  <c r="E276" i="5"/>
  <c r="I276" i="5" s="1"/>
  <c r="E286" i="5"/>
  <c r="I286" i="5" s="1"/>
  <c r="E294" i="5"/>
  <c r="I294" i="5" s="1"/>
  <c r="E302" i="5"/>
  <c r="I302" i="5" s="1"/>
  <c r="E59" i="5"/>
  <c r="I59" i="5" s="1"/>
  <c r="E51" i="5"/>
  <c r="I51" i="5" s="1"/>
  <c r="E60" i="5"/>
  <c r="I60" i="5" s="1"/>
  <c r="E52" i="5"/>
  <c r="I52" i="5" s="1"/>
  <c r="E58" i="5"/>
  <c r="I58" i="5" s="1"/>
  <c r="E50" i="5"/>
  <c r="I50" i="5" s="1"/>
  <c r="E45" i="5"/>
  <c r="I45" i="5" s="1"/>
  <c r="E57" i="5"/>
  <c r="I57" i="5" s="1"/>
  <c r="E49" i="5"/>
  <c r="I49" i="5" s="1"/>
  <c r="E64" i="5"/>
  <c r="I64" i="5" s="1"/>
  <c r="E56" i="5"/>
  <c r="I56" i="5" s="1"/>
  <c r="E48" i="5"/>
  <c r="I48" i="5" s="1"/>
  <c r="E63" i="5"/>
  <c r="I63" i="5" s="1"/>
  <c r="E55" i="5"/>
  <c r="I55" i="5" s="1"/>
  <c r="E47" i="5"/>
  <c r="I47" i="5" s="1"/>
  <c r="E62" i="5"/>
  <c r="I62" i="5" s="1"/>
  <c r="E54" i="5"/>
  <c r="I54" i="5" s="1"/>
  <c r="E46" i="5"/>
  <c r="I46" i="5" s="1"/>
  <c r="E61" i="5"/>
  <c r="I61" i="5" s="1"/>
  <c r="E53" i="5"/>
  <c r="I53" i="5" s="1"/>
  <c r="W12" i="3"/>
  <c r="R16" i="3"/>
  <c r="U16" i="3"/>
  <c r="Q10" i="3"/>
  <c r="E244" i="5" s="1"/>
  <c r="I244" i="5" s="1"/>
  <c r="T10" i="3"/>
  <c r="T13" i="3"/>
  <c r="R9" i="3"/>
  <c r="U18" i="3"/>
  <c r="Q17" i="3"/>
  <c r="E251" i="5" s="1"/>
  <c r="I251" i="5" s="1"/>
  <c r="T9" i="3"/>
  <c r="U20" i="3"/>
  <c r="Q16" i="3"/>
  <c r="E250" i="5" s="1"/>
  <c r="I250" i="5" s="1"/>
  <c r="S10" i="3"/>
  <c r="W21" i="3"/>
  <c r="Q11" i="3"/>
  <c r="E245" i="5" s="1"/>
  <c r="I245" i="5" s="1"/>
  <c r="U2" i="3"/>
  <c r="AC2" i="3" s="1"/>
  <c r="AC22" i="3" s="1"/>
  <c r="R10" i="3"/>
  <c r="V14" i="3"/>
  <c r="W17" i="3"/>
  <c r="V2" i="3"/>
  <c r="Q8" i="3"/>
  <c r="E242" i="5" s="1"/>
  <c r="I242" i="5" s="1"/>
  <c r="Q9" i="3"/>
  <c r="E243" i="5" s="1"/>
  <c r="I243" i="5" s="1"/>
  <c r="Q2" i="3"/>
  <c r="Q7" i="3"/>
  <c r="E241" i="5" s="1"/>
  <c r="I241" i="5" s="1"/>
  <c r="V7" i="3"/>
  <c r="V18" i="3"/>
  <c r="W3" i="3"/>
  <c r="Q21" i="3"/>
  <c r="E255" i="5" s="1"/>
  <c r="I255" i="5" s="1"/>
  <c r="Q15" i="3"/>
  <c r="E249" i="5" s="1"/>
  <c r="I249" i="5" s="1"/>
  <c r="Q5" i="3"/>
  <c r="T4" i="3"/>
  <c r="V10" i="3"/>
  <c r="W7" i="3"/>
  <c r="S19" i="3"/>
  <c r="Q20" i="3"/>
  <c r="E254" i="5" s="1"/>
  <c r="I254" i="5" s="1"/>
  <c r="Q14" i="3"/>
  <c r="E248" i="5" s="1"/>
  <c r="I248" i="5" s="1"/>
  <c r="Q4" i="3"/>
  <c r="E238" i="5" s="1"/>
  <c r="I238" i="5" s="1"/>
  <c r="R7" i="3"/>
  <c r="S6" i="3"/>
  <c r="R12" i="3"/>
  <c r="S8" i="3"/>
  <c r="W19" i="3"/>
  <c r="Q19" i="3"/>
  <c r="E253" i="5" s="1"/>
  <c r="I253" i="5" s="1"/>
  <c r="Q13" i="3"/>
  <c r="E247" i="5" s="1"/>
  <c r="I247" i="5" s="1"/>
  <c r="Q3" i="3"/>
  <c r="S3" i="3"/>
  <c r="Q6" i="3"/>
  <c r="E240" i="5" s="1"/>
  <c r="I240" i="5" s="1"/>
  <c r="W6" i="3"/>
  <c r="V12" i="3"/>
  <c r="W8" i="3"/>
  <c r="Q18" i="3"/>
  <c r="E252" i="5" s="1"/>
  <c r="I252" i="5" s="1"/>
  <c r="Q12" i="3"/>
  <c r="E246" i="5" s="1"/>
  <c r="I246" i="5" s="1"/>
  <c r="AE2" i="3"/>
  <c r="AE22" i="3" s="1"/>
  <c r="U4" i="3"/>
  <c r="U11" i="3"/>
  <c r="R20" i="3"/>
  <c r="W4" i="3"/>
  <c r="R6" i="3"/>
  <c r="S9" i="3"/>
  <c r="U10" i="3"/>
  <c r="W11" i="3"/>
  <c r="S13" i="3"/>
  <c r="U14" i="3"/>
  <c r="W15" i="3"/>
  <c r="R8" i="3"/>
  <c r="T16" i="3"/>
  <c r="V17" i="3"/>
  <c r="R19" i="3"/>
  <c r="T20" i="3"/>
  <c r="V21" i="3"/>
  <c r="R3" i="3"/>
  <c r="R5" i="3"/>
  <c r="T6" i="3"/>
  <c r="U9" i="3"/>
  <c r="S12" i="3"/>
  <c r="U13" i="3"/>
  <c r="W14" i="3"/>
  <c r="S7" i="3"/>
  <c r="T8" i="3"/>
  <c r="V16" i="3"/>
  <c r="R18" i="3"/>
  <c r="T19" i="3"/>
  <c r="V20" i="3"/>
  <c r="R2" i="3"/>
  <c r="T3" i="3"/>
  <c r="R4" i="3"/>
  <c r="S5" i="3"/>
  <c r="U6" i="3"/>
  <c r="V9" i="3"/>
  <c r="R11" i="3"/>
  <c r="T12" i="3"/>
  <c r="V13" i="3"/>
  <c r="R15" i="3"/>
  <c r="T7" i="3"/>
  <c r="U8" i="3"/>
  <c r="W16" i="3"/>
  <c r="S18" i="3"/>
  <c r="U19" i="3"/>
  <c r="W20" i="3"/>
  <c r="S2" i="3"/>
  <c r="U3" i="3"/>
  <c r="S4" i="3"/>
  <c r="T5" i="3"/>
  <c r="S11" i="3"/>
  <c r="W13" i="3"/>
  <c r="S15" i="3"/>
  <c r="R17" i="3"/>
  <c r="T18" i="3"/>
  <c r="R21" i="3"/>
  <c r="T2" i="3"/>
  <c r="U5" i="3"/>
  <c r="T11" i="3"/>
  <c r="R14" i="3"/>
  <c r="T15" i="3"/>
  <c r="S17" i="3"/>
  <c r="S21" i="3"/>
  <c r="U15" i="3"/>
  <c r="T17" i="3"/>
  <c r="T21" i="3"/>
  <c r="V5" i="3"/>
  <c r="S14" i="3"/>
  <c r="O23" i="3"/>
  <c r="E237" i="5" l="1"/>
  <c r="I237" i="5" s="1"/>
  <c r="AR9" i="3"/>
  <c r="AQ13" i="3"/>
  <c r="E236" i="5"/>
  <c r="I236" i="5" s="1"/>
  <c r="AR10" i="3"/>
  <c r="E239" i="5"/>
  <c r="I239" i="5" s="1"/>
  <c r="AR11" i="3"/>
  <c r="E25" i="5"/>
  <c r="I25" i="5" s="1"/>
  <c r="E93" i="3"/>
  <c r="I93" i="3" s="1"/>
  <c r="E30" i="5"/>
  <c r="I30" i="5" s="1"/>
  <c r="E98" i="3"/>
  <c r="I98" i="3" s="1"/>
  <c r="E111" i="3"/>
  <c r="I111" i="3" s="1"/>
  <c r="E43" i="5"/>
  <c r="I43" i="5" s="1"/>
  <c r="E95" i="3"/>
  <c r="I95" i="3" s="1"/>
  <c r="E27" i="5"/>
  <c r="I27" i="5" s="1"/>
  <c r="E99" i="3"/>
  <c r="I99" i="3" s="1"/>
  <c r="E31" i="5"/>
  <c r="I31" i="5" s="1"/>
  <c r="E103" i="3"/>
  <c r="I103" i="3" s="1"/>
  <c r="E35" i="5"/>
  <c r="I35" i="5" s="1"/>
  <c r="E38" i="5"/>
  <c r="I38" i="5" s="1"/>
  <c r="E106" i="3"/>
  <c r="I106" i="3" s="1"/>
  <c r="E40" i="5"/>
  <c r="I40" i="5" s="1"/>
  <c r="E108" i="3"/>
  <c r="I108" i="3" s="1"/>
  <c r="E41" i="5"/>
  <c r="I41" i="5" s="1"/>
  <c r="E109" i="3"/>
  <c r="I109" i="3" s="1"/>
  <c r="E110" i="3"/>
  <c r="I110" i="3" s="1"/>
  <c r="E42" i="5"/>
  <c r="I42" i="5" s="1"/>
  <c r="E37" i="5"/>
  <c r="I37" i="5" s="1"/>
  <c r="E105" i="3"/>
  <c r="I105" i="3" s="1"/>
  <c r="E34" i="5"/>
  <c r="I34" i="5" s="1"/>
  <c r="E102" i="3"/>
  <c r="I102" i="3" s="1"/>
  <c r="E100" i="3"/>
  <c r="I100" i="3" s="1"/>
  <c r="E32" i="5"/>
  <c r="I32" i="5" s="1"/>
  <c r="E107" i="3"/>
  <c r="I107" i="3" s="1"/>
  <c r="E39" i="5"/>
  <c r="I39" i="5" s="1"/>
  <c r="E94" i="3"/>
  <c r="I94" i="3" s="1"/>
  <c r="E26" i="5"/>
  <c r="I26" i="5" s="1"/>
  <c r="E36" i="5"/>
  <c r="I36" i="5" s="1"/>
  <c r="E104" i="3"/>
  <c r="I104" i="3" s="1"/>
  <c r="E29" i="5"/>
  <c r="I29" i="5" s="1"/>
  <c r="E97" i="3"/>
  <c r="I97" i="3" s="1"/>
  <c r="E28" i="5"/>
  <c r="I28" i="5" s="1"/>
  <c r="E96" i="3"/>
  <c r="I96" i="3" s="1"/>
  <c r="E92" i="3"/>
  <c r="I92" i="3" s="1"/>
  <c r="E24" i="5"/>
  <c r="I24" i="5" s="1"/>
  <c r="E33" i="5"/>
  <c r="I33" i="5" s="1"/>
  <c r="E101" i="3"/>
  <c r="I101" i="3" s="1"/>
  <c r="X16" i="3"/>
  <c r="U43" i="3" s="1"/>
  <c r="AC43" i="3" s="1"/>
  <c r="Q22" i="3"/>
  <c r="Q23" i="3" s="1"/>
  <c r="V22" i="3"/>
  <c r="X13" i="3"/>
  <c r="U40" i="3" s="1"/>
  <c r="AC40" i="3" s="1"/>
  <c r="X2" i="3"/>
  <c r="S29" i="3" s="1"/>
  <c r="AA29" i="3" s="1"/>
  <c r="R22" i="3"/>
  <c r="Z2" i="3"/>
  <c r="X19" i="3"/>
  <c r="T46" i="3" s="1"/>
  <c r="AB46" i="3" s="1"/>
  <c r="X15" i="3"/>
  <c r="X10" i="3"/>
  <c r="X11" i="3"/>
  <c r="X9" i="3"/>
  <c r="X5" i="3"/>
  <c r="R32" i="3" s="1"/>
  <c r="X18" i="3"/>
  <c r="R45" i="3" s="1"/>
  <c r="X6" i="3"/>
  <c r="U33" i="3" s="1"/>
  <c r="AC33" i="3" s="1"/>
  <c r="X20" i="3"/>
  <c r="W47" i="3" s="1"/>
  <c r="AE47" i="3" s="1"/>
  <c r="T22" i="3"/>
  <c r="AB2" i="3"/>
  <c r="U22" i="3"/>
  <c r="X17" i="3"/>
  <c r="V44" i="3" s="1"/>
  <c r="AD44" i="3" s="1"/>
  <c r="S22" i="3"/>
  <c r="AA2" i="3"/>
  <c r="X3" i="3"/>
  <c r="T30" i="3" s="1"/>
  <c r="AB30" i="3" s="1"/>
  <c r="X4" i="3"/>
  <c r="R31" i="3" s="1"/>
  <c r="X8" i="3"/>
  <c r="X7" i="3"/>
  <c r="X12" i="3"/>
  <c r="X14" i="3"/>
  <c r="X21" i="3"/>
  <c r="V48" i="3" s="1"/>
  <c r="AD48" i="3" s="1"/>
  <c r="T40" i="3"/>
  <c r="AB40" i="3" s="1"/>
  <c r="W22" i="3"/>
  <c r="AR12" i="3" l="1"/>
  <c r="W39" i="3"/>
  <c r="AE39" i="3" s="1"/>
  <c r="T29" i="3"/>
  <c r="AB29" i="3" s="1"/>
  <c r="S41" i="3"/>
  <c r="AA41" i="3" s="1"/>
  <c r="S36" i="3"/>
  <c r="AA36" i="3" s="1"/>
  <c r="R42" i="3"/>
  <c r="Z42" i="3" s="1"/>
  <c r="S34" i="3"/>
  <c r="AA34" i="3" s="1"/>
  <c r="U38" i="3"/>
  <c r="AC38" i="3" s="1"/>
  <c r="R38" i="3"/>
  <c r="Z38" i="3" s="1"/>
  <c r="W38" i="3"/>
  <c r="AE38" i="3" s="1"/>
  <c r="S43" i="3"/>
  <c r="AA43" i="3" s="1"/>
  <c r="T47" i="3"/>
  <c r="AB47" i="3" s="1"/>
  <c r="U34" i="3"/>
  <c r="AC34" i="3" s="1"/>
  <c r="S32" i="3"/>
  <c r="AA32" i="3" s="1"/>
  <c r="T32" i="3"/>
  <c r="AB32" i="3" s="1"/>
  <c r="T45" i="3"/>
  <c r="AB45" i="3" s="1"/>
  <c r="T48" i="3"/>
  <c r="AB48" i="3" s="1"/>
  <c r="V34" i="3"/>
  <c r="AD34" i="3" s="1"/>
  <c r="S44" i="3"/>
  <c r="AA44" i="3" s="1"/>
  <c r="Y13" i="3"/>
  <c r="R43" i="3"/>
  <c r="Z43" i="3" s="1"/>
  <c r="R33" i="3"/>
  <c r="Z33" i="3" s="1"/>
  <c r="Y16" i="3"/>
  <c r="V43" i="3"/>
  <c r="AD43" i="3" s="1"/>
  <c r="T43" i="3"/>
  <c r="AB43" i="3" s="1"/>
  <c r="R29" i="3"/>
  <c r="Z29" i="3" s="1"/>
  <c r="V32" i="3"/>
  <c r="AD32" i="3" s="1"/>
  <c r="W43" i="3"/>
  <c r="AE43" i="3" s="1"/>
  <c r="T36" i="3"/>
  <c r="AB36" i="3" s="1"/>
  <c r="U46" i="3"/>
  <c r="AC46" i="3" s="1"/>
  <c r="U39" i="3"/>
  <c r="AC39" i="3" s="1"/>
  <c r="U36" i="3"/>
  <c r="AC36" i="3" s="1"/>
  <c r="S38" i="3"/>
  <c r="AA38" i="3" s="1"/>
  <c r="R30" i="3"/>
  <c r="Z30" i="3" s="1"/>
  <c r="R46" i="3"/>
  <c r="Z46" i="3" s="1"/>
  <c r="T38" i="3"/>
  <c r="AB38" i="3" s="1"/>
  <c r="U31" i="3"/>
  <c r="AC31" i="3" s="1"/>
  <c r="V38" i="3"/>
  <c r="AD38" i="3" s="1"/>
  <c r="R36" i="3"/>
  <c r="Z36" i="3" s="1"/>
  <c r="T42" i="3"/>
  <c r="AB42" i="3" s="1"/>
  <c r="W36" i="3"/>
  <c r="AE36" i="3" s="1"/>
  <c r="W31" i="3"/>
  <c r="AE31" i="3" s="1"/>
  <c r="Z31" i="3"/>
  <c r="Y10" i="3"/>
  <c r="R35" i="3"/>
  <c r="W35" i="3"/>
  <c r="AE35" i="3" s="1"/>
  <c r="S35" i="3"/>
  <c r="AA35" i="3" s="1"/>
  <c r="T35" i="3"/>
  <c r="AB35" i="3" s="1"/>
  <c r="V35" i="3"/>
  <c r="AD35" i="3" s="1"/>
  <c r="Y21" i="3"/>
  <c r="W48" i="3"/>
  <c r="AE48" i="3" s="1"/>
  <c r="U48" i="3"/>
  <c r="AC48" i="3" s="1"/>
  <c r="Y3" i="3"/>
  <c r="W30" i="3"/>
  <c r="AE30" i="3" s="1"/>
  <c r="V30" i="3"/>
  <c r="AD30" i="3" s="1"/>
  <c r="S30" i="3"/>
  <c r="AA30" i="3" s="1"/>
  <c r="Y17" i="3"/>
  <c r="U44" i="3"/>
  <c r="AC44" i="3" s="1"/>
  <c r="W44" i="3"/>
  <c r="AE44" i="3" s="1"/>
  <c r="T41" i="3"/>
  <c r="AB41" i="3" s="1"/>
  <c r="Y15" i="3"/>
  <c r="V40" i="3"/>
  <c r="AD40" i="3" s="1"/>
  <c r="Y14" i="3"/>
  <c r="T39" i="3"/>
  <c r="AB39" i="3" s="1"/>
  <c r="V39" i="3"/>
  <c r="AD39" i="3" s="1"/>
  <c r="Y8" i="3"/>
  <c r="V42" i="3"/>
  <c r="AD42" i="3" s="1"/>
  <c r="S42" i="3"/>
  <c r="AA42" i="3" s="1"/>
  <c r="W42" i="3"/>
  <c r="AE42" i="3" s="1"/>
  <c r="W40" i="3"/>
  <c r="AE40" i="3" s="1"/>
  <c r="AI2" i="3"/>
  <c r="AB22" i="3"/>
  <c r="S40" i="3"/>
  <c r="AA40" i="3" s="1"/>
  <c r="U42" i="3"/>
  <c r="AC42" i="3" s="1"/>
  <c r="U35" i="3"/>
  <c r="AC35" i="3" s="1"/>
  <c r="Z22" i="3"/>
  <c r="AF2" i="3"/>
  <c r="AF23" i="3" s="1"/>
  <c r="AG2" i="3"/>
  <c r="AQ3" i="3" s="1"/>
  <c r="AQ5" i="3" s="1"/>
  <c r="Z45" i="3"/>
  <c r="Z32" i="3"/>
  <c r="Y12" i="3"/>
  <c r="V37" i="3"/>
  <c r="AD37" i="3" s="1"/>
  <c r="W37" i="3"/>
  <c r="AE37" i="3" s="1"/>
  <c r="R37" i="3"/>
  <c r="U37" i="3"/>
  <c r="AC37" i="3" s="1"/>
  <c r="Y5" i="3"/>
  <c r="W32" i="3"/>
  <c r="AE32" i="3" s="1"/>
  <c r="Y19" i="3"/>
  <c r="S46" i="3"/>
  <c r="AA46" i="3" s="1"/>
  <c r="V46" i="3"/>
  <c r="AD46" i="3" s="1"/>
  <c r="W46" i="3"/>
  <c r="X22" i="3"/>
  <c r="Y2" i="3"/>
  <c r="U29" i="3"/>
  <c r="AC29" i="3" s="1"/>
  <c r="W29" i="3"/>
  <c r="AE29" i="3" s="1"/>
  <c r="V29" i="3"/>
  <c r="AD29" i="3" s="1"/>
  <c r="R40" i="3"/>
  <c r="T44" i="3"/>
  <c r="AA22" i="3"/>
  <c r="AH2" i="3"/>
  <c r="U30" i="3"/>
  <c r="AC30" i="3" s="1"/>
  <c r="S39" i="3"/>
  <c r="AA39" i="3" s="1"/>
  <c r="U32" i="3"/>
  <c r="AC32" i="3" s="1"/>
  <c r="S37" i="3"/>
  <c r="AA37" i="3" s="1"/>
  <c r="R39" i="3"/>
  <c r="Y7" i="3"/>
  <c r="V41" i="3"/>
  <c r="AD41" i="3" s="1"/>
  <c r="U41" i="3"/>
  <c r="AC41" i="3" s="1"/>
  <c r="R41" i="3"/>
  <c r="W41" i="3"/>
  <c r="AE41" i="3" s="1"/>
  <c r="Y20" i="3"/>
  <c r="S47" i="3"/>
  <c r="AA47" i="3" s="1"/>
  <c r="U47" i="3"/>
  <c r="AC47" i="3" s="1"/>
  <c r="Y18" i="3"/>
  <c r="V45" i="3"/>
  <c r="AD45" i="3" s="1"/>
  <c r="W45" i="3"/>
  <c r="AE45" i="3" s="1"/>
  <c r="U45" i="3"/>
  <c r="AC45" i="3" s="1"/>
  <c r="R47" i="3"/>
  <c r="T37" i="3"/>
  <c r="AB37" i="3" s="1"/>
  <c r="Y4" i="3"/>
  <c r="V31" i="3"/>
  <c r="AD31" i="3" s="1"/>
  <c r="T31" i="3"/>
  <c r="AB31" i="3" s="1"/>
  <c r="Y6" i="3"/>
  <c r="S33" i="3"/>
  <c r="AA33" i="3" s="1"/>
  <c r="V33" i="3"/>
  <c r="AD33" i="3" s="1"/>
  <c r="W33" i="3"/>
  <c r="AE33" i="3" s="1"/>
  <c r="R44" i="3"/>
  <c r="Z44" i="3" s="1"/>
  <c r="R48" i="3"/>
  <c r="S31" i="3"/>
  <c r="AA31" i="3" s="1"/>
  <c r="S48" i="3"/>
  <c r="AA48" i="3" s="1"/>
  <c r="S45" i="3"/>
  <c r="AA45" i="3" s="1"/>
  <c r="T33" i="3"/>
  <c r="AB33" i="3" s="1"/>
  <c r="Y9" i="3"/>
  <c r="W34" i="3"/>
  <c r="AE34" i="3" s="1"/>
  <c r="R34" i="3"/>
  <c r="T34" i="3"/>
  <c r="AB34" i="3" s="1"/>
  <c r="Y11" i="3"/>
  <c r="V36" i="3"/>
  <c r="AD36" i="3" s="1"/>
  <c r="V47" i="3"/>
  <c r="AD47" i="3" s="1"/>
  <c r="AI22" i="3" l="1"/>
  <c r="AS3" i="3"/>
  <c r="AS5" i="3" s="1"/>
  <c r="AS6" i="3" s="1"/>
  <c r="AH22" i="3"/>
  <c r="AR3" i="3"/>
  <c r="AR5" i="3" s="1"/>
  <c r="AR6" i="3" s="1"/>
  <c r="AR13" i="3"/>
  <c r="AS12" i="3"/>
  <c r="AG22" i="3"/>
  <c r="AQ6" i="3" s="1"/>
  <c r="X32" i="3"/>
  <c r="X43" i="3"/>
  <c r="X38" i="3"/>
  <c r="X31" i="3"/>
  <c r="AE23" i="3"/>
  <c r="X48" i="3"/>
  <c r="Z48" i="3"/>
  <c r="Y22" i="3"/>
  <c r="X36" i="3"/>
  <c r="X34" i="3"/>
  <c r="Z34" i="3"/>
  <c r="X33" i="3"/>
  <c r="X46" i="3"/>
  <c r="AE46" i="3"/>
  <c r="Z35" i="3"/>
  <c r="X35" i="3"/>
  <c r="X39" i="3"/>
  <c r="Z39" i="3"/>
  <c r="Z40" i="3"/>
  <c r="X40" i="3"/>
  <c r="X41" i="3"/>
  <c r="Z41" i="3"/>
  <c r="Z37" i="3"/>
  <c r="X37" i="3"/>
  <c r="X45" i="3"/>
  <c r="X42" i="3"/>
  <c r="X47" i="3"/>
  <c r="Z47" i="3"/>
  <c r="X30" i="3"/>
  <c r="X44" i="3"/>
  <c r="AB44" i="3"/>
  <c r="X29" i="3"/>
  <c r="AI23" i="3" l="1"/>
  <c r="AT5" i="3"/>
</calcChain>
</file>

<file path=xl/sharedStrings.xml><?xml version="1.0" encoding="utf-8"?>
<sst xmlns="http://schemas.openxmlformats.org/spreadsheetml/2006/main" count="3520" uniqueCount="292">
  <si>
    <t>old_la_code</t>
  </si>
  <si>
    <t>new_la_code</t>
  </si>
  <si>
    <t>la_name</t>
  </si>
  <si>
    <t>URN</t>
  </si>
  <si>
    <t>Estab</t>
  </si>
  <si>
    <t>school_name</t>
  </si>
  <si>
    <t>LAEstab</t>
  </si>
  <si>
    <t>sex_of_school_description</t>
  </si>
  <si>
    <t>type_of_establishment</t>
  </si>
  <si>
    <t>early_years_roll</t>
  </si>
  <si>
    <t>nursery_roll</t>
  </si>
  <si>
    <t>reception_roll</t>
  </si>
  <si>
    <t>KS1_roll</t>
  </si>
  <si>
    <t>KS2_roll</t>
  </si>
  <si>
    <t>KS3_roll</t>
  </si>
  <si>
    <t>KS4_roll</t>
  </si>
  <si>
    <t>KS5_roll</t>
  </si>
  <si>
    <t>boy_boarders</t>
  </si>
  <si>
    <t>girl_boarders</t>
  </si>
  <si>
    <t>numberFSM</t>
  </si>
  <si>
    <t>pctFSM</t>
  </si>
  <si>
    <t>FSM_censusday</t>
  </si>
  <si>
    <t>pctFSM_censusday</t>
  </si>
  <si>
    <t>eth_white_brit</t>
  </si>
  <si>
    <t>eth_irish</t>
  </si>
  <si>
    <t>eth_traveller_irish</t>
  </si>
  <si>
    <t>eth_white_other</t>
  </si>
  <si>
    <t>eth_gypsy</t>
  </si>
  <si>
    <t>eth_white_and_black_carrib</t>
  </si>
  <si>
    <t>eth_white_and_black_african</t>
  </si>
  <si>
    <t>eth_asian</t>
  </si>
  <si>
    <t>eth_mixed</t>
  </si>
  <si>
    <t>eth_indian</t>
  </si>
  <si>
    <t>eth_pakistani</t>
  </si>
  <si>
    <t>eth_bangladeshi</t>
  </si>
  <si>
    <t>eth_other_asian</t>
  </si>
  <si>
    <t>eth_black_carrib</t>
  </si>
  <si>
    <t>eth_black_african</t>
  </si>
  <si>
    <t>eth_other_black</t>
  </si>
  <si>
    <t>eth_chinese</t>
  </si>
  <si>
    <t>eth_other</t>
  </si>
  <si>
    <t>eth_unclassified</t>
  </si>
  <si>
    <t>eth_nonEAL</t>
  </si>
  <si>
    <t>eth_EAL</t>
  </si>
  <si>
    <t>eth_EAL_unclassified</t>
  </si>
  <si>
    <t>SCHNAME</t>
  </si>
  <si>
    <t>PCODE</t>
  </si>
  <si>
    <t>NFTYPE</t>
  </si>
  <si>
    <t>RELDENOM</t>
  </si>
  <si>
    <t>ADMPOL</t>
  </si>
  <si>
    <t>ADMPOL_PT</t>
  </si>
  <si>
    <t>EGENDER</t>
  </si>
  <si>
    <t>KS2APS</t>
  </si>
  <si>
    <t>TPRIORLO</t>
  </si>
  <si>
    <t>PTPRIORLO</t>
  </si>
  <si>
    <t>TPRIORAV</t>
  </si>
  <si>
    <t>PTPRIORAV</t>
  </si>
  <si>
    <t>TPRIORHI</t>
  </si>
  <si>
    <t>PTPRIORHI</t>
  </si>
  <si>
    <t>TFSM6CLA1A</t>
  </si>
  <si>
    <t>PTFSM6CLA1A</t>
  </si>
  <si>
    <t>TNOTFSM6CLA1A</t>
  </si>
  <si>
    <t>PTNOTFSM6CLA1A</t>
  </si>
  <si>
    <t>E08000015</t>
  </si>
  <si>
    <t>Wirral</t>
  </si>
  <si>
    <t>Ridgeway High School</t>
  </si>
  <si>
    <t>Mixed</t>
  </si>
  <si>
    <t>Foundation school</t>
  </si>
  <si>
    <t>CH43 9EB</t>
  </si>
  <si>
    <t>FD</t>
  </si>
  <si>
    <t>None</t>
  </si>
  <si>
    <t>NSE</t>
  </si>
  <si>
    <t>NON SEL IN HIGHLY SEL AREA</t>
  </si>
  <si>
    <t>MIXED</t>
  </si>
  <si>
    <t>Pensby High School</t>
  </si>
  <si>
    <t>Community school</t>
  </si>
  <si>
    <t>CH61 6XN</t>
  </si>
  <si>
    <t>CY</t>
  </si>
  <si>
    <t>Does not apply</t>
  </si>
  <si>
    <t>The Mosslands School</t>
  </si>
  <si>
    <t>Boys</t>
  </si>
  <si>
    <t>CH45 8PJ</t>
  </si>
  <si>
    <t>BOYS</t>
  </si>
  <si>
    <t>Bebington High Sports College</t>
  </si>
  <si>
    <t>CH63 2PS</t>
  </si>
  <si>
    <t>South Wirral High School</t>
  </si>
  <si>
    <t>CH62 8EH</t>
  </si>
  <si>
    <t>Birkenhead High School Academy</t>
  </si>
  <si>
    <t>Girls</t>
  </si>
  <si>
    <t>Academy sponsor led</t>
  </si>
  <si>
    <t>CH43 1TY</t>
  </si>
  <si>
    <t>AC</t>
  </si>
  <si>
    <t>GIRLS</t>
  </si>
  <si>
    <t>Birkenhead Park School</t>
  </si>
  <si>
    <t>CH43 4UY</t>
  </si>
  <si>
    <t>St Anselm's College</t>
  </si>
  <si>
    <t>Academy converter</t>
  </si>
  <si>
    <t>CH43 1UQ</t>
  </si>
  <si>
    <t>ACC</t>
  </si>
  <si>
    <t>Roman Catholic</t>
  </si>
  <si>
    <t>SEL</t>
  </si>
  <si>
    <t>The Oldershaw Academy</t>
  </si>
  <si>
    <t>CH45 4RJ</t>
  </si>
  <si>
    <t>Prenton High School for Girls</t>
  </si>
  <si>
    <t>CH42 6RR</t>
  </si>
  <si>
    <t>Wirral Grammar School for Girls</t>
  </si>
  <si>
    <t>CH63 3AF</t>
  </si>
  <si>
    <t>West Kirby Grammar School</t>
  </si>
  <si>
    <t>CH48 5DP</t>
  </si>
  <si>
    <t>Wirral Grammar School for Boys</t>
  </si>
  <si>
    <t>CH63 3AQ</t>
  </si>
  <si>
    <t>Weatherhead High School</t>
  </si>
  <si>
    <t>CH44 3HS</t>
  </si>
  <si>
    <t>Upton Hall School FCJ</t>
  </si>
  <si>
    <t>CH49 6LJ</t>
  </si>
  <si>
    <t>Hilbre High School</t>
  </si>
  <si>
    <t>CH48 6EQ</t>
  </si>
  <si>
    <t>Woodchurch High School</t>
  </si>
  <si>
    <t>CH49 7NG</t>
  </si>
  <si>
    <t>Church of England</t>
  </si>
  <si>
    <t>St John Plessington Catholic College</t>
  </si>
  <si>
    <t>CH63 7LF</t>
  </si>
  <si>
    <t>Calday Grange Grammar School</t>
  </si>
  <si>
    <t>CH48 8GG</t>
  </si>
  <si>
    <t>St Mary's Catholic College, A Voluntary Academy</t>
  </si>
  <si>
    <t>CH45 3LN</t>
  </si>
  <si>
    <t>nodes = [</t>
  </si>
  <si>
    <t>ID</t>
  </si>
  <si>
    <t>Label</t>
  </si>
  <si>
    <t>Color</t>
  </si>
  <si>
    <t>#F27420</t>
  </si>
  <si>
    <t>#4994CE</t>
  </si>
  <si>
    <t>#FABC13</t>
  </si>
  <si>
    <t>#7FC241</t>
  </si>
  <si>
    <t>#D3D3D3</t>
  </si>
  <si>
    <t>#8A5988</t>
  </si>
  <si>
    <t>#449E9E</t>
  </si>
  <si>
    <t>]</t>
  </si>
  <si>
    <t>links = [</t>
  </si>
  <si>
    <t>Source</t>
  </si>
  <si>
    <t>Target</t>
  </si>
  <si>
    <t>Value</t>
  </si>
  <si>
    <t>Link Color</t>
  </si>
  <si>
    <t>rgba(219, 233, 246, 0.5)</t>
  </si>
  <si>
    <t>rgba(73, 148, 206, 1)</t>
  </si>
  <si>
    <t>rgba(211, 211, 211, 0.5)</t>
  </si>
  <si>
    <t>rgba(250, 188, 19, 1)</t>
  </si>
  <si>
    <t>rgba(127, 194, 65, 0.5)</t>
  </si>
  <si>
    <t>rgba(127, 194, 65, 1)</t>
  </si>
  <si>
    <t>"</t>
  </si>
  <si>
    <t>,</t>
  </si>
  <si>
    <t># 20 schools</t>
  </si>
  <si>
    <t># SES (FSM or non-FSM)</t>
  </si>
  <si>
    <t># Sex (Girl, Coed, Boy)</t>
  </si>
  <si>
    <t>FSM</t>
  </si>
  <si>
    <t>non-FSM</t>
  </si>
  <si>
    <t>Girl</t>
  </si>
  <si>
    <t>Coed</t>
  </si>
  <si>
    <t>Boy</t>
  </si>
  <si>
    <t># Prior Attainment</t>
  </si>
  <si>
    <t>Low</t>
  </si>
  <si>
    <t>Mid</t>
  </si>
  <si>
    <t>High</t>
  </si>
  <si>
    <t># Selective</t>
  </si>
  <si>
    <t>Grammar</t>
  </si>
  <si>
    <t>SecMod</t>
  </si>
  <si>
    <t>Ridgeway</t>
  </si>
  <si>
    <t>Upton Hall</t>
  </si>
  <si>
    <t>Wirral Boys</t>
  </si>
  <si>
    <t>Weatherhead</t>
  </si>
  <si>
    <t>St John Pless.</t>
  </si>
  <si>
    <t>Mosslands</t>
  </si>
  <si>
    <t>Birkenhead High</t>
  </si>
  <si>
    <t>Birkenhead Park</t>
  </si>
  <si>
    <t>St Anselm's</t>
  </si>
  <si>
    <t>Oldershaw</t>
  </si>
  <si>
    <t>Prenton Girls</t>
  </si>
  <si>
    <t>Calday Grange</t>
  </si>
  <si>
    <t># FSM to school</t>
  </si>
  <si>
    <t xml:space="preserve">A </t>
  </si>
  <si>
    <t xml:space="preserve">B </t>
  </si>
  <si>
    <t># School to sex</t>
  </si>
  <si>
    <t>sex</t>
  </si>
  <si>
    <t># Prior attain to FSM</t>
  </si>
  <si>
    <t>Grand Total</t>
  </si>
  <si>
    <t>Row Labels</t>
  </si>
  <si>
    <t>fsm low</t>
  </si>
  <si>
    <t>fsm mid</t>
  </si>
  <si>
    <t>fsm high</t>
  </si>
  <si>
    <t>nonfsm low</t>
  </si>
  <si>
    <t>nonfsm mid</t>
  </si>
  <si>
    <t>nonfsm high</t>
  </si>
  <si>
    <t>fsm</t>
  </si>
  <si>
    <t># school to prior A</t>
  </si>
  <si>
    <t>low</t>
  </si>
  <si>
    <t>mid</t>
  </si>
  <si>
    <t>high</t>
  </si>
  <si>
    <t>#0000FF</t>
  </si>
  <si>
    <t>#FF7F00</t>
  </si>
  <si>
    <t>colour</t>
  </si>
  <si>
    <t>rgba(255,127,0,0.5)</t>
  </si>
  <si>
    <t>rgba(0,0,255,0.5)</t>
  </si>
  <si>
    <t>St Mary's</t>
  </si>
  <si>
    <t># prior A to school</t>
  </si>
  <si>
    <t># school &gt;&gt; Admissions policy</t>
  </si>
  <si>
    <t>Sex</t>
  </si>
  <si>
    <t>#Roll</t>
  </si>
  <si>
    <t>Original figure from DfE</t>
  </si>
  <si>
    <t>Calculated figure (correcting for rounding errors)</t>
  </si>
  <si>
    <t>total</t>
  </si>
  <si>
    <t>Bebington Sports</t>
  </si>
  <si>
    <t>Hilbre High</t>
  </si>
  <si>
    <t>Wirral Girls</t>
  </si>
  <si>
    <t>Woodchurch</t>
  </si>
  <si>
    <t>West Kirby</t>
  </si>
  <si>
    <t>South Wirral</t>
  </si>
  <si>
    <t>Pensby High</t>
  </si>
  <si>
    <t>shortname</t>
  </si>
  <si>
    <t>Work out the FSM×prior attainment counts</t>
  </si>
  <si>
    <t>adjust these to account for rounding errors so school totals always tally</t>
  </si>
  <si>
    <t>ensure they are integers. No one likes a split child! It's messy</t>
  </si>
  <si>
    <t>tots</t>
  </si>
  <si>
    <t>error</t>
  </si>
  <si>
    <t>field</t>
  </si>
  <si>
    <t>Better estimates (see cols Q:X for method!)</t>
  </si>
  <si>
    <t>check#roll</t>
  </si>
  <si>
    <t>highprior</t>
  </si>
  <si>
    <t>midprior</t>
  </si>
  <si>
    <t>lowprior</t>
  </si>
  <si>
    <t>nonFSM</t>
  </si>
  <si>
    <t>tagID</t>
  </si>
  <si>
    <t>admpol</t>
  </si>
  <si>
    <t>sex 22-24</t>
  </si>
  <si>
    <t>A</t>
  </si>
  <si>
    <t>B</t>
  </si>
  <si>
    <t>F=22, Coed=23, M=24</t>
  </si>
  <si>
    <t>school</t>
  </si>
  <si>
    <t>prior_attain</t>
  </si>
  <si>
    <t xml:space="preserve">from </t>
  </si>
  <si>
    <t>to</t>
  </si>
  <si>
    <t>adm_pol</t>
  </si>
  <si>
    <t>adm_pol &gt;&gt; school</t>
  </si>
  <si>
    <t>fsm &gt;&gt; prior_attain</t>
  </si>
  <si>
    <t>fsm &gt;&gt; school</t>
  </si>
  <si>
    <t>fsm &gt;&gt; sex</t>
  </si>
  <si>
    <t>prior_attain &gt;&gt; fsm</t>
  </si>
  <si>
    <t>prior_attain &gt;&gt; school</t>
  </si>
  <si>
    <t>prior_attain &gt;&gt; sex</t>
  </si>
  <si>
    <t>school &gt;&gt; adm_pol</t>
  </si>
  <si>
    <t>school &gt;&gt; fsm</t>
  </si>
  <si>
    <t>school &gt;&gt; prior_attain</t>
  </si>
  <si>
    <t>school &gt;&gt; sex</t>
  </si>
  <si>
    <t>sex &gt;&gt; fsm</t>
  </si>
  <si>
    <t>sex &gt;&gt; prior_attain</t>
  </si>
  <si>
    <t>sex &gt;&gt; school</t>
  </si>
  <si>
    <t>FSM=20, nonFSM=21</t>
  </si>
  <si>
    <t>FILTER</t>
  </si>
  <si>
    <t>link</t>
  </si>
  <si>
    <t>Prior L=25, M=26, H=27</t>
  </si>
  <si>
    <t>Admpol: Grammar=28, SecMod=29</t>
  </si>
  <si>
    <t>relationship</t>
  </si>
  <si>
    <t>count</t>
  </si>
  <si>
    <t># fsm &gt;&gt; school</t>
  </si>
  <si>
    <t># school &gt;&gt; sex</t>
  </si>
  <si>
    <t># school &gt;&gt; prior_attain</t>
  </si>
  <si>
    <t># prior_attain &gt;&gt; school</t>
  </si>
  <si>
    <t># school &gt;&gt; adm_pol</t>
  </si>
  <si>
    <t># school &gt;&gt; fsm</t>
  </si>
  <si>
    <t># sex &gt;&gt; school</t>
  </si>
  <si>
    <t># fsm &gt;&gt; prior_attain</t>
  </si>
  <si>
    <t># adm_pol &gt;&gt; school</t>
  </si>
  <si>
    <t xml:space="preserve">should be </t>
  </si>
  <si>
    <t># prior_attain &gt;&gt; sex</t>
  </si>
  <si>
    <t># sex &gt;&gt; prior_attain</t>
  </si>
  <si>
    <t>prior 25-27, sex 22-24</t>
  </si>
  <si>
    <t>rgba(255,25,204,0.5)</t>
  </si>
  <si>
    <t>check</t>
  </si>
  <si>
    <t># sex &gt;&gt; fsm</t>
  </si>
  <si>
    <t># fsm &gt;&gt; sex</t>
  </si>
  <si>
    <t>FSM 20,21 Sex 22-24</t>
  </si>
  <si>
    <t>Count of Value</t>
  </si>
  <si>
    <t>Sum of Value2</t>
  </si>
  <si>
    <t>https://assets.publishing.service.gov.uk/government/uploads/system/uploads/attachment_data/file/826253/Schools_Pupils_and_their_Characteristics_2019_Underlying_Data.zip</t>
  </si>
  <si>
    <t>https://www.compare-school-performance.service.gov.uk/download-data?download=true&amp;regions=0&amp;filters=KS4&amp;fileformat=csv&amp;year=2018-2019&amp;meta=false</t>
  </si>
  <si>
    <t>Original data is from DfE</t>
  </si>
  <si>
    <t>Worksheets</t>
  </si>
  <si>
    <t>https://trak.org.uk/wirral</t>
  </si>
  <si>
    <t xml:space="preserve">A write up of the different Sankey plots this modest table of data managed to produce is here: </t>
  </si>
  <si>
    <r>
      <rPr>
        <b/>
        <sz val="11"/>
        <color theme="1"/>
        <rFont val="Calibri"/>
        <family val="2"/>
        <scheme val="minor"/>
      </rPr>
      <t xml:space="preserve">Nodes </t>
    </r>
    <r>
      <rPr>
        <sz val="11"/>
        <color theme="1"/>
        <rFont val="Calibri"/>
        <family val="2"/>
        <scheme val="minor"/>
      </rPr>
      <t xml:space="preserve">contains the code needed to build the nodes dataframes (depending on the application using pd.read_csv() or pd.read_excel() might be more convenient) </t>
    </r>
  </si>
  <si>
    <r>
      <rPr>
        <b/>
        <sz val="11"/>
        <color theme="1"/>
        <rFont val="Calibri"/>
        <family val="2"/>
        <scheme val="minor"/>
      </rPr>
      <t xml:space="preserve">w_data </t>
    </r>
    <r>
      <rPr>
        <sz val="11"/>
        <color theme="1"/>
        <rFont val="Calibri"/>
        <family val="2"/>
        <scheme val="minor"/>
      </rPr>
      <t xml:space="preserve">has the original data and extrapolated values. For example the prior attainment at KS2 relates only to Y11 in the England KS4 file so this is actually estimated for all five years. I also spent some time avoiding fractions of children! </t>
    </r>
  </si>
  <si>
    <r>
      <rPr>
        <b/>
        <sz val="11"/>
        <color theme="1"/>
        <rFont val="Calibri"/>
        <family val="2"/>
        <scheme val="minor"/>
      </rPr>
      <t xml:space="preserve">Links </t>
    </r>
    <r>
      <rPr>
        <sz val="11"/>
        <color theme="1"/>
        <rFont val="Calibri"/>
        <family val="2"/>
        <scheme val="minor"/>
      </rPr>
      <t xml:space="preserve">contains the code needed to build the links dataframes. This is filterable to select different combinations of flows so this bit did work well in Excel </t>
    </r>
  </si>
  <si>
    <t>The idea is to copy the code out of Nodes and Links worksheets into a Python script. None of this spreadsheet makes any sense unless you have that python script!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</si>
</sst>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1"/>
      <color rgb="FF3F3F76"/>
      <name val="Calibri"/>
      <family val="2"/>
      <scheme val="minor"/>
    </font>
    <font>
      <u/>
      <sz val="11"/>
      <color theme="10"/>
      <name val="Calibri"/>
      <family val="2"/>
      <scheme val="minor"/>
    </font>
  </fonts>
  <fills count="5">
    <fill>
      <patternFill patternType="none"/>
    </fill>
    <fill>
      <patternFill patternType="gray125"/>
    </fill>
    <fill>
      <patternFill patternType="solid">
        <fgColor rgb="FFFFCC99"/>
      </patternFill>
    </fill>
    <fill>
      <patternFill patternType="solid">
        <fgColor rgb="FFFFFFCC"/>
      </patternFill>
    </fill>
    <fill>
      <patternFill patternType="solid">
        <fgColor theme="9" tint="0.79998168889431442"/>
        <bgColor indexed="64"/>
      </patternFill>
    </fill>
  </fills>
  <borders count="42">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7F7F7F"/>
      </left>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5" fillId="0" borderId="0" applyNumberFormat="0" applyFill="0" applyBorder="0" applyAlignment="0" applyProtection="0"/>
  </cellStyleXfs>
  <cellXfs count="70">
    <xf numFmtId="0" fontId="0" fillId="0" borderId="0" xfId="0"/>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0" fillId="3" borderId="2" xfId="2" applyFont="1"/>
    <xf numFmtId="0" fontId="2" fillId="2" borderId="1" xfId="1"/>
    <xf numFmtId="0" fontId="0" fillId="0" borderId="3" xfId="0" applyFill="1" applyBorder="1"/>
    <xf numFmtId="0" fontId="0" fillId="0" borderId="3" xfId="0" applyBorder="1"/>
    <xf numFmtId="0" fontId="3" fillId="0" borderId="3" xfId="0" applyFont="1" applyFill="1" applyBorder="1"/>
    <xf numFmtId="0" fontId="2" fillId="2" borderId="5" xfId="1" applyBorder="1"/>
    <xf numFmtId="0" fontId="3" fillId="0" borderId="7" xfId="0" applyFont="1" applyFill="1" applyBorder="1"/>
    <xf numFmtId="0" fontId="0" fillId="0" borderId="7" xfId="0" applyBorder="1"/>
    <xf numFmtId="0" fontId="0" fillId="0" borderId="8" xfId="0" applyBorder="1"/>
    <xf numFmtId="0" fontId="3" fillId="0" borderId="9" xfId="0" applyFont="1" applyFill="1" applyBorder="1"/>
    <xf numFmtId="0" fontId="3" fillId="0" borderId="10" xfId="0" applyFont="1" applyFill="1" applyBorder="1"/>
    <xf numFmtId="0" fontId="3" fillId="0" borderId="11" xfId="0" applyFont="1" applyFill="1" applyBorder="1"/>
    <xf numFmtId="0" fontId="0" fillId="0" borderId="12" xfId="0" applyBorder="1"/>
    <xf numFmtId="0" fontId="3" fillId="0" borderId="13" xfId="0" applyFont="1" applyFill="1" applyBorder="1"/>
    <xf numFmtId="0" fontId="3" fillId="0" borderId="14" xfId="0" applyFont="1" applyFill="1" applyBorder="1"/>
    <xf numFmtId="0" fontId="0" fillId="0" borderId="14" xfId="0" applyBorder="1"/>
    <xf numFmtId="0" fontId="3" fillId="0" borderId="15" xfId="0" applyFont="1" applyFill="1" applyBorder="1"/>
    <xf numFmtId="0" fontId="0" fillId="0" borderId="16" xfId="0" applyBorder="1"/>
    <xf numFmtId="0" fontId="0" fillId="0" borderId="13" xfId="0" applyBorder="1"/>
    <xf numFmtId="0" fontId="0" fillId="0" borderId="14" xfId="0" applyFill="1" applyBorder="1"/>
    <xf numFmtId="0" fontId="0" fillId="0" borderId="17" xfId="0" applyFill="1" applyBorder="1"/>
    <xf numFmtId="0" fontId="0" fillId="0" borderId="18" xfId="0" applyFill="1" applyBorder="1"/>
    <xf numFmtId="0" fontId="0" fillId="0" borderId="19" xfId="0" applyFill="1" applyBorder="1"/>
    <xf numFmtId="0" fontId="0" fillId="0" borderId="12" xfId="0" applyFill="1" applyBorder="1"/>
    <xf numFmtId="0" fontId="0" fillId="0" borderId="16" xfId="0" applyFill="1" applyBorder="1"/>
    <xf numFmtId="0" fontId="0" fillId="0" borderId="13" xfId="0" applyFill="1" applyBorder="1"/>
    <xf numFmtId="0" fontId="0" fillId="0" borderId="20" xfId="0" applyFill="1" applyBorder="1"/>
    <xf numFmtId="0" fontId="0" fillId="0" borderId="9" xfId="0" applyFill="1" applyBorder="1"/>
    <xf numFmtId="0" fontId="0" fillId="0" borderId="17" xfId="0" applyBorder="1"/>
    <xf numFmtId="0" fontId="0" fillId="0" borderId="18" xfId="0" applyBorder="1"/>
    <xf numFmtId="0" fontId="0" fillId="0" borderId="19" xfId="0" applyBorder="1"/>
    <xf numFmtId="0" fontId="0" fillId="0" borderId="7" xfId="0" applyFill="1" applyBorder="1"/>
    <xf numFmtId="0" fontId="0" fillId="0" borderId="24" xfId="0" applyBorder="1"/>
    <xf numFmtId="0" fontId="0" fillId="0" borderId="0" xfId="0" applyFill="1" applyBorder="1"/>
    <xf numFmtId="0" fontId="0" fillId="0" borderId="25" xfId="0" applyFill="1" applyBorder="1"/>
    <xf numFmtId="0" fontId="0" fillId="0" borderId="0" xfId="0" applyBorder="1"/>
    <xf numFmtId="0" fontId="0" fillId="0" borderId="26" xfId="0" applyBorder="1"/>
    <xf numFmtId="0" fontId="0" fillId="0" borderId="27" xfId="0" applyFill="1" applyBorder="1"/>
    <xf numFmtId="0" fontId="0" fillId="0" borderId="28" xfId="0" applyFill="1" applyBorder="1"/>
    <xf numFmtId="0" fontId="0" fillId="0" borderId="32" xfId="0" applyFill="1" applyBorder="1"/>
    <xf numFmtId="0" fontId="0" fillId="0" borderId="4" xfId="0" applyFill="1" applyBorder="1"/>
    <xf numFmtId="0" fontId="0" fillId="0" borderId="33" xfId="0" applyFill="1" applyBorder="1"/>
    <xf numFmtId="0" fontId="0" fillId="0" borderId="34" xfId="0" applyFill="1" applyBorder="1"/>
    <xf numFmtId="0" fontId="4" fillId="3" borderId="6" xfId="2" applyFont="1" applyBorder="1"/>
    <xf numFmtId="0" fontId="3" fillId="3" borderId="29" xfId="2" applyFont="1" applyBorder="1"/>
    <xf numFmtId="0" fontId="3" fillId="3" borderId="31" xfId="2" applyFont="1" applyBorder="1"/>
    <xf numFmtId="0" fontId="3" fillId="3" borderId="30" xfId="2" applyFont="1" applyBorder="1"/>
    <xf numFmtId="0" fontId="3" fillId="3" borderId="6" xfId="2" applyFont="1" applyBorder="1"/>
    <xf numFmtId="0" fontId="3" fillId="0" borderId="0" xfId="0" applyFont="1"/>
    <xf numFmtId="0" fontId="0" fillId="0" borderId="0" xfId="0" applyFont="1"/>
    <xf numFmtId="0" fontId="3" fillId="3" borderId="21" xfId="2" applyFont="1" applyBorder="1"/>
    <xf numFmtId="0" fontId="3" fillId="3" borderId="24" xfId="2" applyFont="1" applyBorder="1"/>
    <xf numFmtId="0" fontId="3" fillId="3" borderId="26" xfId="2" applyFont="1" applyBorder="1"/>
    <xf numFmtId="0" fontId="3" fillId="3" borderId="22" xfId="2" applyFont="1" applyBorder="1"/>
    <xf numFmtId="0" fontId="3" fillId="3" borderId="23" xfId="2" applyFont="1" applyBorder="1"/>
    <xf numFmtId="0" fontId="0" fillId="0" borderId="35"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40" xfId="0" applyFill="1" applyBorder="1"/>
    <xf numFmtId="0" fontId="0" fillId="0" borderId="41" xfId="0" applyFill="1" applyBorder="1"/>
    <xf numFmtId="0" fontId="3" fillId="3" borderId="3" xfId="2" applyFont="1" applyBorder="1"/>
    <xf numFmtId="0" fontId="5" fillId="0" borderId="0" xfId="3"/>
  </cellXfs>
  <cellStyles count="4">
    <cellStyle name="Hyperlink" xfId="3" builtinId="8"/>
    <cellStyle name="Input" xfId="1" builtinId="20"/>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mesCoombs" refreshedDate="44180.013027430556" createdVersion="5" refreshedVersion="5" minRefreshableVersion="3" recordCount="336">
  <cacheSource type="worksheet">
    <worksheetSource ref="A2:J338" sheet="links"/>
  </cacheSource>
  <cacheFields count="10">
    <cacheField name="A" numFmtId="0">
      <sharedItems containsBlank="1"/>
    </cacheField>
    <cacheField name="B" numFmtId="0">
      <sharedItems containsBlank="1" containsMixedTypes="1" containsNumber="1" containsInteger="1" minValue="22" maxValue="24"/>
    </cacheField>
    <cacheField name="Source" numFmtId="0">
      <sharedItems containsString="0" containsBlank="1" containsNumber="1" containsInteger="1" minValue="0" maxValue="29"/>
    </cacheField>
    <cacheField name="Target" numFmtId="0">
      <sharedItems containsString="0" containsBlank="1" containsNumber="1" containsInteger="1" minValue="0" maxValue="29"/>
    </cacheField>
    <cacheField name="Value" numFmtId="0">
      <sharedItems containsString="0" containsBlank="1" containsNumber="1" containsInteger="1" minValue="0" maxValue="7269"/>
    </cacheField>
    <cacheField name="Link Color" numFmtId="0">
      <sharedItems containsBlank="1"/>
    </cacheField>
    <cacheField name="&quot;" numFmtId="0">
      <sharedItems containsBlank="1"/>
    </cacheField>
    <cacheField name="," numFmtId="0">
      <sharedItems containsBlank="1"/>
    </cacheField>
    <cacheField name="[&quot;Source&quot;,&quot;Target&quot;,&quot;Value&quot;,&quot;Link Color&quot;]," numFmtId="0">
      <sharedItems/>
    </cacheField>
    <cacheField name="FILTER" numFmtId="0">
      <sharedItems count="14">
        <s v="fsm &gt;&gt; school"/>
        <s v="school &gt;&gt; sex"/>
        <s v="fsm &gt;&gt; prior_attain"/>
        <s v="school &gt;&gt; prior_attain"/>
        <s v="prior_attain &gt;&gt; school"/>
        <s v="school &gt;&gt; adm_pol"/>
        <s v="school &gt;&gt; fsm"/>
        <s v="sex &gt;&gt; school"/>
        <s v="prior_attain &gt;&gt; fsm"/>
        <s v="adm_pol &gt;&gt; school"/>
        <s v="prior_attain &gt;&gt; sex"/>
        <s v="sex &gt;&gt; prior_attain"/>
        <s v="fsm &gt;&gt; sex"/>
        <s v="sex &gt;&gt; fs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6">
  <r>
    <m/>
    <m/>
    <m/>
    <m/>
    <m/>
    <m/>
    <s v="&quot;"/>
    <s v=","/>
    <s v="# fsm &gt;&gt; school"/>
    <x v="0"/>
  </r>
  <r>
    <s v="Bebington Sports"/>
    <s v="FSM"/>
    <n v="20"/>
    <n v="0"/>
    <n v="335"/>
    <s v="rgba(255,127,0,0.5)"/>
    <s v="&quot;"/>
    <s v=","/>
    <s v="[20,0,335,&quot;rgba(255,127,0,0.5)&quot;],"/>
    <x v="0"/>
  </r>
  <r>
    <s v="Birkenhead High"/>
    <s v="FSM"/>
    <n v="20"/>
    <n v="1"/>
    <n v="110"/>
    <s v="rgba(255,127,0,0.5)"/>
    <s v="&quot;"/>
    <s v=","/>
    <s v="[20,1,110,&quot;rgba(255,127,0,0.5)&quot;],"/>
    <x v="0"/>
  </r>
  <r>
    <s v="Birkenhead Park"/>
    <s v="FSM"/>
    <n v="20"/>
    <n v="2"/>
    <n v="288"/>
    <s v="rgba(255,127,0,0.5)"/>
    <s v="&quot;"/>
    <s v=","/>
    <s v="[20,2,288,&quot;rgba(255,127,0,0.5)&quot;],"/>
    <x v="0"/>
  </r>
  <r>
    <s v="Calday Grange"/>
    <s v="FSM"/>
    <n v="20"/>
    <n v="3"/>
    <n v="44"/>
    <s v="rgba(255,127,0,0.5)"/>
    <s v="&quot;"/>
    <s v=","/>
    <s v="[20,3,44,&quot;rgba(255,127,0,0.5)&quot;],"/>
    <x v="0"/>
  </r>
  <r>
    <s v="Hilbre High"/>
    <s v="FSM"/>
    <n v="20"/>
    <n v="4"/>
    <n v="146"/>
    <s v="rgba(255,127,0,0.5)"/>
    <s v="&quot;"/>
    <s v=","/>
    <s v="[20,4,146,&quot;rgba(255,127,0,0.5)&quot;],"/>
    <x v="0"/>
  </r>
  <r>
    <s v="Mosslands"/>
    <s v="FSM"/>
    <n v="20"/>
    <n v="5"/>
    <n v="248"/>
    <s v="rgba(255,127,0,0.5)"/>
    <s v="&quot;"/>
    <s v=","/>
    <s v="[20,5,248,&quot;rgba(255,127,0,0.5)&quot;],"/>
    <x v="0"/>
  </r>
  <r>
    <s v="Oldershaw"/>
    <s v="FSM"/>
    <n v="20"/>
    <n v="6"/>
    <n v="298"/>
    <s v="rgba(255,127,0,0.5)"/>
    <s v="&quot;"/>
    <s v=","/>
    <s v="[20,6,298,&quot;rgba(255,127,0,0.5)&quot;],"/>
    <x v="0"/>
  </r>
  <r>
    <s v="Pensby High"/>
    <s v="FSM"/>
    <n v="20"/>
    <n v="7"/>
    <n v="99"/>
    <s v="rgba(0,0,255,0.5)"/>
    <s v="&quot;"/>
    <s v=","/>
    <s v="[20,7,99,&quot;rgba(0,0,255,0.5)&quot;],"/>
    <x v="0"/>
  </r>
  <r>
    <s v="Prenton Girls"/>
    <s v="FSM"/>
    <n v="20"/>
    <n v="8"/>
    <n v="183"/>
    <s v="rgba(255,127,0,0.5)"/>
    <s v="&quot;"/>
    <s v=","/>
    <s v="[20,8,183,&quot;rgba(255,127,0,0.5)&quot;],"/>
    <x v="0"/>
  </r>
  <r>
    <s v="Ridgeway"/>
    <s v="FSM"/>
    <n v="20"/>
    <n v="9"/>
    <n v="253"/>
    <s v="rgba(255,127,0,0.5)"/>
    <s v="&quot;"/>
    <s v=","/>
    <s v="[20,9,253,&quot;rgba(255,127,0,0.5)&quot;],"/>
    <x v="0"/>
  </r>
  <r>
    <s v="South Wirral"/>
    <s v="FSM"/>
    <n v="20"/>
    <n v="10"/>
    <n v="171"/>
    <s v="rgba(0,0,255,0.5)"/>
    <s v="&quot;"/>
    <s v=","/>
    <s v="[20,10,171,&quot;rgba(0,0,255,0.5)&quot;],"/>
    <x v="0"/>
  </r>
  <r>
    <s v="St Anselm's"/>
    <s v="FSM"/>
    <n v="20"/>
    <n v="11"/>
    <n v="45"/>
    <s v="rgba(0,0,255,0.5)"/>
    <s v="&quot;"/>
    <s v=","/>
    <s v="[20,11,45,&quot;rgba(0,0,255,0.5)&quot;],"/>
    <x v="0"/>
  </r>
  <r>
    <s v="St John Pless."/>
    <s v="FSM"/>
    <n v="20"/>
    <n v="12"/>
    <n v="249"/>
    <s v="rgba(0,0,255,0.5)"/>
    <s v="&quot;"/>
    <s v=","/>
    <s v="[20,12,249,&quot;rgba(0,0,255,0.5)&quot;],"/>
    <x v="0"/>
  </r>
  <r>
    <s v="St Mary's"/>
    <s v="FSM"/>
    <n v="20"/>
    <n v="13"/>
    <n v="356"/>
    <s v="rgba(255,127,0,0.5)"/>
    <s v="&quot;"/>
    <s v=","/>
    <s v="[20,13,356,&quot;rgba(255,127,0,0.5)&quot;],"/>
    <x v="0"/>
  </r>
  <r>
    <s v="Upton Hall"/>
    <s v="FSM"/>
    <n v="20"/>
    <n v="14"/>
    <n v="45"/>
    <s v="rgba(0,0,255,0.5)"/>
    <s v="&quot;"/>
    <s v=","/>
    <s v="[20,14,45,&quot;rgba(0,0,255,0.5)&quot;],"/>
    <x v="0"/>
  </r>
  <r>
    <s v="Weatherhead"/>
    <s v="FSM"/>
    <n v="20"/>
    <n v="15"/>
    <n v="293"/>
    <s v="rgba(255,127,0,0.5)"/>
    <s v="&quot;"/>
    <s v=","/>
    <s v="[20,15,293,&quot;rgba(255,127,0,0.5)&quot;],"/>
    <x v="0"/>
  </r>
  <r>
    <s v="West Kirby"/>
    <s v="FSM"/>
    <n v="20"/>
    <n v="16"/>
    <n v="26"/>
    <s v="rgba(255,127,0,0.5)"/>
    <s v="&quot;"/>
    <s v=","/>
    <s v="[20,16,26,&quot;rgba(255,127,0,0.5)&quot;],"/>
    <x v="0"/>
  </r>
  <r>
    <s v="Wirral Boys"/>
    <s v="FSM"/>
    <n v="20"/>
    <n v="17"/>
    <n v="40"/>
    <s v="rgba(255,127,0,0.5)"/>
    <s v="&quot;"/>
    <s v=","/>
    <s v="[20,17,40,&quot;rgba(255,127,0,0.5)&quot;],"/>
    <x v="0"/>
  </r>
  <r>
    <s v="Wirral Girls"/>
    <s v="FSM"/>
    <n v="20"/>
    <n v="18"/>
    <n v="40"/>
    <s v="rgba(0,0,255,0.5)"/>
    <s v="&quot;"/>
    <s v=","/>
    <s v="[20,18,40,&quot;rgba(0,0,255,0.5)&quot;],"/>
    <x v="0"/>
  </r>
  <r>
    <s v="Woodchurch"/>
    <s v="FSM"/>
    <n v="20"/>
    <n v="19"/>
    <n v="318"/>
    <s v="rgba(255,127,0,0.5)"/>
    <s v="&quot;"/>
    <s v=","/>
    <s v="[20,19,318,&quot;rgba(255,127,0,0.5)&quot;],"/>
    <x v="0"/>
  </r>
  <r>
    <s v="Bebington Sports"/>
    <s v="non-FSM"/>
    <n v="21"/>
    <n v="0"/>
    <n v="591"/>
    <s v="rgba(255,127,0,0.5)"/>
    <s v="&quot;"/>
    <s v=","/>
    <s v="[21,0,591,&quot;rgba(255,127,0,0.5)&quot;],"/>
    <x v="0"/>
  </r>
  <r>
    <s v="Birkenhead High"/>
    <s v="non-FSM"/>
    <n v="21"/>
    <n v="1"/>
    <n v="459"/>
    <s v="rgba(255,127,0,0.5)"/>
    <s v="&quot;"/>
    <s v=","/>
    <s v="[21,1,459,&quot;rgba(255,127,0,0.5)&quot;],"/>
    <x v="0"/>
  </r>
  <r>
    <s v="Birkenhead Park"/>
    <s v="non-FSM"/>
    <n v="21"/>
    <n v="2"/>
    <n v="318"/>
    <s v="rgba(255,127,0,0.5)"/>
    <s v="&quot;"/>
    <s v=","/>
    <s v="[21,2,318,&quot;rgba(255,127,0,0.5)&quot;],"/>
    <x v="0"/>
  </r>
  <r>
    <s v="Calday Grange"/>
    <s v="non-FSM"/>
    <n v="21"/>
    <n v="3"/>
    <n v="1006"/>
    <s v="rgba(255,127,0,0.5)"/>
    <s v="&quot;"/>
    <s v=","/>
    <s v="[21,3,1006,&quot;rgba(255,127,0,0.5)&quot;],"/>
    <x v="0"/>
  </r>
  <r>
    <s v="Hilbre High"/>
    <s v="non-FSM"/>
    <n v="21"/>
    <n v="4"/>
    <n v="817"/>
    <s v="rgba(255,127,0,0.5)"/>
    <s v="&quot;"/>
    <s v=","/>
    <s v="[21,4,817,&quot;rgba(255,127,0,0.5)&quot;],"/>
    <x v="0"/>
  </r>
  <r>
    <s v="Mosslands"/>
    <s v="non-FSM"/>
    <n v="21"/>
    <n v="5"/>
    <n v="670"/>
    <s v="rgba(255,127,0,0.5)"/>
    <s v="&quot;"/>
    <s v=","/>
    <s v="[21,5,670,&quot;rgba(255,127,0,0.5)&quot;],"/>
    <x v="0"/>
  </r>
  <r>
    <s v="Oldershaw"/>
    <s v="non-FSM"/>
    <n v="21"/>
    <n v="6"/>
    <n v="415"/>
    <s v="rgba(255,127,0,0.5)"/>
    <s v="&quot;"/>
    <s v=","/>
    <s v="[21,6,415,&quot;rgba(255,127,0,0.5)&quot;],"/>
    <x v="0"/>
  </r>
  <r>
    <s v="Pensby High"/>
    <s v="non-FSM"/>
    <n v="21"/>
    <n v="7"/>
    <n v="561"/>
    <s v="rgba(0,0,255,0.5)"/>
    <s v="&quot;"/>
    <s v=","/>
    <s v="[21,7,561,&quot;rgba(0,0,255,0.5)&quot;],"/>
    <x v="0"/>
  </r>
  <r>
    <s v="Prenton Girls"/>
    <s v="non-FSM"/>
    <n v="21"/>
    <n v="8"/>
    <n v="597"/>
    <s v="rgba(255,127,0,0.5)"/>
    <s v="&quot;"/>
    <s v=","/>
    <s v="[21,8,597,&quot;rgba(255,127,0,0.5)&quot;],"/>
    <x v="0"/>
  </r>
  <r>
    <s v="Ridgeway"/>
    <s v="non-FSM"/>
    <n v="21"/>
    <n v="9"/>
    <n v="481"/>
    <s v="rgba(255,127,0,0.5)"/>
    <s v="&quot;"/>
    <s v=","/>
    <s v="[21,9,481,&quot;rgba(255,127,0,0.5)&quot;],"/>
    <x v="0"/>
  </r>
  <r>
    <s v="South Wirral"/>
    <s v="non-FSM"/>
    <n v="21"/>
    <n v="10"/>
    <n v="591"/>
    <s v="rgba(0,0,255,0.5)"/>
    <s v="&quot;"/>
    <s v=","/>
    <s v="[21,10,591,&quot;rgba(0,0,255,0.5)&quot;],"/>
    <x v="0"/>
  </r>
  <r>
    <s v="St Anselm's"/>
    <s v="non-FSM"/>
    <n v="21"/>
    <n v="11"/>
    <n v="687"/>
    <s v="rgba(0,0,255,0.5)"/>
    <s v="&quot;"/>
    <s v=","/>
    <s v="[21,11,687,&quot;rgba(0,0,255,0.5)&quot;],"/>
    <x v="0"/>
  </r>
  <r>
    <s v="St John Pless."/>
    <s v="non-FSM"/>
    <n v="21"/>
    <n v="12"/>
    <n v="1011"/>
    <s v="rgba(0,0,255,0.5)"/>
    <s v="&quot;"/>
    <s v=","/>
    <s v="[21,12,1011,&quot;rgba(0,0,255,0.5)&quot;],"/>
    <x v="0"/>
  </r>
  <r>
    <s v="St Mary's"/>
    <s v="non-FSM"/>
    <n v="21"/>
    <n v="13"/>
    <n v="725"/>
    <s v="rgba(255,127,0,0.5)"/>
    <s v="&quot;"/>
    <s v=","/>
    <s v="[21,13,725,&quot;rgba(255,127,0,0.5)&quot;],"/>
    <x v="0"/>
  </r>
  <r>
    <s v="Upton Hall"/>
    <s v="non-FSM"/>
    <n v="21"/>
    <n v="14"/>
    <n v="730"/>
    <s v="rgba(0,0,255,0.5)"/>
    <s v="&quot;"/>
    <s v=","/>
    <s v="[21,14,730,&quot;rgba(0,0,255,0.5)&quot;],"/>
    <x v="0"/>
  </r>
  <r>
    <s v="Weatherhead"/>
    <s v="non-FSM"/>
    <n v="21"/>
    <n v="15"/>
    <n v="988"/>
    <s v="rgba(255,127,0,0.5)"/>
    <s v="&quot;"/>
    <s v=","/>
    <s v="[21,15,988,&quot;rgba(255,127,0,0.5)&quot;],"/>
    <x v="0"/>
  </r>
  <r>
    <s v="West Kirby"/>
    <s v="non-FSM"/>
    <n v="21"/>
    <n v="16"/>
    <n v="859"/>
    <s v="rgba(255,127,0,0.5)"/>
    <s v="&quot;"/>
    <s v=","/>
    <s v="[21,16,859,&quot;rgba(255,127,0,0.5)&quot;],"/>
    <x v="0"/>
  </r>
  <r>
    <s v="Wirral Boys"/>
    <s v="non-FSM"/>
    <n v="21"/>
    <n v="17"/>
    <n v="757"/>
    <s v="rgba(255,127,0,0.5)"/>
    <s v="&quot;"/>
    <s v=","/>
    <s v="[21,17,757,&quot;rgba(255,127,0,0.5)&quot;],"/>
    <x v="0"/>
  </r>
  <r>
    <s v="Wirral Girls"/>
    <s v="non-FSM"/>
    <n v="21"/>
    <n v="18"/>
    <n v="855"/>
    <s v="rgba(0,0,255,0.5)"/>
    <s v="&quot;"/>
    <s v=","/>
    <s v="[21,18,855,&quot;rgba(0,0,255,0.5)&quot;],"/>
    <x v="0"/>
  </r>
  <r>
    <s v="Woodchurch"/>
    <s v="non-FSM"/>
    <n v="21"/>
    <n v="19"/>
    <n v="1095"/>
    <s v="rgba(255,127,0,0.5)"/>
    <s v="&quot;"/>
    <s v=","/>
    <s v="[21,19,1095,&quot;rgba(255,127,0,0.5)&quot;],"/>
    <x v="0"/>
  </r>
  <r>
    <m/>
    <m/>
    <m/>
    <m/>
    <m/>
    <m/>
    <m/>
    <m/>
    <s v="# school &gt;&gt; sex"/>
    <x v="1"/>
  </r>
  <r>
    <s v="Bebington Sports"/>
    <n v="23"/>
    <n v="0"/>
    <n v="23"/>
    <n v="926"/>
    <s v="rgba(255,127,0,0.5)"/>
    <s v="&quot;"/>
    <s v=","/>
    <s v="[0,23,926,&quot;rgba(255,127,0,0.5)&quot;],"/>
    <x v="1"/>
  </r>
  <r>
    <s v="Birkenhead High"/>
    <n v="22"/>
    <n v="1"/>
    <n v="22"/>
    <n v="569"/>
    <s v="rgba(255,127,0,0.5)"/>
    <s v="&quot;"/>
    <s v=","/>
    <s v="[1,22,569,&quot;rgba(255,127,0,0.5)&quot;],"/>
    <x v="1"/>
  </r>
  <r>
    <s v="Birkenhead Park"/>
    <n v="23"/>
    <n v="2"/>
    <n v="23"/>
    <n v="606"/>
    <s v="rgba(255,127,0,0.5)"/>
    <s v="&quot;"/>
    <s v=","/>
    <s v="[2,23,606,&quot;rgba(255,127,0,0.5)&quot;],"/>
    <x v="1"/>
  </r>
  <r>
    <s v="Calday Grange"/>
    <n v="24"/>
    <n v="3"/>
    <n v="24"/>
    <n v="1050"/>
    <s v="rgba(255,127,0,0.5)"/>
    <s v="&quot;"/>
    <s v=","/>
    <s v="[3,24,1050,&quot;rgba(255,127,0,0.5)&quot;],"/>
    <x v="1"/>
  </r>
  <r>
    <s v="Hilbre High"/>
    <n v="23"/>
    <n v="4"/>
    <n v="23"/>
    <n v="963"/>
    <s v="rgba(255,127,0,0.5)"/>
    <s v="&quot;"/>
    <s v=","/>
    <s v="[4,23,963,&quot;rgba(255,127,0,0.5)&quot;],"/>
    <x v="1"/>
  </r>
  <r>
    <s v="Mosslands"/>
    <n v="24"/>
    <n v="5"/>
    <n v="24"/>
    <n v="918"/>
    <s v="rgba(255,127,0,0.5)"/>
    <s v="&quot;"/>
    <s v=","/>
    <s v="[5,24,918,&quot;rgba(255,127,0,0.5)&quot;],"/>
    <x v="1"/>
  </r>
  <r>
    <s v="Oldershaw"/>
    <n v="23"/>
    <n v="6"/>
    <n v="23"/>
    <n v="713"/>
    <s v="rgba(255,127,0,0.5)"/>
    <s v="&quot;"/>
    <s v=","/>
    <s v="[6,23,713,&quot;rgba(255,127,0,0.5)&quot;],"/>
    <x v="1"/>
  </r>
  <r>
    <s v="Pensby High"/>
    <n v="23"/>
    <n v="7"/>
    <n v="23"/>
    <n v="660"/>
    <s v="rgba(0,0,255,0.5)"/>
    <s v="&quot;"/>
    <s v=","/>
    <s v="[7,23,660,&quot;rgba(0,0,255,0.5)&quot;],"/>
    <x v="1"/>
  </r>
  <r>
    <s v="Prenton Girls"/>
    <n v="22"/>
    <n v="8"/>
    <n v="22"/>
    <n v="780"/>
    <s v="rgba(255,127,0,0.5)"/>
    <s v="&quot;"/>
    <s v=","/>
    <s v="[8,22,780,&quot;rgba(255,127,0,0.5)&quot;],"/>
    <x v="1"/>
  </r>
  <r>
    <s v="Ridgeway"/>
    <n v="23"/>
    <n v="9"/>
    <n v="23"/>
    <n v="734"/>
    <s v="rgba(255,127,0,0.5)"/>
    <s v="&quot;"/>
    <s v=","/>
    <s v="[9,23,734,&quot;rgba(255,127,0,0.5)&quot;],"/>
    <x v="1"/>
  </r>
  <r>
    <s v="South Wirral"/>
    <n v="23"/>
    <n v="10"/>
    <n v="23"/>
    <n v="762"/>
    <s v="rgba(0,0,255,0.5)"/>
    <s v="&quot;"/>
    <s v=","/>
    <s v="[10,23,762,&quot;rgba(0,0,255,0.5)&quot;],"/>
    <x v="1"/>
  </r>
  <r>
    <s v="St Anselm's"/>
    <n v="24"/>
    <n v="11"/>
    <n v="24"/>
    <n v="732"/>
    <s v="rgba(0,0,255,0.5)"/>
    <s v="&quot;"/>
    <s v=","/>
    <s v="[11,24,732,&quot;rgba(0,0,255,0.5)&quot;],"/>
    <x v="1"/>
  </r>
  <r>
    <s v="St John Pless."/>
    <n v="23"/>
    <n v="12"/>
    <n v="23"/>
    <n v="1260"/>
    <s v="rgba(0,0,255,0.5)"/>
    <s v="&quot;"/>
    <s v=","/>
    <s v="[12,23,1260,&quot;rgba(0,0,255,0.5)&quot;],"/>
    <x v="1"/>
  </r>
  <r>
    <s v="St Mary's"/>
    <n v="23"/>
    <n v="13"/>
    <n v="23"/>
    <n v="1081"/>
    <s v="rgba(255,127,0,0.5)"/>
    <s v="&quot;"/>
    <s v=","/>
    <s v="[13,23,1081,&quot;rgba(255,127,0,0.5)&quot;],"/>
    <x v="1"/>
  </r>
  <r>
    <s v="Upton Hall"/>
    <n v="22"/>
    <n v="14"/>
    <n v="22"/>
    <n v="775"/>
    <s v="rgba(0,0,255,0.5)"/>
    <s v="&quot;"/>
    <s v=","/>
    <s v="[14,22,775,&quot;rgba(0,0,255,0.5)&quot;],"/>
    <x v="1"/>
  </r>
  <r>
    <s v="Weatherhead"/>
    <n v="22"/>
    <n v="15"/>
    <n v="22"/>
    <n v="1281"/>
    <s v="rgba(255,127,0,0.5)"/>
    <s v="&quot;"/>
    <s v=","/>
    <s v="[15,22,1281,&quot;rgba(255,127,0,0.5)&quot;],"/>
    <x v="1"/>
  </r>
  <r>
    <s v="West Kirby"/>
    <n v="22"/>
    <n v="16"/>
    <n v="22"/>
    <n v="885"/>
    <s v="rgba(255,127,0,0.5)"/>
    <s v="&quot;"/>
    <s v=","/>
    <s v="[16,22,885,&quot;rgba(255,127,0,0.5)&quot;],"/>
    <x v="1"/>
  </r>
  <r>
    <s v="Wirral Boys"/>
    <n v="24"/>
    <n v="17"/>
    <n v="24"/>
    <n v="797"/>
    <s v="rgba(255,127,0,0.5)"/>
    <s v="&quot;"/>
    <s v=","/>
    <s v="[17,24,797,&quot;rgba(255,127,0,0.5)&quot;],"/>
    <x v="1"/>
  </r>
  <r>
    <s v="Wirral Girls"/>
    <n v="22"/>
    <n v="18"/>
    <n v="22"/>
    <n v="895"/>
    <s v="rgba(0,0,255,0.5)"/>
    <s v="&quot;"/>
    <s v=","/>
    <s v="[18,22,895,&quot;rgba(0,0,255,0.5)&quot;],"/>
    <x v="1"/>
  </r>
  <r>
    <s v="Woodchurch"/>
    <n v="23"/>
    <n v="19"/>
    <n v="23"/>
    <n v="1413"/>
    <s v="rgba(255,127,0,0.5)"/>
    <s v="&quot;"/>
    <s v=","/>
    <s v="[19,23,1413,&quot;rgba(255,127,0,0.5)&quot;],"/>
    <x v="1"/>
  </r>
  <r>
    <m/>
    <m/>
    <m/>
    <m/>
    <m/>
    <m/>
    <m/>
    <m/>
    <s v="# fsm &gt;&gt; prior_attain"/>
    <x v="2"/>
  </r>
  <r>
    <m/>
    <m/>
    <n v="20"/>
    <n v="25"/>
    <n v="416"/>
    <s v="rgba(127, 194, 65, 1)"/>
    <s v="&quot;"/>
    <s v=","/>
    <s v="[20,25,416,&quot;rgba(127, 194, 65, 1)&quot;],"/>
    <x v="2"/>
  </r>
  <r>
    <m/>
    <m/>
    <n v="20"/>
    <n v="26"/>
    <n v="1732"/>
    <s v="rgba(219, 233, 246, 0.5)"/>
    <s v="&quot;"/>
    <s v=","/>
    <s v="[20,26,1732,&quot;rgba(219, 233, 246, 0.5)&quot;],"/>
    <x v="2"/>
  </r>
  <r>
    <m/>
    <m/>
    <n v="20"/>
    <n v="27"/>
    <n v="1040"/>
    <s v="rgba(73, 148, 206, 1)"/>
    <s v="&quot;"/>
    <s v=","/>
    <s v="[20,27,1040,&quot;rgba(73, 148, 206, 1)&quot;],"/>
    <x v="2"/>
  </r>
  <r>
    <m/>
    <m/>
    <n v="21"/>
    <n v="25"/>
    <n v="1275"/>
    <s v="rgba(211, 211, 211, 0.5)"/>
    <s v="&quot;"/>
    <s v=","/>
    <s v="[21,25,1275,&quot;rgba(211, 211, 211, 0.5)&quot;],"/>
    <x v="2"/>
  </r>
  <r>
    <m/>
    <m/>
    <n v="21"/>
    <n v="26"/>
    <n v="6068"/>
    <s v="rgba(250, 188, 19, 1)"/>
    <s v="&quot;"/>
    <s v=","/>
    <s v="[21,26,6068,&quot;rgba(250, 188, 19, 1)&quot;],"/>
    <x v="2"/>
  </r>
  <r>
    <m/>
    <m/>
    <n v="21"/>
    <n v="27"/>
    <n v="7269"/>
    <s v="rgba(127, 194, 65, 0.5)"/>
    <s v="&quot;"/>
    <s v=","/>
    <s v="[21,27,7269,&quot;rgba(127, 194, 65, 0.5)&quot;],"/>
    <x v="2"/>
  </r>
  <r>
    <m/>
    <m/>
    <m/>
    <m/>
    <m/>
    <m/>
    <m/>
    <m/>
    <s v="# school &gt;&gt; prior_attain"/>
    <x v="3"/>
  </r>
  <r>
    <s v="Bebington Sports"/>
    <s v="low"/>
    <n v="0"/>
    <n v="25"/>
    <n v="148"/>
    <s v="rgba(255,127,0,0.5)"/>
    <s v="&quot;"/>
    <s v=","/>
    <s v="[0,25,148,&quot;rgba(255,127,0,0.5)&quot;],"/>
    <x v="3"/>
  </r>
  <r>
    <s v="Birkenhead High"/>
    <s v="low"/>
    <n v="1"/>
    <n v="25"/>
    <n v="69"/>
    <s v="rgba(255,127,0,0.5)"/>
    <s v="&quot;"/>
    <s v=","/>
    <s v="[1,25,69,&quot;rgba(255,127,0,0.5)&quot;],"/>
    <x v="3"/>
  </r>
  <r>
    <s v="Birkenhead Park"/>
    <s v="low"/>
    <n v="2"/>
    <n v="25"/>
    <n v="108"/>
    <s v="rgba(255,127,0,0.5)"/>
    <s v="&quot;"/>
    <s v=","/>
    <s v="[2,25,108,&quot;rgba(255,127,0,0.5)&quot;],"/>
    <x v="3"/>
  </r>
  <r>
    <s v="Calday Grange"/>
    <s v="low"/>
    <n v="3"/>
    <n v="25"/>
    <n v="0"/>
    <s v="rgba(0,0,255,0.5)"/>
    <s v="&quot;"/>
    <s v=","/>
    <s v="[3,25,0,&quot;rgba(0,0,255,0.5)&quot;],"/>
    <x v="3"/>
  </r>
  <r>
    <s v="Hilbre High"/>
    <s v="low"/>
    <n v="4"/>
    <n v="25"/>
    <n v="192"/>
    <s v="rgba(255,127,0,0.5)"/>
    <s v="&quot;"/>
    <s v=","/>
    <s v="[4,25,192,&quot;rgba(255,127,0,0.5)&quot;],"/>
    <x v="3"/>
  </r>
  <r>
    <s v="Mosslands"/>
    <s v="low"/>
    <n v="5"/>
    <n v="25"/>
    <n v="55"/>
    <s v="rgba(255,127,0,0.5)"/>
    <s v="&quot;"/>
    <s v=","/>
    <s v="[5,25,55,&quot;rgba(255,127,0,0.5)&quot;],"/>
    <x v="3"/>
  </r>
  <r>
    <s v="Oldershaw"/>
    <s v="low"/>
    <n v="6"/>
    <n v="25"/>
    <n v="120"/>
    <s v="rgba(255,127,0,0.5)"/>
    <s v="&quot;"/>
    <s v=","/>
    <s v="[6,25,120,&quot;rgba(255,127,0,0.5)&quot;],"/>
    <x v="3"/>
  </r>
  <r>
    <s v="Pensby High"/>
    <s v="low"/>
    <n v="7"/>
    <n v="25"/>
    <n v="72"/>
    <s v="rgba(255,127,0,0.5)"/>
    <s v="&quot;"/>
    <s v=","/>
    <s v="[7,25,72,&quot;rgba(255,127,0,0.5)&quot;],"/>
    <x v="3"/>
  </r>
  <r>
    <s v="Prenton Girls"/>
    <s v="low"/>
    <n v="8"/>
    <n v="25"/>
    <n v="94"/>
    <s v="rgba(255,127,0,0.5)"/>
    <s v="&quot;"/>
    <s v=","/>
    <s v="[8,25,94,&quot;rgba(255,127,0,0.5)&quot;],"/>
    <x v="3"/>
  </r>
  <r>
    <s v="Ridgeway"/>
    <s v="low"/>
    <n v="9"/>
    <n v="25"/>
    <n v="96"/>
    <s v="rgba(255,127,0,0.5)"/>
    <s v="&quot;"/>
    <s v=","/>
    <s v="[9,25,96,&quot;rgba(255,127,0,0.5)&quot;],"/>
    <x v="3"/>
  </r>
  <r>
    <s v="South Wirral"/>
    <s v="low"/>
    <n v="10"/>
    <n v="25"/>
    <n v="99"/>
    <s v="rgba(255,127,0,0.5)"/>
    <s v="&quot;"/>
    <s v=","/>
    <s v="[10,25,99,&quot;rgba(255,127,0,0.5)&quot;],"/>
    <x v="3"/>
  </r>
  <r>
    <s v="St Anselm's"/>
    <s v="low"/>
    <n v="11"/>
    <n v="25"/>
    <n v="0"/>
    <s v="rgba(0,0,255,0.5)"/>
    <s v="&quot;"/>
    <s v=","/>
    <s v="[11,25,0,&quot;rgba(0,0,255,0.5)&quot;],"/>
    <x v="3"/>
  </r>
  <r>
    <s v="St John Pless."/>
    <s v="low"/>
    <n v="12"/>
    <n v="25"/>
    <n v="164"/>
    <s v="rgba(255,127,0,0.5)"/>
    <s v="&quot;"/>
    <s v=","/>
    <s v="[12,25,164,&quot;rgba(255,127,0,0.5)&quot;],"/>
    <x v="3"/>
  </r>
  <r>
    <s v="St Mary's"/>
    <s v="low"/>
    <n v="13"/>
    <n v="25"/>
    <n v="184"/>
    <s v="rgba(255,127,0,0.5)"/>
    <s v="&quot;"/>
    <s v=","/>
    <s v="[13,25,184,&quot;rgba(255,127,0,0.5)&quot;],"/>
    <x v="3"/>
  </r>
  <r>
    <s v="Upton Hall"/>
    <s v="low"/>
    <n v="14"/>
    <n v="25"/>
    <n v="0"/>
    <s v="rgba(0,0,255,0.5)"/>
    <s v="&quot;"/>
    <s v=","/>
    <s v="[14,25,0,&quot;rgba(0,0,255,0.5)&quot;],"/>
    <x v="3"/>
  </r>
  <r>
    <s v="Weatherhead"/>
    <s v="low"/>
    <n v="15"/>
    <n v="25"/>
    <n v="78"/>
    <s v="rgba(255,127,0,0.5)"/>
    <s v="&quot;"/>
    <s v=","/>
    <s v="[15,25,78,&quot;rgba(255,127,0,0.5)&quot;],"/>
    <x v="3"/>
  </r>
  <r>
    <s v="West Kirby"/>
    <s v="low"/>
    <n v="16"/>
    <n v="25"/>
    <n v="0"/>
    <s v="rgba(0,0,255,0.5)"/>
    <s v="&quot;"/>
    <s v=","/>
    <s v="[16,25,0,&quot;rgba(0,0,255,0.5)&quot;],"/>
    <x v="3"/>
  </r>
  <r>
    <s v="Wirral Boys"/>
    <s v="low"/>
    <n v="17"/>
    <n v="25"/>
    <n v="0"/>
    <s v="rgba(0,0,255,0.5)"/>
    <s v="&quot;"/>
    <s v=","/>
    <s v="[17,25,0,&quot;rgba(0,0,255,0.5)&quot;],"/>
    <x v="3"/>
  </r>
  <r>
    <s v="Wirral Girls"/>
    <s v="low"/>
    <n v="18"/>
    <n v="25"/>
    <n v="0"/>
    <s v="rgba(0,0,255,0.5)"/>
    <s v="&quot;"/>
    <s v=","/>
    <s v="[18,25,0,&quot;rgba(0,0,255,0.5)&quot;],"/>
    <x v="3"/>
  </r>
  <r>
    <s v="Woodchurch"/>
    <s v="low"/>
    <n v="19"/>
    <n v="25"/>
    <n v="212"/>
    <s v="rgba(255,127,0,0.5)"/>
    <s v="&quot;"/>
    <s v=","/>
    <s v="[19,25,212,&quot;rgba(255,127,0,0.5)&quot;],"/>
    <x v="3"/>
  </r>
  <r>
    <s v="Bebington Sports"/>
    <s v="mid"/>
    <n v="0"/>
    <n v="26"/>
    <n v="574"/>
    <s v="rgba(255,127,0,0.5)"/>
    <s v="&quot;"/>
    <s v=","/>
    <s v="[0,26,574,&quot;rgba(255,127,0,0.5)&quot;],"/>
    <x v="3"/>
  </r>
  <r>
    <s v="Birkenhead High"/>
    <s v="mid"/>
    <n v="1"/>
    <n v="26"/>
    <n v="295"/>
    <s v="rgba(255,127,0,0.5)"/>
    <s v="&quot;"/>
    <s v=","/>
    <s v="[1,26,295,&quot;rgba(255,127,0,0.5)&quot;],"/>
    <x v="3"/>
  </r>
  <r>
    <s v="Birkenhead Park"/>
    <s v="mid"/>
    <n v="2"/>
    <n v="26"/>
    <n v="324"/>
    <s v="rgba(255,127,0,0.5)"/>
    <s v="&quot;"/>
    <s v=","/>
    <s v="[2,26,324,&quot;rgba(255,127,0,0.5)&quot;],"/>
    <x v="3"/>
  </r>
  <r>
    <s v="Calday Grange"/>
    <s v="mid"/>
    <n v="3"/>
    <n v="26"/>
    <n v="42"/>
    <s v="rgba(0,0,255,0.5)"/>
    <s v="&quot;"/>
    <s v=","/>
    <s v="[3,26,42,&quot;rgba(0,0,255,0.5)&quot;],"/>
    <x v="3"/>
  </r>
  <r>
    <s v="Hilbre High"/>
    <s v="mid"/>
    <n v="4"/>
    <n v="26"/>
    <n v="598"/>
    <s v="rgba(255,127,0,0.5)"/>
    <s v="&quot;"/>
    <s v=","/>
    <s v="[4,26,598,&quot;rgba(255,127,0,0.5)&quot;],"/>
    <x v="3"/>
  </r>
  <r>
    <s v="Mosslands"/>
    <s v="mid"/>
    <n v="5"/>
    <n v="26"/>
    <n v="523"/>
    <s v="rgba(255,127,0,0.5)"/>
    <s v="&quot;"/>
    <s v=","/>
    <s v="[5,26,523,&quot;rgba(255,127,0,0.5)&quot;],"/>
    <x v="3"/>
  </r>
  <r>
    <s v="Oldershaw"/>
    <s v="mid"/>
    <n v="6"/>
    <n v="26"/>
    <n v="395"/>
    <s v="rgba(255,127,0,0.5)"/>
    <s v="&quot;"/>
    <s v=","/>
    <s v="[6,26,395,&quot;rgba(255,127,0,0.5)&quot;],"/>
    <x v="3"/>
  </r>
  <r>
    <s v="Pensby High"/>
    <s v="mid"/>
    <n v="7"/>
    <n v="26"/>
    <n v="364"/>
    <s v="rgba(255,127,0,0.5)"/>
    <s v="&quot;"/>
    <s v=","/>
    <s v="[7,26,364,&quot;rgba(255,127,0,0.5)&quot;],"/>
    <x v="3"/>
  </r>
  <r>
    <s v="Prenton Girls"/>
    <s v="mid"/>
    <n v="8"/>
    <n v="26"/>
    <n v="449"/>
    <s v="rgba(255,127,0,0.5)"/>
    <s v="&quot;"/>
    <s v=","/>
    <s v="[8,26,449,&quot;rgba(255,127,0,0.5)&quot;],"/>
    <x v="3"/>
  </r>
  <r>
    <s v="Ridgeway"/>
    <s v="mid"/>
    <n v="9"/>
    <n v="26"/>
    <n v="447"/>
    <s v="rgba(255,127,0,0.5)"/>
    <s v="&quot;"/>
    <s v=","/>
    <s v="[9,26,447,&quot;rgba(255,127,0,0.5)&quot;],"/>
    <x v="3"/>
  </r>
  <r>
    <s v="South Wirral"/>
    <s v="mid"/>
    <n v="10"/>
    <n v="26"/>
    <n v="495"/>
    <s v="rgba(255,127,0,0.5)"/>
    <s v="&quot;"/>
    <s v=","/>
    <s v="[10,26,495,&quot;rgba(255,127,0,0.5)&quot;],"/>
    <x v="3"/>
  </r>
  <r>
    <s v="St Anselm's"/>
    <s v="mid"/>
    <n v="11"/>
    <n v="26"/>
    <n v="66"/>
    <s v="rgba(0,0,255,0.5)"/>
    <s v="&quot;"/>
    <s v=","/>
    <s v="[11,26,66,&quot;rgba(0,0,255,0.5)&quot;],"/>
    <x v="3"/>
  </r>
  <r>
    <s v="St John Pless."/>
    <s v="mid"/>
    <n v="12"/>
    <n v="26"/>
    <n v="744"/>
    <s v="rgba(255,127,0,0.5)"/>
    <s v="&quot;"/>
    <s v=","/>
    <s v="[12,26,744,&quot;rgba(255,127,0,0.5)&quot;],"/>
    <x v="3"/>
  </r>
  <r>
    <s v="St Mary's"/>
    <s v="mid"/>
    <n v="13"/>
    <n v="26"/>
    <n v="519"/>
    <s v="rgba(255,127,0,0.5)"/>
    <s v="&quot;"/>
    <s v=","/>
    <s v="[13,26,519,&quot;rgba(255,127,0,0.5)&quot;],"/>
    <x v="3"/>
  </r>
  <r>
    <s v="Upton Hall"/>
    <s v="mid"/>
    <n v="14"/>
    <n v="26"/>
    <n v="194"/>
    <s v="rgba(0,0,255,0.5)"/>
    <s v="&quot;"/>
    <s v=","/>
    <s v="[14,26,194,&quot;rgba(0,0,255,0.5)&quot;],"/>
    <x v="3"/>
  </r>
  <r>
    <s v="Weatherhead"/>
    <s v="mid"/>
    <n v="15"/>
    <n v="26"/>
    <n v="724"/>
    <s v="rgba(255,127,0,0.5)"/>
    <s v="&quot;"/>
    <s v=","/>
    <s v="[15,26,724,&quot;rgba(255,127,0,0.5)&quot;],"/>
    <x v="3"/>
  </r>
  <r>
    <s v="West Kirby"/>
    <s v="mid"/>
    <n v="16"/>
    <n v="26"/>
    <n v="116"/>
    <s v="rgba(0,0,255,0.5)"/>
    <s v="&quot;"/>
    <s v=","/>
    <s v="[16,26,116,&quot;rgba(0,0,255,0.5)&quot;],"/>
    <x v="3"/>
  </r>
  <r>
    <s v="Wirral Boys"/>
    <s v="mid"/>
    <n v="17"/>
    <n v="26"/>
    <n v="63"/>
    <s v="rgba(0,0,255,0.5)"/>
    <s v="&quot;"/>
    <s v=","/>
    <s v="[17,26,63,&quot;rgba(0,0,255,0.5)&quot;],"/>
    <x v="3"/>
  </r>
  <r>
    <s v="Wirral Girls"/>
    <s v="mid"/>
    <n v="18"/>
    <n v="26"/>
    <n v="63"/>
    <s v="rgba(0,0,255,0.5)"/>
    <s v="&quot;"/>
    <s v=","/>
    <s v="[18,26,63,&quot;rgba(0,0,255,0.5)&quot;],"/>
    <x v="3"/>
  </r>
  <r>
    <s v="Woodchurch"/>
    <s v="mid"/>
    <n v="19"/>
    <n v="26"/>
    <n v="805"/>
    <s v="rgba(255,127,0,0.5)"/>
    <s v="&quot;"/>
    <s v=","/>
    <s v="[19,26,805,&quot;rgba(255,127,0,0.5)&quot;],"/>
    <x v="3"/>
  </r>
  <r>
    <s v="Bebington Sports"/>
    <s v="high"/>
    <n v="0"/>
    <n v="27"/>
    <n v="204"/>
    <s v="rgba(255,127,0,0.5)"/>
    <s v="&quot;"/>
    <s v=","/>
    <s v="[0,27,204,&quot;rgba(255,127,0,0.5)&quot;],"/>
    <x v="3"/>
  </r>
  <r>
    <s v="Birkenhead High"/>
    <s v="high"/>
    <n v="1"/>
    <n v="27"/>
    <n v="205"/>
    <s v="rgba(255,127,0,0.5)"/>
    <s v="&quot;"/>
    <s v=","/>
    <s v="[1,27,205,&quot;rgba(255,127,0,0.5)&quot;],"/>
    <x v="3"/>
  </r>
  <r>
    <s v="Birkenhead Park"/>
    <s v="high"/>
    <n v="2"/>
    <n v="27"/>
    <n v="174"/>
    <s v="rgba(255,127,0,0.5)"/>
    <s v="&quot;"/>
    <s v=","/>
    <s v="[2,27,174,&quot;rgba(255,127,0,0.5)&quot;],"/>
    <x v="3"/>
  </r>
  <r>
    <s v="Calday Grange"/>
    <s v="high"/>
    <n v="3"/>
    <n v="27"/>
    <n v="1008"/>
    <s v="rgba(0,0,255,0.5)"/>
    <s v="&quot;"/>
    <s v=","/>
    <s v="[3,27,1008,&quot;rgba(0,0,255,0.5)&quot;],"/>
    <x v="3"/>
  </r>
  <r>
    <s v="Hilbre High"/>
    <s v="high"/>
    <n v="4"/>
    <n v="27"/>
    <n v="173"/>
    <s v="rgba(255,127,0,0.5)"/>
    <s v="&quot;"/>
    <s v=","/>
    <s v="[4,27,173,&quot;rgba(255,127,0,0.5)&quot;],"/>
    <x v="3"/>
  </r>
  <r>
    <s v="Mosslands"/>
    <s v="high"/>
    <n v="5"/>
    <n v="27"/>
    <n v="340"/>
    <s v="rgba(255,127,0,0.5)"/>
    <s v="&quot;"/>
    <s v=","/>
    <s v="[5,27,340,&quot;rgba(255,127,0,0.5)&quot;],"/>
    <x v="3"/>
  </r>
  <r>
    <s v="Oldershaw"/>
    <s v="high"/>
    <n v="6"/>
    <n v="27"/>
    <n v="198"/>
    <s v="rgba(255,127,0,0.5)"/>
    <s v="&quot;"/>
    <s v=","/>
    <s v="[6,27,198,&quot;rgba(255,127,0,0.5)&quot;],"/>
    <x v="3"/>
  </r>
  <r>
    <s v="Pensby High"/>
    <s v="high"/>
    <n v="7"/>
    <n v="27"/>
    <n v="224"/>
    <s v="rgba(255,127,0,0.5)"/>
    <s v="&quot;"/>
    <s v=","/>
    <s v="[7,27,224,&quot;rgba(255,127,0,0.5)&quot;],"/>
    <x v="3"/>
  </r>
  <r>
    <s v="Prenton Girls"/>
    <s v="high"/>
    <n v="8"/>
    <n v="27"/>
    <n v="237"/>
    <s v="rgba(255,127,0,0.5)"/>
    <s v="&quot;"/>
    <s v=","/>
    <s v="[8,27,237,&quot;rgba(255,127,0,0.5)&quot;],"/>
    <x v="3"/>
  </r>
  <r>
    <s v="Ridgeway"/>
    <s v="high"/>
    <n v="9"/>
    <n v="27"/>
    <n v="191"/>
    <s v="rgba(255,127,0,0.5)"/>
    <s v="&quot;"/>
    <s v=","/>
    <s v="[9,27,191,&quot;rgba(255,127,0,0.5)&quot;],"/>
    <x v="3"/>
  </r>
  <r>
    <s v="South Wirral"/>
    <s v="high"/>
    <n v="10"/>
    <n v="27"/>
    <n v="168"/>
    <s v="rgba(255,127,0,0.5)"/>
    <s v="&quot;"/>
    <s v=","/>
    <s v="[10,27,168,&quot;rgba(255,127,0,0.5)&quot;],"/>
    <x v="3"/>
  </r>
  <r>
    <s v="St Anselm's"/>
    <s v="high"/>
    <n v="11"/>
    <n v="27"/>
    <n v="666"/>
    <s v="rgba(0,0,255,0.5)"/>
    <s v="&quot;"/>
    <s v=","/>
    <s v="[11,27,666,&quot;rgba(0,0,255,0.5)&quot;],"/>
    <x v="3"/>
  </r>
  <r>
    <s v="St John Pless."/>
    <s v="high"/>
    <n v="12"/>
    <n v="27"/>
    <n v="352"/>
    <s v="rgba(255,127,0,0.5)"/>
    <s v="&quot;"/>
    <s v=","/>
    <s v="[12,27,352,&quot;rgba(255,127,0,0.5)&quot;],"/>
    <x v="3"/>
  </r>
  <r>
    <s v="St Mary's"/>
    <s v="high"/>
    <n v="13"/>
    <n v="27"/>
    <n v="378"/>
    <s v="rgba(255,127,0,0.5)"/>
    <s v="&quot;"/>
    <s v=","/>
    <s v="[13,27,378,&quot;rgba(255,127,0,0.5)&quot;],"/>
    <x v="3"/>
  </r>
  <r>
    <s v="Upton Hall"/>
    <s v="high"/>
    <n v="14"/>
    <n v="27"/>
    <n v="581"/>
    <s v="rgba(0,0,255,0.5)"/>
    <s v="&quot;"/>
    <s v=","/>
    <s v="[14,27,581,&quot;rgba(0,0,255,0.5)&quot;],"/>
    <x v="3"/>
  </r>
  <r>
    <s v="Weatherhead"/>
    <s v="high"/>
    <n v="15"/>
    <n v="27"/>
    <n v="479"/>
    <s v="rgba(255,127,0,0.5)"/>
    <s v="&quot;"/>
    <s v=","/>
    <s v="[15,27,479,&quot;rgba(255,127,0,0.5)&quot;],"/>
    <x v="3"/>
  </r>
  <r>
    <s v="West Kirby"/>
    <s v="high"/>
    <n v="16"/>
    <n v="27"/>
    <n v="769"/>
    <s v="rgba(0,0,255,0.5)"/>
    <s v="&quot;"/>
    <s v=","/>
    <s v="[16,27,769,&quot;rgba(0,0,255,0.5)&quot;],"/>
    <x v="3"/>
  </r>
  <r>
    <s v="Wirral Boys"/>
    <s v="high"/>
    <n v="17"/>
    <n v="27"/>
    <n v="734"/>
    <s v="rgba(0,0,255,0.5)"/>
    <s v="&quot;"/>
    <s v=","/>
    <s v="[17,27,734,&quot;rgba(0,0,255,0.5)&quot;],"/>
    <x v="3"/>
  </r>
  <r>
    <s v="Wirral Girls"/>
    <s v="high"/>
    <n v="18"/>
    <n v="27"/>
    <n v="832"/>
    <s v="rgba(0,0,255,0.5)"/>
    <s v="&quot;"/>
    <s v=","/>
    <s v="[18,27,832,&quot;rgba(0,0,255,0.5)&quot;],"/>
    <x v="3"/>
  </r>
  <r>
    <s v="Woodchurch"/>
    <s v="high"/>
    <n v="19"/>
    <n v="27"/>
    <n v="396"/>
    <s v="rgba(255,127,0,0.5)"/>
    <s v="&quot;"/>
    <s v=","/>
    <s v="[19,27,396,&quot;rgba(255,127,0,0.5)&quot;],"/>
    <x v="3"/>
  </r>
  <r>
    <m/>
    <m/>
    <m/>
    <m/>
    <m/>
    <m/>
    <m/>
    <m/>
    <s v="# prior_attain &gt;&gt; school"/>
    <x v="4"/>
  </r>
  <r>
    <s v="Bebington Sports"/>
    <s v="low"/>
    <n v="25"/>
    <n v="0"/>
    <n v="148"/>
    <s v="rgba(255,127,0,0.5)"/>
    <s v="&quot;"/>
    <s v=","/>
    <s v="[25,0,148,&quot;rgba(255,127,0,0.5)&quot;],"/>
    <x v="4"/>
  </r>
  <r>
    <s v="Birkenhead High"/>
    <s v="low"/>
    <n v="25"/>
    <n v="1"/>
    <n v="69"/>
    <s v="rgba(255,127,0,0.5)"/>
    <s v="&quot;"/>
    <s v=","/>
    <s v="[25,1,69,&quot;rgba(255,127,0,0.5)&quot;],"/>
    <x v="4"/>
  </r>
  <r>
    <s v="Birkenhead Park"/>
    <s v="low"/>
    <n v="25"/>
    <n v="2"/>
    <n v="108"/>
    <s v="rgba(255,127,0,0.5)"/>
    <s v="&quot;"/>
    <s v=","/>
    <s v="[25,2,108,&quot;rgba(255,127,0,0.5)&quot;],"/>
    <x v="4"/>
  </r>
  <r>
    <s v="Calday Grange"/>
    <s v="low"/>
    <n v="25"/>
    <n v="3"/>
    <n v="0"/>
    <s v="rgba(0,0,255,0.5)"/>
    <s v="&quot;"/>
    <s v=","/>
    <s v="[25,3,0,&quot;rgba(0,0,255,0.5)&quot;],"/>
    <x v="4"/>
  </r>
  <r>
    <s v="Hilbre High"/>
    <s v="low"/>
    <n v="25"/>
    <n v="4"/>
    <n v="192"/>
    <s v="rgba(255,127,0,0.5)"/>
    <s v="&quot;"/>
    <s v=","/>
    <s v="[25,4,192,&quot;rgba(255,127,0,0.5)&quot;],"/>
    <x v="4"/>
  </r>
  <r>
    <s v="Mosslands"/>
    <s v="low"/>
    <n v="25"/>
    <n v="5"/>
    <n v="55"/>
    <s v="rgba(255,127,0,0.5)"/>
    <s v="&quot;"/>
    <s v=","/>
    <s v="[25,5,55,&quot;rgba(255,127,0,0.5)&quot;],"/>
    <x v="4"/>
  </r>
  <r>
    <s v="Oldershaw"/>
    <s v="low"/>
    <n v="25"/>
    <n v="6"/>
    <n v="120"/>
    <s v="rgba(255,127,0,0.5)"/>
    <s v="&quot;"/>
    <s v=","/>
    <s v="[25,6,120,&quot;rgba(255,127,0,0.5)&quot;],"/>
    <x v="4"/>
  </r>
  <r>
    <s v="Pensby High"/>
    <s v="low"/>
    <n v="25"/>
    <n v="7"/>
    <n v="72"/>
    <s v="rgba(255,127,0,0.5)"/>
    <s v="&quot;"/>
    <s v=","/>
    <s v="[25,7,72,&quot;rgba(255,127,0,0.5)&quot;],"/>
    <x v="4"/>
  </r>
  <r>
    <s v="Prenton Girls"/>
    <s v="low"/>
    <n v="25"/>
    <n v="8"/>
    <n v="94"/>
    <s v="rgba(255,127,0,0.5)"/>
    <s v="&quot;"/>
    <s v=","/>
    <s v="[25,8,94,&quot;rgba(255,127,0,0.5)&quot;],"/>
    <x v="4"/>
  </r>
  <r>
    <s v="Ridgeway"/>
    <s v="low"/>
    <n v="25"/>
    <n v="9"/>
    <n v="96"/>
    <s v="rgba(255,127,0,0.5)"/>
    <s v="&quot;"/>
    <s v=","/>
    <s v="[25,9,96,&quot;rgba(255,127,0,0.5)&quot;],"/>
    <x v="4"/>
  </r>
  <r>
    <s v="South Wirral"/>
    <s v="low"/>
    <n v="25"/>
    <n v="10"/>
    <n v="99"/>
    <s v="rgba(255,127,0,0.5)"/>
    <s v="&quot;"/>
    <s v=","/>
    <s v="[25,10,99,&quot;rgba(255,127,0,0.5)&quot;],"/>
    <x v="4"/>
  </r>
  <r>
    <s v="St Anselm's"/>
    <s v="low"/>
    <n v="25"/>
    <n v="11"/>
    <n v="0"/>
    <s v="rgba(0,0,255,0.5)"/>
    <s v="&quot;"/>
    <s v=","/>
    <s v="[25,11,0,&quot;rgba(0,0,255,0.5)&quot;],"/>
    <x v="4"/>
  </r>
  <r>
    <s v="St John Pless."/>
    <s v="low"/>
    <n v="25"/>
    <n v="12"/>
    <n v="164"/>
    <s v="rgba(255,127,0,0.5)"/>
    <s v="&quot;"/>
    <s v=","/>
    <s v="[25,12,164,&quot;rgba(255,127,0,0.5)&quot;],"/>
    <x v="4"/>
  </r>
  <r>
    <s v="St Mary's"/>
    <s v="low"/>
    <n v="25"/>
    <n v="13"/>
    <n v="184"/>
    <s v="rgba(255,127,0,0.5)"/>
    <s v="&quot;"/>
    <s v=","/>
    <s v="[25,13,184,&quot;rgba(255,127,0,0.5)&quot;],"/>
    <x v="4"/>
  </r>
  <r>
    <s v="Upton Hall"/>
    <s v="low"/>
    <n v="25"/>
    <n v="14"/>
    <n v="0"/>
    <s v="rgba(0,0,255,0.5)"/>
    <s v="&quot;"/>
    <s v=","/>
    <s v="[25,14,0,&quot;rgba(0,0,255,0.5)&quot;],"/>
    <x v="4"/>
  </r>
  <r>
    <s v="Weatherhead"/>
    <s v="low"/>
    <n v="25"/>
    <n v="15"/>
    <n v="78"/>
    <s v="rgba(255,127,0,0.5)"/>
    <s v="&quot;"/>
    <s v=","/>
    <s v="[25,15,78,&quot;rgba(255,127,0,0.5)&quot;],"/>
    <x v="4"/>
  </r>
  <r>
    <s v="West Kirby"/>
    <s v="low"/>
    <n v="25"/>
    <n v="16"/>
    <n v="0"/>
    <s v="rgba(0,0,255,0.5)"/>
    <s v="&quot;"/>
    <s v=","/>
    <s v="[25,16,0,&quot;rgba(0,0,255,0.5)&quot;],"/>
    <x v="4"/>
  </r>
  <r>
    <s v="Wirral Boys"/>
    <s v="low"/>
    <n v="25"/>
    <n v="17"/>
    <n v="0"/>
    <s v="rgba(0,0,255,0.5)"/>
    <s v="&quot;"/>
    <s v=","/>
    <s v="[25,17,0,&quot;rgba(0,0,255,0.5)&quot;],"/>
    <x v="4"/>
  </r>
  <r>
    <s v="Wirral Girls"/>
    <s v="low"/>
    <n v="25"/>
    <n v="18"/>
    <n v="0"/>
    <s v="rgba(0,0,255,0.5)"/>
    <s v="&quot;"/>
    <s v=","/>
    <s v="[25,18,0,&quot;rgba(0,0,255,0.5)&quot;],"/>
    <x v="4"/>
  </r>
  <r>
    <s v="Woodchurch"/>
    <s v="low"/>
    <n v="25"/>
    <n v="19"/>
    <n v="212"/>
    <s v="rgba(255,127,0,0.5)"/>
    <s v="&quot;"/>
    <s v=","/>
    <s v="[25,19,212,&quot;rgba(255,127,0,0.5)&quot;],"/>
    <x v="4"/>
  </r>
  <r>
    <s v="Bebington Sports"/>
    <s v="mid"/>
    <n v="26"/>
    <n v="0"/>
    <n v="574"/>
    <s v="rgba(255,127,0,0.5)"/>
    <s v="&quot;"/>
    <s v=","/>
    <s v="[26,0,574,&quot;rgba(255,127,0,0.5)&quot;],"/>
    <x v="4"/>
  </r>
  <r>
    <s v="Birkenhead High"/>
    <s v="mid"/>
    <n v="26"/>
    <n v="1"/>
    <n v="295"/>
    <s v="rgba(255,127,0,0.5)"/>
    <s v="&quot;"/>
    <s v=","/>
    <s v="[26,1,295,&quot;rgba(255,127,0,0.5)&quot;],"/>
    <x v="4"/>
  </r>
  <r>
    <s v="Birkenhead Park"/>
    <s v="mid"/>
    <n v="26"/>
    <n v="2"/>
    <n v="324"/>
    <s v="rgba(255,127,0,0.5)"/>
    <s v="&quot;"/>
    <s v=","/>
    <s v="[26,2,324,&quot;rgba(255,127,0,0.5)&quot;],"/>
    <x v="4"/>
  </r>
  <r>
    <s v="Calday Grange"/>
    <s v="mid"/>
    <n v="26"/>
    <n v="3"/>
    <n v="42"/>
    <s v="rgba(0,0,255,0.5)"/>
    <s v="&quot;"/>
    <s v=","/>
    <s v="[26,3,42,&quot;rgba(0,0,255,0.5)&quot;],"/>
    <x v="4"/>
  </r>
  <r>
    <s v="Hilbre High"/>
    <s v="mid"/>
    <n v="26"/>
    <n v="4"/>
    <n v="598"/>
    <s v="rgba(255,127,0,0.5)"/>
    <s v="&quot;"/>
    <s v=","/>
    <s v="[26,4,598,&quot;rgba(255,127,0,0.5)&quot;],"/>
    <x v="4"/>
  </r>
  <r>
    <s v="Mosslands"/>
    <s v="mid"/>
    <n v="26"/>
    <n v="5"/>
    <n v="523"/>
    <s v="rgba(255,127,0,0.5)"/>
    <s v="&quot;"/>
    <s v=","/>
    <s v="[26,5,523,&quot;rgba(255,127,0,0.5)&quot;],"/>
    <x v="4"/>
  </r>
  <r>
    <s v="Oldershaw"/>
    <s v="mid"/>
    <n v="26"/>
    <n v="6"/>
    <n v="395"/>
    <s v="rgba(255,127,0,0.5)"/>
    <s v="&quot;"/>
    <s v=","/>
    <s v="[26,6,395,&quot;rgba(255,127,0,0.5)&quot;],"/>
    <x v="4"/>
  </r>
  <r>
    <s v="Pensby High"/>
    <s v="mid"/>
    <n v="26"/>
    <n v="7"/>
    <n v="364"/>
    <s v="rgba(255,127,0,0.5)"/>
    <s v="&quot;"/>
    <s v=","/>
    <s v="[26,7,364,&quot;rgba(255,127,0,0.5)&quot;],"/>
    <x v="4"/>
  </r>
  <r>
    <s v="Prenton Girls"/>
    <s v="mid"/>
    <n v="26"/>
    <n v="8"/>
    <n v="449"/>
    <s v="rgba(255,127,0,0.5)"/>
    <s v="&quot;"/>
    <s v=","/>
    <s v="[26,8,449,&quot;rgba(255,127,0,0.5)&quot;],"/>
    <x v="4"/>
  </r>
  <r>
    <s v="Ridgeway"/>
    <s v="mid"/>
    <n v="26"/>
    <n v="9"/>
    <n v="447"/>
    <s v="rgba(255,127,0,0.5)"/>
    <s v="&quot;"/>
    <s v=","/>
    <s v="[26,9,447,&quot;rgba(255,127,0,0.5)&quot;],"/>
    <x v="4"/>
  </r>
  <r>
    <s v="South Wirral"/>
    <s v="mid"/>
    <n v="26"/>
    <n v="10"/>
    <n v="495"/>
    <s v="rgba(255,127,0,0.5)"/>
    <s v="&quot;"/>
    <s v=","/>
    <s v="[26,10,495,&quot;rgba(255,127,0,0.5)&quot;],"/>
    <x v="4"/>
  </r>
  <r>
    <s v="St Anselm's"/>
    <s v="mid"/>
    <n v="26"/>
    <n v="11"/>
    <n v="66"/>
    <s v="rgba(0,0,255,0.5)"/>
    <s v="&quot;"/>
    <s v=","/>
    <s v="[26,11,66,&quot;rgba(0,0,255,0.5)&quot;],"/>
    <x v="4"/>
  </r>
  <r>
    <s v="St John Pless."/>
    <s v="mid"/>
    <n v="26"/>
    <n v="12"/>
    <n v="744"/>
    <s v="rgba(255,127,0,0.5)"/>
    <s v="&quot;"/>
    <s v=","/>
    <s v="[26,12,744,&quot;rgba(255,127,0,0.5)&quot;],"/>
    <x v="4"/>
  </r>
  <r>
    <s v="St Mary's"/>
    <s v="mid"/>
    <n v="26"/>
    <n v="13"/>
    <n v="519"/>
    <s v="rgba(255,127,0,0.5)"/>
    <s v="&quot;"/>
    <s v=","/>
    <s v="[26,13,519,&quot;rgba(255,127,0,0.5)&quot;],"/>
    <x v="4"/>
  </r>
  <r>
    <s v="Upton Hall"/>
    <s v="mid"/>
    <n v="26"/>
    <n v="14"/>
    <n v="194"/>
    <s v="rgba(0,0,255,0.5)"/>
    <s v="&quot;"/>
    <s v=","/>
    <s v="[26,14,194,&quot;rgba(0,0,255,0.5)&quot;],"/>
    <x v="4"/>
  </r>
  <r>
    <s v="Weatherhead"/>
    <s v="mid"/>
    <n v="26"/>
    <n v="15"/>
    <n v="724"/>
    <s v="rgba(255,127,0,0.5)"/>
    <s v="&quot;"/>
    <s v=","/>
    <s v="[26,15,724,&quot;rgba(255,127,0,0.5)&quot;],"/>
    <x v="4"/>
  </r>
  <r>
    <s v="West Kirby"/>
    <s v="mid"/>
    <n v="26"/>
    <n v="16"/>
    <n v="116"/>
    <s v="rgba(0,0,255,0.5)"/>
    <s v="&quot;"/>
    <s v=","/>
    <s v="[26,16,116,&quot;rgba(0,0,255,0.5)&quot;],"/>
    <x v="4"/>
  </r>
  <r>
    <s v="Wirral Boys"/>
    <s v="mid"/>
    <n v="26"/>
    <n v="17"/>
    <n v="63"/>
    <s v="rgba(0,0,255,0.5)"/>
    <s v="&quot;"/>
    <s v=","/>
    <s v="[26,17,63,&quot;rgba(0,0,255,0.5)&quot;],"/>
    <x v="4"/>
  </r>
  <r>
    <s v="Wirral Girls"/>
    <s v="mid"/>
    <n v="26"/>
    <n v="18"/>
    <n v="63"/>
    <s v="rgba(0,0,255,0.5)"/>
    <s v="&quot;"/>
    <s v=","/>
    <s v="[26,18,63,&quot;rgba(0,0,255,0.5)&quot;],"/>
    <x v="4"/>
  </r>
  <r>
    <s v="Woodchurch"/>
    <s v="mid"/>
    <n v="26"/>
    <n v="19"/>
    <n v="805"/>
    <s v="rgba(255,127,0,0.5)"/>
    <s v="&quot;"/>
    <s v=","/>
    <s v="[26,19,805,&quot;rgba(255,127,0,0.5)&quot;],"/>
    <x v="4"/>
  </r>
  <r>
    <s v="Bebington Sports"/>
    <s v="high"/>
    <n v="27"/>
    <n v="0"/>
    <n v="204"/>
    <s v="rgba(255,127,0,0.5)"/>
    <s v="&quot;"/>
    <s v=","/>
    <s v="[27,0,204,&quot;rgba(255,127,0,0.5)&quot;],"/>
    <x v="4"/>
  </r>
  <r>
    <s v="Birkenhead High"/>
    <s v="high"/>
    <n v="27"/>
    <n v="1"/>
    <n v="205"/>
    <s v="rgba(255,127,0,0.5)"/>
    <s v="&quot;"/>
    <s v=","/>
    <s v="[27,1,205,&quot;rgba(255,127,0,0.5)&quot;],"/>
    <x v="4"/>
  </r>
  <r>
    <s v="Birkenhead Park"/>
    <s v="high"/>
    <n v="27"/>
    <n v="2"/>
    <n v="174"/>
    <s v="rgba(255,127,0,0.5)"/>
    <s v="&quot;"/>
    <s v=","/>
    <s v="[27,2,174,&quot;rgba(255,127,0,0.5)&quot;],"/>
    <x v="4"/>
  </r>
  <r>
    <s v="Calday Grange"/>
    <s v="high"/>
    <n v="27"/>
    <n v="3"/>
    <n v="1008"/>
    <s v="rgba(0,0,255,0.5)"/>
    <s v="&quot;"/>
    <s v=","/>
    <s v="[27,3,1008,&quot;rgba(0,0,255,0.5)&quot;],"/>
    <x v="4"/>
  </r>
  <r>
    <s v="Hilbre High"/>
    <s v="high"/>
    <n v="27"/>
    <n v="4"/>
    <n v="173"/>
    <s v="rgba(255,127,0,0.5)"/>
    <s v="&quot;"/>
    <s v=","/>
    <s v="[27,4,173,&quot;rgba(255,127,0,0.5)&quot;],"/>
    <x v="4"/>
  </r>
  <r>
    <s v="Mosslands"/>
    <s v="high"/>
    <n v="27"/>
    <n v="5"/>
    <n v="340"/>
    <s v="rgba(255,127,0,0.5)"/>
    <s v="&quot;"/>
    <s v=","/>
    <s v="[27,5,340,&quot;rgba(255,127,0,0.5)&quot;],"/>
    <x v="4"/>
  </r>
  <r>
    <s v="Oldershaw"/>
    <s v="high"/>
    <n v="27"/>
    <n v="6"/>
    <n v="198"/>
    <s v="rgba(255,127,0,0.5)"/>
    <s v="&quot;"/>
    <s v=","/>
    <s v="[27,6,198,&quot;rgba(255,127,0,0.5)&quot;],"/>
    <x v="4"/>
  </r>
  <r>
    <s v="Pensby High"/>
    <s v="high"/>
    <n v="27"/>
    <n v="7"/>
    <n v="224"/>
    <s v="rgba(255,127,0,0.5)"/>
    <s v="&quot;"/>
    <s v=","/>
    <s v="[27,7,224,&quot;rgba(255,127,0,0.5)&quot;],"/>
    <x v="4"/>
  </r>
  <r>
    <s v="Prenton Girls"/>
    <s v="high"/>
    <n v="27"/>
    <n v="8"/>
    <n v="237"/>
    <s v="rgba(255,127,0,0.5)"/>
    <s v="&quot;"/>
    <s v=","/>
    <s v="[27,8,237,&quot;rgba(255,127,0,0.5)&quot;],"/>
    <x v="4"/>
  </r>
  <r>
    <s v="Ridgeway"/>
    <s v="high"/>
    <n v="27"/>
    <n v="9"/>
    <n v="191"/>
    <s v="rgba(255,127,0,0.5)"/>
    <s v="&quot;"/>
    <s v=","/>
    <s v="[27,9,191,&quot;rgba(255,127,0,0.5)&quot;],"/>
    <x v="4"/>
  </r>
  <r>
    <s v="South Wirral"/>
    <s v="high"/>
    <n v="27"/>
    <n v="10"/>
    <n v="168"/>
    <s v="rgba(255,127,0,0.5)"/>
    <s v="&quot;"/>
    <s v=","/>
    <s v="[27,10,168,&quot;rgba(255,127,0,0.5)&quot;],"/>
    <x v="4"/>
  </r>
  <r>
    <s v="St Anselm's"/>
    <s v="high"/>
    <n v="27"/>
    <n v="11"/>
    <n v="666"/>
    <s v="rgba(0,0,255,0.5)"/>
    <s v="&quot;"/>
    <s v=","/>
    <s v="[27,11,666,&quot;rgba(0,0,255,0.5)&quot;],"/>
    <x v="4"/>
  </r>
  <r>
    <s v="St John Pless."/>
    <s v="high"/>
    <n v="27"/>
    <n v="12"/>
    <n v="352"/>
    <s v="rgba(255,127,0,0.5)"/>
    <s v="&quot;"/>
    <s v=","/>
    <s v="[27,12,352,&quot;rgba(255,127,0,0.5)&quot;],"/>
    <x v="4"/>
  </r>
  <r>
    <s v="St Mary's"/>
    <s v="high"/>
    <n v="27"/>
    <n v="13"/>
    <n v="378"/>
    <s v="rgba(255,127,0,0.5)"/>
    <s v="&quot;"/>
    <s v=","/>
    <s v="[27,13,378,&quot;rgba(255,127,0,0.5)&quot;],"/>
    <x v="4"/>
  </r>
  <r>
    <s v="Upton Hall"/>
    <s v="high"/>
    <n v="27"/>
    <n v="14"/>
    <n v="581"/>
    <s v="rgba(0,0,255,0.5)"/>
    <s v="&quot;"/>
    <s v=","/>
    <s v="[27,14,581,&quot;rgba(0,0,255,0.5)&quot;],"/>
    <x v="4"/>
  </r>
  <r>
    <s v="Weatherhead"/>
    <s v="high"/>
    <n v="27"/>
    <n v="15"/>
    <n v="479"/>
    <s v="rgba(255,127,0,0.5)"/>
    <s v="&quot;"/>
    <s v=","/>
    <s v="[27,15,479,&quot;rgba(255,127,0,0.5)&quot;],"/>
    <x v="4"/>
  </r>
  <r>
    <s v="West Kirby"/>
    <s v="high"/>
    <n v="27"/>
    <n v="16"/>
    <n v="769"/>
    <s v="rgba(0,0,255,0.5)"/>
    <s v="&quot;"/>
    <s v=","/>
    <s v="[27,16,769,&quot;rgba(0,0,255,0.5)&quot;],"/>
    <x v="4"/>
  </r>
  <r>
    <s v="Wirral Boys"/>
    <s v="high"/>
    <n v="27"/>
    <n v="17"/>
    <n v="734"/>
    <s v="rgba(0,0,255,0.5)"/>
    <s v="&quot;"/>
    <s v=","/>
    <s v="[27,17,734,&quot;rgba(0,0,255,0.5)&quot;],"/>
    <x v="4"/>
  </r>
  <r>
    <s v="Wirral Girls"/>
    <s v="high"/>
    <n v="27"/>
    <n v="18"/>
    <n v="832"/>
    <s v="rgba(0,0,255,0.5)"/>
    <s v="&quot;"/>
    <s v=","/>
    <s v="[27,18,832,&quot;rgba(0,0,255,0.5)&quot;],"/>
    <x v="4"/>
  </r>
  <r>
    <s v="Woodchurch"/>
    <s v="high"/>
    <n v="27"/>
    <n v="19"/>
    <n v="396"/>
    <s v="rgba(255,127,0,0.5)"/>
    <s v="&quot;"/>
    <s v=","/>
    <s v="[27,19,396,&quot;rgba(255,127,0,0.5)&quot;],"/>
    <x v="4"/>
  </r>
  <r>
    <m/>
    <m/>
    <m/>
    <m/>
    <m/>
    <m/>
    <m/>
    <m/>
    <s v="# school &gt;&gt; adm_pol"/>
    <x v="5"/>
  </r>
  <r>
    <s v="Bebington Sports"/>
    <s v="low"/>
    <n v="0"/>
    <n v="29"/>
    <n v="926"/>
    <s v="rgba(255,127,0,0.5)"/>
    <s v="&quot;"/>
    <s v=","/>
    <s v="[0,29,926,&quot;rgba(255,127,0,0.5)&quot;],"/>
    <x v="5"/>
  </r>
  <r>
    <s v="Birkenhead High"/>
    <s v="low"/>
    <n v="1"/>
    <n v="29"/>
    <n v="569"/>
    <s v="rgba(255,127,0,0.5)"/>
    <s v="&quot;"/>
    <s v=","/>
    <s v="[1,29,569,&quot;rgba(255,127,0,0.5)&quot;],"/>
    <x v="5"/>
  </r>
  <r>
    <s v="Birkenhead Park"/>
    <s v="low"/>
    <n v="2"/>
    <n v="29"/>
    <n v="606"/>
    <s v="rgba(255,127,0,0.5)"/>
    <s v="&quot;"/>
    <s v=","/>
    <s v="[2,29,606,&quot;rgba(255,127,0,0.5)&quot;],"/>
    <x v="5"/>
  </r>
  <r>
    <s v="Calday Grange"/>
    <s v="low"/>
    <n v="3"/>
    <n v="29"/>
    <n v="1050"/>
    <s v="rgba(255,127,0,0.5)"/>
    <s v="&quot;"/>
    <s v=","/>
    <s v="[3,29,1050,&quot;rgba(255,127,0,0.5)&quot;],"/>
    <x v="5"/>
  </r>
  <r>
    <s v="Hilbre High"/>
    <s v="low"/>
    <n v="4"/>
    <n v="29"/>
    <n v="963"/>
    <s v="rgba(255,127,0,0.5)"/>
    <s v="&quot;"/>
    <s v=","/>
    <s v="[4,29,963,&quot;rgba(255,127,0,0.5)&quot;],"/>
    <x v="5"/>
  </r>
  <r>
    <s v="Mosslands"/>
    <s v="low"/>
    <n v="5"/>
    <n v="29"/>
    <n v="918"/>
    <s v="rgba(255,127,0,0.5)"/>
    <s v="&quot;"/>
    <s v=","/>
    <s v="[5,29,918,&quot;rgba(255,127,0,0.5)&quot;],"/>
    <x v="5"/>
  </r>
  <r>
    <s v="Oldershaw"/>
    <s v="low"/>
    <n v="6"/>
    <n v="29"/>
    <n v="713"/>
    <s v="rgba(255,127,0,0.5)"/>
    <s v="&quot;"/>
    <s v=","/>
    <s v="[6,29,713,&quot;rgba(255,127,0,0.5)&quot;],"/>
    <x v="5"/>
  </r>
  <r>
    <s v="Pensby High"/>
    <s v="low"/>
    <n v="7"/>
    <n v="28"/>
    <n v="660"/>
    <s v="rgba(0,0,255,0.5)"/>
    <s v="&quot;"/>
    <s v=","/>
    <s v="[7,28,660,&quot;rgba(0,0,255,0.5)&quot;],"/>
    <x v="5"/>
  </r>
  <r>
    <s v="Prenton Girls"/>
    <s v="low"/>
    <n v="8"/>
    <n v="29"/>
    <n v="780"/>
    <s v="rgba(255,127,0,0.5)"/>
    <s v="&quot;"/>
    <s v=","/>
    <s v="[8,29,780,&quot;rgba(255,127,0,0.5)&quot;],"/>
    <x v="5"/>
  </r>
  <r>
    <s v="Ridgeway"/>
    <s v="low"/>
    <n v="9"/>
    <n v="29"/>
    <n v="734"/>
    <s v="rgba(255,127,0,0.5)"/>
    <s v="&quot;"/>
    <s v=","/>
    <s v="[9,29,734,&quot;rgba(255,127,0,0.5)&quot;],"/>
    <x v="5"/>
  </r>
  <r>
    <s v="South Wirral"/>
    <s v="low"/>
    <n v="10"/>
    <n v="28"/>
    <n v="762"/>
    <s v="rgba(0,0,255,0.5)"/>
    <s v="&quot;"/>
    <s v=","/>
    <s v="[10,28,762,&quot;rgba(0,0,255,0.5)&quot;],"/>
    <x v="5"/>
  </r>
  <r>
    <s v="St Anselm's"/>
    <s v="low"/>
    <n v="11"/>
    <n v="28"/>
    <n v="732"/>
    <s v="rgba(0,0,255,0.5)"/>
    <s v="&quot;"/>
    <s v=","/>
    <s v="[11,28,732,&quot;rgba(0,0,255,0.5)&quot;],"/>
    <x v="5"/>
  </r>
  <r>
    <s v="St John Pless."/>
    <s v="low"/>
    <n v="12"/>
    <n v="28"/>
    <n v="1260"/>
    <s v="rgba(0,0,255,0.5)"/>
    <s v="&quot;"/>
    <s v=","/>
    <s v="[12,28,1260,&quot;rgba(0,0,255,0.5)&quot;],"/>
    <x v="5"/>
  </r>
  <r>
    <s v="St Mary's"/>
    <s v="low"/>
    <n v="13"/>
    <n v="29"/>
    <n v="1081"/>
    <s v="rgba(255,127,0,0.5)"/>
    <s v="&quot;"/>
    <s v=","/>
    <s v="[13,29,1081,&quot;rgba(255,127,0,0.5)&quot;],"/>
    <x v="5"/>
  </r>
  <r>
    <s v="Upton Hall"/>
    <s v="low"/>
    <n v="14"/>
    <n v="28"/>
    <n v="775"/>
    <s v="rgba(0,0,255,0.5)"/>
    <s v="&quot;"/>
    <s v=","/>
    <s v="[14,28,775,&quot;rgba(0,0,255,0.5)&quot;],"/>
    <x v="5"/>
  </r>
  <r>
    <s v="Weatherhead"/>
    <s v="low"/>
    <n v="15"/>
    <n v="29"/>
    <n v="1281"/>
    <s v="rgba(255,127,0,0.5)"/>
    <s v="&quot;"/>
    <s v=","/>
    <s v="[15,29,1281,&quot;rgba(255,127,0,0.5)&quot;],"/>
    <x v="5"/>
  </r>
  <r>
    <s v="West Kirby"/>
    <s v="low"/>
    <n v="16"/>
    <n v="29"/>
    <n v="885"/>
    <s v="rgba(255,127,0,0.5)"/>
    <s v="&quot;"/>
    <s v=","/>
    <s v="[16,29,885,&quot;rgba(255,127,0,0.5)&quot;],"/>
    <x v="5"/>
  </r>
  <r>
    <s v="Wirral Boys"/>
    <s v="low"/>
    <n v="17"/>
    <n v="29"/>
    <n v="797"/>
    <s v="rgba(255,127,0,0.5)"/>
    <s v="&quot;"/>
    <s v=","/>
    <s v="[17,29,797,&quot;rgba(255,127,0,0.5)&quot;],"/>
    <x v="5"/>
  </r>
  <r>
    <s v="Wirral Girls"/>
    <s v="low"/>
    <n v="18"/>
    <n v="28"/>
    <n v="895"/>
    <s v="rgba(0,0,255,0.5)"/>
    <s v="&quot;"/>
    <s v=","/>
    <s v="[18,28,895,&quot;rgba(0,0,255,0.5)&quot;],"/>
    <x v="5"/>
  </r>
  <r>
    <s v="Woodchurch"/>
    <s v="low"/>
    <n v="19"/>
    <n v="29"/>
    <n v="1413"/>
    <s v="rgba(255,127,0,0.5)"/>
    <s v="&quot;"/>
    <s v=","/>
    <s v="[19,29,1413,&quot;rgba(255,127,0,0.5)&quot;],"/>
    <x v="5"/>
  </r>
  <r>
    <m/>
    <m/>
    <m/>
    <m/>
    <m/>
    <m/>
    <s v="&quot;"/>
    <s v=","/>
    <s v="# school &gt;&gt; fsm"/>
    <x v="6"/>
  </r>
  <r>
    <s v="Bebington Sports"/>
    <s v="FSM"/>
    <n v="0"/>
    <n v="20"/>
    <n v="335"/>
    <s v="rgba(255,127,0,0.5)"/>
    <s v="&quot;"/>
    <s v=","/>
    <s v="[0,20,335,&quot;rgba(255,127,0,0.5)&quot;],"/>
    <x v="6"/>
  </r>
  <r>
    <s v="Birkenhead High"/>
    <s v="FSM"/>
    <n v="1"/>
    <n v="20"/>
    <n v="110"/>
    <s v="rgba(255,127,0,0.5)"/>
    <s v="&quot;"/>
    <s v=","/>
    <s v="[1,20,110,&quot;rgba(255,127,0,0.5)&quot;],"/>
    <x v="6"/>
  </r>
  <r>
    <s v="Birkenhead Park"/>
    <s v="FSM"/>
    <n v="2"/>
    <n v="20"/>
    <n v="288"/>
    <s v="rgba(255,127,0,0.5)"/>
    <s v="&quot;"/>
    <s v=","/>
    <s v="[2,20,288,&quot;rgba(255,127,0,0.5)&quot;],"/>
    <x v="6"/>
  </r>
  <r>
    <s v="Calday Grange"/>
    <s v="FSM"/>
    <n v="3"/>
    <n v="20"/>
    <n v="44"/>
    <s v="rgba(255,127,0,0.5)"/>
    <s v="&quot;"/>
    <s v=","/>
    <s v="[3,20,44,&quot;rgba(255,127,0,0.5)&quot;],"/>
    <x v="6"/>
  </r>
  <r>
    <s v="Hilbre High"/>
    <s v="FSM"/>
    <n v="4"/>
    <n v="20"/>
    <n v="146"/>
    <s v="rgba(255,127,0,0.5)"/>
    <s v="&quot;"/>
    <s v=","/>
    <s v="[4,20,146,&quot;rgba(255,127,0,0.5)&quot;],"/>
    <x v="6"/>
  </r>
  <r>
    <s v="Mosslands"/>
    <s v="FSM"/>
    <n v="5"/>
    <n v="20"/>
    <n v="248"/>
    <s v="rgba(255,127,0,0.5)"/>
    <s v="&quot;"/>
    <s v=","/>
    <s v="[5,20,248,&quot;rgba(255,127,0,0.5)&quot;],"/>
    <x v="6"/>
  </r>
  <r>
    <s v="Oldershaw"/>
    <s v="FSM"/>
    <n v="6"/>
    <n v="20"/>
    <n v="298"/>
    <s v="rgba(255,127,0,0.5)"/>
    <s v="&quot;"/>
    <s v=","/>
    <s v="[6,20,298,&quot;rgba(255,127,0,0.5)&quot;],"/>
    <x v="6"/>
  </r>
  <r>
    <s v="Pensby High"/>
    <s v="FSM"/>
    <n v="7"/>
    <n v="20"/>
    <n v="99"/>
    <s v="rgba(0,0,255,0.5)"/>
    <s v="&quot;"/>
    <s v=","/>
    <s v="[7,20,99,&quot;rgba(0,0,255,0.5)&quot;],"/>
    <x v="6"/>
  </r>
  <r>
    <s v="Prenton Girls"/>
    <s v="FSM"/>
    <n v="8"/>
    <n v="20"/>
    <n v="183"/>
    <s v="rgba(255,127,0,0.5)"/>
    <s v="&quot;"/>
    <s v=","/>
    <s v="[8,20,183,&quot;rgba(255,127,0,0.5)&quot;],"/>
    <x v="6"/>
  </r>
  <r>
    <s v="Ridgeway"/>
    <s v="FSM"/>
    <n v="9"/>
    <n v="20"/>
    <n v="253"/>
    <s v="rgba(255,127,0,0.5)"/>
    <s v="&quot;"/>
    <s v=","/>
    <s v="[9,20,253,&quot;rgba(255,127,0,0.5)&quot;],"/>
    <x v="6"/>
  </r>
  <r>
    <s v="South Wirral"/>
    <s v="FSM"/>
    <n v="10"/>
    <n v="20"/>
    <n v="171"/>
    <s v="rgba(0,0,255,0.5)"/>
    <s v="&quot;"/>
    <s v=","/>
    <s v="[10,20,171,&quot;rgba(0,0,255,0.5)&quot;],"/>
    <x v="6"/>
  </r>
  <r>
    <s v="St Anselm's"/>
    <s v="FSM"/>
    <n v="11"/>
    <n v="20"/>
    <n v="45"/>
    <s v="rgba(0,0,255,0.5)"/>
    <s v="&quot;"/>
    <s v=","/>
    <s v="[11,20,45,&quot;rgba(0,0,255,0.5)&quot;],"/>
    <x v="6"/>
  </r>
  <r>
    <s v="St John Pless."/>
    <s v="FSM"/>
    <n v="12"/>
    <n v="20"/>
    <n v="249"/>
    <s v="rgba(0,0,255,0.5)"/>
    <s v="&quot;"/>
    <s v=","/>
    <s v="[12,20,249,&quot;rgba(0,0,255,0.5)&quot;],"/>
    <x v="6"/>
  </r>
  <r>
    <s v="St Mary's"/>
    <s v="FSM"/>
    <n v="13"/>
    <n v="20"/>
    <n v="356"/>
    <s v="rgba(255,127,0,0.5)"/>
    <s v="&quot;"/>
    <s v=","/>
    <s v="[13,20,356,&quot;rgba(255,127,0,0.5)&quot;],"/>
    <x v="6"/>
  </r>
  <r>
    <s v="Upton Hall"/>
    <s v="FSM"/>
    <n v="14"/>
    <n v="20"/>
    <n v="45"/>
    <s v="rgba(0,0,255,0.5)"/>
    <s v="&quot;"/>
    <s v=","/>
    <s v="[14,20,45,&quot;rgba(0,0,255,0.5)&quot;],"/>
    <x v="6"/>
  </r>
  <r>
    <s v="Weatherhead"/>
    <s v="FSM"/>
    <n v="15"/>
    <n v="20"/>
    <n v="293"/>
    <s v="rgba(255,127,0,0.5)"/>
    <s v="&quot;"/>
    <s v=","/>
    <s v="[15,20,293,&quot;rgba(255,127,0,0.5)&quot;],"/>
    <x v="6"/>
  </r>
  <r>
    <s v="West Kirby"/>
    <s v="FSM"/>
    <n v="16"/>
    <n v="20"/>
    <n v="26"/>
    <s v="rgba(255,127,0,0.5)"/>
    <s v="&quot;"/>
    <s v=","/>
    <s v="[16,20,26,&quot;rgba(255,127,0,0.5)&quot;],"/>
    <x v="6"/>
  </r>
  <r>
    <s v="Wirral Boys"/>
    <s v="FSM"/>
    <n v="17"/>
    <n v="20"/>
    <n v="40"/>
    <s v="rgba(255,127,0,0.5)"/>
    <s v="&quot;"/>
    <s v=","/>
    <s v="[17,20,40,&quot;rgba(255,127,0,0.5)&quot;],"/>
    <x v="6"/>
  </r>
  <r>
    <s v="Wirral Girls"/>
    <s v="FSM"/>
    <n v="18"/>
    <n v="20"/>
    <n v="40"/>
    <s v="rgba(0,0,255,0.5)"/>
    <s v="&quot;"/>
    <s v=","/>
    <s v="[18,20,40,&quot;rgba(0,0,255,0.5)&quot;],"/>
    <x v="6"/>
  </r>
  <r>
    <s v="Woodchurch"/>
    <s v="FSM"/>
    <n v="19"/>
    <n v="20"/>
    <n v="318"/>
    <s v="rgba(255,127,0,0.5)"/>
    <s v="&quot;"/>
    <s v=","/>
    <s v="[19,20,318,&quot;rgba(255,127,0,0.5)&quot;],"/>
    <x v="6"/>
  </r>
  <r>
    <s v="Bebington Sports"/>
    <s v="non-FSM"/>
    <n v="0"/>
    <n v="21"/>
    <n v="591"/>
    <s v="rgba(255,127,0,0.5)"/>
    <s v="&quot;"/>
    <s v=","/>
    <s v="[0,21,591,&quot;rgba(255,127,0,0.5)&quot;],"/>
    <x v="6"/>
  </r>
  <r>
    <s v="Birkenhead High"/>
    <s v="non-FSM"/>
    <n v="1"/>
    <n v="21"/>
    <n v="459"/>
    <s v="rgba(255,127,0,0.5)"/>
    <s v="&quot;"/>
    <s v=","/>
    <s v="[1,21,459,&quot;rgba(255,127,0,0.5)&quot;],"/>
    <x v="6"/>
  </r>
  <r>
    <s v="Birkenhead Park"/>
    <s v="non-FSM"/>
    <n v="2"/>
    <n v="21"/>
    <n v="318"/>
    <s v="rgba(255,127,0,0.5)"/>
    <s v="&quot;"/>
    <s v=","/>
    <s v="[2,21,318,&quot;rgba(255,127,0,0.5)&quot;],"/>
    <x v="6"/>
  </r>
  <r>
    <s v="Calday Grange"/>
    <s v="non-FSM"/>
    <n v="3"/>
    <n v="21"/>
    <n v="1006"/>
    <s v="rgba(255,127,0,0.5)"/>
    <s v="&quot;"/>
    <s v=","/>
    <s v="[3,21,1006,&quot;rgba(255,127,0,0.5)&quot;],"/>
    <x v="6"/>
  </r>
  <r>
    <s v="Hilbre High"/>
    <s v="non-FSM"/>
    <n v="4"/>
    <n v="21"/>
    <n v="817"/>
    <s v="rgba(255,127,0,0.5)"/>
    <s v="&quot;"/>
    <s v=","/>
    <s v="[4,21,817,&quot;rgba(255,127,0,0.5)&quot;],"/>
    <x v="6"/>
  </r>
  <r>
    <s v="Mosslands"/>
    <s v="non-FSM"/>
    <n v="5"/>
    <n v="21"/>
    <n v="670"/>
    <s v="rgba(255,127,0,0.5)"/>
    <s v="&quot;"/>
    <s v=","/>
    <s v="[5,21,670,&quot;rgba(255,127,0,0.5)&quot;],"/>
    <x v="6"/>
  </r>
  <r>
    <s v="Oldershaw"/>
    <s v="non-FSM"/>
    <n v="6"/>
    <n v="21"/>
    <n v="415"/>
    <s v="rgba(255,127,0,0.5)"/>
    <s v="&quot;"/>
    <s v=","/>
    <s v="[6,21,415,&quot;rgba(255,127,0,0.5)&quot;],"/>
    <x v="6"/>
  </r>
  <r>
    <s v="Pensby High"/>
    <s v="non-FSM"/>
    <n v="7"/>
    <n v="21"/>
    <n v="561"/>
    <s v="rgba(0,0,255,0.5)"/>
    <s v="&quot;"/>
    <s v=","/>
    <s v="[7,21,561,&quot;rgba(0,0,255,0.5)&quot;],"/>
    <x v="6"/>
  </r>
  <r>
    <s v="Prenton Girls"/>
    <s v="non-FSM"/>
    <n v="8"/>
    <n v="21"/>
    <n v="597"/>
    <s v="rgba(255,127,0,0.5)"/>
    <s v="&quot;"/>
    <s v=","/>
    <s v="[8,21,597,&quot;rgba(255,127,0,0.5)&quot;],"/>
    <x v="6"/>
  </r>
  <r>
    <s v="Ridgeway"/>
    <s v="non-FSM"/>
    <n v="9"/>
    <n v="21"/>
    <n v="481"/>
    <s v="rgba(255,127,0,0.5)"/>
    <s v="&quot;"/>
    <s v=","/>
    <s v="[9,21,481,&quot;rgba(255,127,0,0.5)&quot;],"/>
    <x v="6"/>
  </r>
  <r>
    <s v="South Wirral"/>
    <s v="non-FSM"/>
    <n v="10"/>
    <n v="21"/>
    <n v="591"/>
    <s v="rgba(0,0,255,0.5)"/>
    <s v="&quot;"/>
    <s v=","/>
    <s v="[10,21,591,&quot;rgba(0,0,255,0.5)&quot;],"/>
    <x v="6"/>
  </r>
  <r>
    <s v="St Anselm's"/>
    <s v="non-FSM"/>
    <n v="11"/>
    <n v="21"/>
    <n v="687"/>
    <s v="rgba(0,0,255,0.5)"/>
    <s v="&quot;"/>
    <s v=","/>
    <s v="[11,21,687,&quot;rgba(0,0,255,0.5)&quot;],"/>
    <x v="6"/>
  </r>
  <r>
    <s v="St John Pless."/>
    <s v="non-FSM"/>
    <n v="12"/>
    <n v="21"/>
    <n v="1011"/>
    <s v="rgba(0,0,255,0.5)"/>
    <s v="&quot;"/>
    <s v=","/>
    <s v="[12,21,1011,&quot;rgba(0,0,255,0.5)&quot;],"/>
    <x v="6"/>
  </r>
  <r>
    <s v="St Mary's"/>
    <s v="non-FSM"/>
    <n v="13"/>
    <n v="21"/>
    <n v="725"/>
    <s v="rgba(255,127,0,0.5)"/>
    <s v="&quot;"/>
    <s v=","/>
    <s v="[13,21,725,&quot;rgba(255,127,0,0.5)&quot;],"/>
    <x v="6"/>
  </r>
  <r>
    <s v="Upton Hall"/>
    <s v="non-FSM"/>
    <n v="14"/>
    <n v="21"/>
    <n v="730"/>
    <s v="rgba(0,0,255,0.5)"/>
    <s v="&quot;"/>
    <s v=","/>
    <s v="[14,21,730,&quot;rgba(0,0,255,0.5)&quot;],"/>
    <x v="6"/>
  </r>
  <r>
    <s v="Weatherhead"/>
    <s v="non-FSM"/>
    <n v="15"/>
    <n v="21"/>
    <n v="988"/>
    <s v="rgba(255,127,0,0.5)"/>
    <s v="&quot;"/>
    <s v=","/>
    <s v="[15,21,988,&quot;rgba(255,127,0,0.5)&quot;],"/>
    <x v="6"/>
  </r>
  <r>
    <s v="West Kirby"/>
    <s v="non-FSM"/>
    <n v="16"/>
    <n v="21"/>
    <n v="859"/>
    <s v="rgba(255,127,0,0.5)"/>
    <s v="&quot;"/>
    <s v=","/>
    <s v="[16,21,859,&quot;rgba(255,127,0,0.5)&quot;],"/>
    <x v="6"/>
  </r>
  <r>
    <s v="Wirral Boys"/>
    <s v="non-FSM"/>
    <n v="17"/>
    <n v="21"/>
    <n v="757"/>
    <s v="rgba(255,127,0,0.5)"/>
    <s v="&quot;"/>
    <s v=","/>
    <s v="[17,21,757,&quot;rgba(255,127,0,0.5)&quot;],"/>
    <x v="6"/>
  </r>
  <r>
    <s v="Wirral Girls"/>
    <s v="non-FSM"/>
    <n v="18"/>
    <n v="21"/>
    <n v="855"/>
    <s v="rgba(0,0,255,0.5)"/>
    <s v="&quot;"/>
    <s v=","/>
    <s v="[18,21,855,&quot;rgba(0,0,255,0.5)&quot;],"/>
    <x v="6"/>
  </r>
  <r>
    <s v="Woodchurch"/>
    <s v="non-FSM"/>
    <n v="19"/>
    <n v="21"/>
    <n v="1095"/>
    <s v="rgba(255,127,0,0.5)"/>
    <s v="&quot;"/>
    <s v=","/>
    <s v="[19,21,1095,&quot;rgba(255,127,0,0.5)&quot;],"/>
    <x v="6"/>
  </r>
  <r>
    <m/>
    <m/>
    <m/>
    <m/>
    <m/>
    <m/>
    <m/>
    <m/>
    <s v="# sex &gt;&gt; school"/>
    <x v="7"/>
  </r>
  <r>
    <s v="Bebington Sports"/>
    <n v="23"/>
    <n v="23"/>
    <n v="0"/>
    <n v="926"/>
    <s v="rgba(255,127,0,0.5)"/>
    <s v="&quot;"/>
    <s v=","/>
    <s v="[23,0,926,&quot;rgba(255,127,0,0.5)&quot;],"/>
    <x v="7"/>
  </r>
  <r>
    <s v="Birkenhead High"/>
    <n v="22"/>
    <n v="22"/>
    <n v="1"/>
    <n v="569"/>
    <s v="rgba(255,127,0,0.5)"/>
    <s v="&quot;"/>
    <s v=","/>
    <s v="[22,1,569,&quot;rgba(255,127,0,0.5)&quot;],"/>
    <x v="7"/>
  </r>
  <r>
    <s v="Birkenhead Park"/>
    <n v="23"/>
    <n v="23"/>
    <n v="2"/>
    <n v="606"/>
    <s v="rgba(255,127,0,0.5)"/>
    <s v="&quot;"/>
    <s v=","/>
    <s v="[23,2,606,&quot;rgba(255,127,0,0.5)&quot;],"/>
    <x v="7"/>
  </r>
  <r>
    <s v="Calday Grange"/>
    <n v="24"/>
    <n v="24"/>
    <n v="3"/>
    <n v="1050"/>
    <s v="rgba(255,127,0,0.5)"/>
    <s v="&quot;"/>
    <s v=","/>
    <s v="[24,3,1050,&quot;rgba(255,127,0,0.5)&quot;],"/>
    <x v="7"/>
  </r>
  <r>
    <s v="Hilbre High"/>
    <n v="23"/>
    <n v="23"/>
    <n v="4"/>
    <n v="963"/>
    <s v="rgba(255,127,0,0.5)"/>
    <s v="&quot;"/>
    <s v=","/>
    <s v="[23,4,963,&quot;rgba(255,127,0,0.5)&quot;],"/>
    <x v="7"/>
  </r>
  <r>
    <s v="Mosslands"/>
    <n v="24"/>
    <n v="24"/>
    <n v="5"/>
    <n v="918"/>
    <s v="rgba(255,127,0,0.5)"/>
    <s v="&quot;"/>
    <s v=","/>
    <s v="[24,5,918,&quot;rgba(255,127,0,0.5)&quot;],"/>
    <x v="7"/>
  </r>
  <r>
    <s v="Oldershaw"/>
    <n v="23"/>
    <n v="23"/>
    <n v="6"/>
    <n v="713"/>
    <s v="rgba(255,127,0,0.5)"/>
    <s v="&quot;"/>
    <s v=","/>
    <s v="[23,6,713,&quot;rgba(255,127,0,0.5)&quot;],"/>
    <x v="7"/>
  </r>
  <r>
    <s v="Pensby High"/>
    <n v="23"/>
    <n v="23"/>
    <n v="7"/>
    <n v="660"/>
    <s v="rgba(0,0,255,0.5)"/>
    <s v="&quot;"/>
    <s v=","/>
    <s v="[23,7,660,&quot;rgba(0,0,255,0.5)&quot;],"/>
    <x v="7"/>
  </r>
  <r>
    <s v="Prenton Girls"/>
    <n v="22"/>
    <n v="22"/>
    <n v="8"/>
    <n v="780"/>
    <s v="rgba(255,127,0,0.5)"/>
    <s v="&quot;"/>
    <s v=","/>
    <s v="[22,8,780,&quot;rgba(255,127,0,0.5)&quot;],"/>
    <x v="7"/>
  </r>
  <r>
    <s v="Ridgeway"/>
    <n v="23"/>
    <n v="23"/>
    <n v="9"/>
    <n v="734"/>
    <s v="rgba(255,127,0,0.5)"/>
    <s v="&quot;"/>
    <s v=","/>
    <s v="[23,9,734,&quot;rgba(255,127,0,0.5)&quot;],"/>
    <x v="7"/>
  </r>
  <r>
    <s v="South Wirral"/>
    <n v="23"/>
    <n v="23"/>
    <n v="10"/>
    <n v="762"/>
    <s v="rgba(0,0,255,0.5)"/>
    <s v="&quot;"/>
    <s v=","/>
    <s v="[23,10,762,&quot;rgba(0,0,255,0.5)&quot;],"/>
    <x v="7"/>
  </r>
  <r>
    <s v="St Anselm's"/>
    <n v="24"/>
    <n v="24"/>
    <n v="11"/>
    <n v="732"/>
    <s v="rgba(0,0,255,0.5)"/>
    <s v="&quot;"/>
    <s v=","/>
    <s v="[24,11,732,&quot;rgba(0,0,255,0.5)&quot;],"/>
    <x v="7"/>
  </r>
  <r>
    <s v="St John Pless."/>
    <n v="23"/>
    <n v="23"/>
    <n v="12"/>
    <n v="1260"/>
    <s v="rgba(0,0,255,0.5)"/>
    <s v="&quot;"/>
    <s v=","/>
    <s v="[23,12,1260,&quot;rgba(0,0,255,0.5)&quot;],"/>
    <x v="7"/>
  </r>
  <r>
    <s v="St Mary's"/>
    <n v="23"/>
    <n v="23"/>
    <n v="13"/>
    <n v="1081"/>
    <s v="rgba(255,127,0,0.5)"/>
    <s v="&quot;"/>
    <s v=","/>
    <s v="[23,13,1081,&quot;rgba(255,127,0,0.5)&quot;],"/>
    <x v="7"/>
  </r>
  <r>
    <s v="Upton Hall"/>
    <n v="22"/>
    <n v="22"/>
    <n v="14"/>
    <n v="775"/>
    <s v="rgba(0,0,255,0.5)"/>
    <s v="&quot;"/>
    <s v=","/>
    <s v="[22,14,775,&quot;rgba(0,0,255,0.5)&quot;],"/>
    <x v="7"/>
  </r>
  <r>
    <s v="Weatherhead"/>
    <n v="22"/>
    <n v="22"/>
    <n v="15"/>
    <n v="1281"/>
    <s v="rgba(255,127,0,0.5)"/>
    <s v="&quot;"/>
    <s v=","/>
    <s v="[22,15,1281,&quot;rgba(255,127,0,0.5)&quot;],"/>
    <x v="7"/>
  </r>
  <r>
    <s v="West Kirby"/>
    <n v="22"/>
    <n v="22"/>
    <n v="16"/>
    <n v="885"/>
    <s v="rgba(255,127,0,0.5)"/>
    <s v="&quot;"/>
    <s v=","/>
    <s v="[22,16,885,&quot;rgba(255,127,0,0.5)&quot;],"/>
    <x v="7"/>
  </r>
  <r>
    <s v="Wirral Boys"/>
    <n v="24"/>
    <n v="24"/>
    <n v="17"/>
    <n v="797"/>
    <s v="rgba(255,127,0,0.5)"/>
    <s v="&quot;"/>
    <s v=","/>
    <s v="[24,17,797,&quot;rgba(255,127,0,0.5)&quot;],"/>
    <x v="7"/>
  </r>
  <r>
    <s v="Wirral Girls"/>
    <n v="22"/>
    <n v="22"/>
    <n v="18"/>
    <n v="895"/>
    <s v="rgba(0,0,255,0.5)"/>
    <s v="&quot;"/>
    <s v=","/>
    <s v="[22,18,895,&quot;rgba(0,0,255,0.5)&quot;],"/>
    <x v="7"/>
  </r>
  <r>
    <s v="Woodchurch"/>
    <n v="23"/>
    <n v="23"/>
    <n v="19"/>
    <n v="1413"/>
    <s v="rgba(255,127,0,0.5)"/>
    <s v="&quot;"/>
    <s v=","/>
    <s v="[23,19,1413,&quot;rgba(255,127,0,0.5)&quot;],"/>
    <x v="7"/>
  </r>
  <r>
    <m/>
    <m/>
    <m/>
    <m/>
    <m/>
    <m/>
    <m/>
    <m/>
    <s v="# fsm &gt;&gt; prior_attain"/>
    <x v="8"/>
  </r>
  <r>
    <m/>
    <m/>
    <n v="25"/>
    <n v="20"/>
    <n v="416"/>
    <s v="rgba(127, 194, 65, 1)"/>
    <s v="&quot;"/>
    <s v=","/>
    <s v="[25,20,416,&quot;rgba(127, 194, 65, 1)&quot;],"/>
    <x v="8"/>
  </r>
  <r>
    <m/>
    <m/>
    <n v="26"/>
    <n v="20"/>
    <n v="1732"/>
    <s v="rgba(219, 233, 246, 0.5)"/>
    <s v="&quot;"/>
    <s v=","/>
    <s v="[26,20,1732,&quot;rgba(219, 233, 246, 0.5)&quot;],"/>
    <x v="8"/>
  </r>
  <r>
    <m/>
    <m/>
    <n v="27"/>
    <n v="20"/>
    <n v="1040"/>
    <s v="rgba(73, 148, 206, 1)"/>
    <s v="&quot;"/>
    <s v=","/>
    <s v="[27,20,1040,&quot;rgba(73, 148, 206, 1)&quot;],"/>
    <x v="8"/>
  </r>
  <r>
    <m/>
    <m/>
    <n v="25"/>
    <n v="21"/>
    <n v="1275"/>
    <s v="rgba(211, 211, 211, 0.5)"/>
    <s v="&quot;"/>
    <s v=","/>
    <s v="[25,21,1275,&quot;rgba(211, 211, 211, 0.5)&quot;],"/>
    <x v="8"/>
  </r>
  <r>
    <m/>
    <m/>
    <n v="26"/>
    <n v="21"/>
    <n v="6068"/>
    <s v="rgba(250, 188, 19, 1)"/>
    <s v="&quot;"/>
    <s v=","/>
    <s v="[26,21,6068,&quot;rgba(250, 188, 19, 1)&quot;],"/>
    <x v="8"/>
  </r>
  <r>
    <m/>
    <m/>
    <n v="27"/>
    <n v="21"/>
    <n v="7269"/>
    <s v="rgba(127, 194, 65, 0.5)"/>
    <s v="&quot;"/>
    <s v=","/>
    <s v="[27,21,7269,&quot;rgba(127, 194, 65, 0.5)&quot;],"/>
    <x v="8"/>
  </r>
  <r>
    <m/>
    <m/>
    <m/>
    <m/>
    <m/>
    <m/>
    <m/>
    <m/>
    <s v="# adm_pol &gt;&gt; school"/>
    <x v="9"/>
  </r>
  <r>
    <s v="Bebington Sports"/>
    <s v="low"/>
    <n v="29"/>
    <n v="0"/>
    <n v="926"/>
    <s v="rgba(255,127,0,0.5)"/>
    <s v="&quot;"/>
    <s v=","/>
    <s v="[29,0,926,&quot;rgba(255,127,0,0.5)&quot;],"/>
    <x v="9"/>
  </r>
  <r>
    <s v="Birkenhead High"/>
    <s v="low"/>
    <n v="29"/>
    <n v="1"/>
    <n v="569"/>
    <s v="rgba(255,127,0,0.5)"/>
    <s v="&quot;"/>
    <s v=","/>
    <s v="[29,1,569,&quot;rgba(255,127,0,0.5)&quot;],"/>
    <x v="9"/>
  </r>
  <r>
    <s v="Birkenhead Park"/>
    <s v="low"/>
    <n v="29"/>
    <n v="2"/>
    <n v="606"/>
    <s v="rgba(255,127,0,0.5)"/>
    <s v="&quot;"/>
    <s v=","/>
    <s v="[29,2,606,&quot;rgba(255,127,0,0.5)&quot;],"/>
    <x v="9"/>
  </r>
  <r>
    <s v="Calday Grange"/>
    <s v="low"/>
    <n v="29"/>
    <n v="3"/>
    <n v="1050"/>
    <s v="rgba(255,127,0,0.5)"/>
    <s v="&quot;"/>
    <s v=","/>
    <s v="[29,3,1050,&quot;rgba(255,127,0,0.5)&quot;],"/>
    <x v="9"/>
  </r>
  <r>
    <s v="Hilbre High"/>
    <s v="low"/>
    <n v="29"/>
    <n v="4"/>
    <n v="963"/>
    <s v="rgba(255,127,0,0.5)"/>
    <s v="&quot;"/>
    <s v=","/>
    <s v="[29,4,963,&quot;rgba(255,127,0,0.5)&quot;],"/>
    <x v="9"/>
  </r>
  <r>
    <s v="Mosslands"/>
    <s v="low"/>
    <n v="29"/>
    <n v="5"/>
    <n v="918"/>
    <s v="rgba(255,127,0,0.5)"/>
    <s v="&quot;"/>
    <s v=","/>
    <s v="[29,5,918,&quot;rgba(255,127,0,0.5)&quot;],"/>
    <x v="9"/>
  </r>
  <r>
    <s v="Oldershaw"/>
    <s v="low"/>
    <n v="29"/>
    <n v="6"/>
    <n v="713"/>
    <s v="rgba(255,127,0,0.5)"/>
    <s v="&quot;"/>
    <s v=","/>
    <s v="[29,6,713,&quot;rgba(255,127,0,0.5)&quot;],"/>
    <x v="9"/>
  </r>
  <r>
    <s v="Pensby High"/>
    <s v="low"/>
    <n v="28"/>
    <n v="7"/>
    <n v="660"/>
    <s v="rgba(0,0,255,0.5)"/>
    <s v="&quot;"/>
    <s v=","/>
    <s v="[28,7,660,&quot;rgba(0,0,255,0.5)&quot;],"/>
    <x v="9"/>
  </r>
  <r>
    <s v="Prenton Girls"/>
    <s v="low"/>
    <n v="29"/>
    <n v="8"/>
    <n v="780"/>
    <s v="rgba(255,127,0,0.5)"/>
    <s v="&quot;"/>
    <s v=","/>
    <s v="[29,8,780,&quot;rgba(255,127,0,0.5)&quot;],"/>
    <x v="9"/>
  </r>
  <r>
    <s v="Ridgeway"/>
    <s v="low"/>
    <n v="29"/>
    <n v="9"/>
    <n v="734"/>
    <s v="rgba(255,127,0,0.5)"/>
    <s v="&quot;"/>
    <s v=","/>
    <s v="[29,9,734,&quot;rgba(255,127,0,0.5)&quot;],"/>
    <x v="9"/>
  </r>
  <r>
    <s v="South Wirral"/>
    <s v="low"/>
    <n v="28"/>
    <n v="10"/>
    <n v="762"/>
    <s v="rgba(0,0,255,0.5)"/>
    <s v="&quot;"/>
    <s v=","/>
    <s v="[28,10,762,&quot;rgba(0,0,255,0.5)&quot;],"/>
    <x v="9"/>
  </r>
  <r>
    <s v="St Anselm's"/>
    <s v="low"/>
    <n v="28"/>
    <n v="11"/>
    <n v="732"/>
    <s v="rgba(0,0,255,0.5)"/>
    <s v="&quot;"/>
    <s v=","/>
    <s v="[28,11,732,&quot;rgba(0,0,255,0.5)&quot;],"/>
    <x v="9"/>
  </r>
  <r>
    <s v="St John Pless."/>
    <s v="low"/>
    <n v="28"/>
    <n v="12"/>
    <n v="1260"/>
    <s v="rgba(0,0,255,0.5)"/>
    <s v="&quot;"/>
    <s v=","/>
    <s v="[28,12,1260,&quot;rgba(0,0,255,0.5)&quot;],"/>
    <x v="9"/>
  </r>
  <r>
    <s v="St Mary's"/>
    <s v="low"/>
    <n v="29"/>
    <n v="13"/>
    <n v="1081"/>
    <s v="rgba(255,127,0,0.5)"/>
    <s v="&quot;"/>
    <s v=","/>
    <s v="[29,13,1081,&quot;rgba(255,127,0,0.5)&quot;],"/>
    <x v="9"/>
  </r>
  <r>
    <s v="Upton Hall"/>
    <s v="low"/>
    <n v="28"/>
    <n v="14"/>
    <n v="775"/>
    <s v="rgba(0,0,255,0.5)"/>
    <s v="&quot;"/>
    <s v=","/>
    <s v="[28,14,775,&quot;rgba(0,0,255,0.5)&quot;],"/>
    <x v="9"/>
  </r>
  <r>
    <s v="Weatherhead"/>
    <s v="low"/>
    <n v="29"/>
    <n v="15"/>
    <n v="1281"/>
    <s v="rgba(255,127,0,0.5)"/>
    <s v="&quot;"/>
    <s v=","/>
    <s v="[29,15,1281,&quot;rgba(255,127,0,0.5)&quot;],"/>
    <x v="9"/>
  </r>
  <r>
    <s v="West Kirby"/>
    <s v="low"/>
    <n v="29"/>
    <n v="16"/>
    <n v="885"/>
    <s v="rgba(255,127,0,0.5)"/>
    <s v="&quot;"/>
    <s v=","/>
    <s v="[29,16,885,&quot;rgba(255,127,0,0.5)&quot;],"/>
    <x v="9"/>
  </r>
  <r>
    <s v="Wirral Boys"/>
    <s v="low"/>
    <n v="29"/>
    <n v="17"/>
    <n v="797"/>
    <s v="rgba(255,127,0,0.5)"/>
    <s v="&quot;"/>
    <s v=","/>
    <s v="[29,17,797,&quot;rgba(255,127,0,0.5)&quot;],"/>
    <x v="9"/>
  </r>
  <r>
    <s v="Wirral Girls"/>
    <s v="low"/>
    <n v="28"/>
    <n v="18"/>
    <n v="895"/>
    <s v="rgba(0,0,255,0.5)"/>
    <s v="&quot;"/>
    <s v=","/>
    <s v="[28,18,895,&quot;rgba(0,0,255,0.5)&quot;],"/>
    <x v="9"/>
  </r>
  <r>
    <s v="Woodchurch"/>
    <s v="low"/>
    <n v="29"/>
    <n v="19"/>
    <n v="1413"/>
    <s v="rgba(255,127,0,0.5)"/>
    <s v="&quot;"/>
    <s v=","/>
    <s v="[29,19,1413,&quot;rgba(255,127,0,0.5)&quot;],"/>
    <x v="9"/>
  </r>
  <r>
    <m/>
    <m/>
    <m/>
    <m/>
    <m/>
    <m/>
    <m/>
    <m/>
    <s v="# prior_attain &gt;&gt; sex"/>
    <x v="10"/>
  </r>
  <r>
    <s v="Girl"/>
    <s v="low"/>
    <n v="22"/>
    <n v="25"/>
    <n v="241"/>
    <s v="rgba(255,25,204,0.5)"/>
    <s v="&quot;"/>
    <s v=","/>
    <s v="[22,25,241,&quot;rgba(255,25,204,0.5)&quot;],"/>
    <x v="10"/>
  </r>
  <r>
    <s v="Girl"/>
    <s v="mid"/>
    <n v="22"/>
    <n v="26"/>
    <n v="1841"/>
    <s v="rgba(255,25,204,0.5)"/>
    <s v="&quot;"/>
    <s v=","/>
    <s v="[22,26,1841,&quot;rgba(255,25,204,0.5)&quot;],"/>
    <x v="10"/>
  </r>
  <r>
    <s v="Girl"/>
    <s v="high"/>
    <n v="22"/>
    <n v="27"/>
    <n v="3103"/>
    <s v="rgba(255,25,204,0.5)"/>
    <s v="&quot;"/>
    <s v=","/>
    <s v="[22,27,3103,&quot;rgba(255,25,204,0.5)&quot;],"/>
    <x v="10"/>
  </r>
  <r>
    <s v="Coed"/>
    <s v="low"/>
    <n v="23"/>
    <n v="25"/>
    <n v="1395"/>
    <s v="rgba(255,25,204,0.5)"/>
    <s v="&quot;"/>
    <s v=","/>
    <s v="[23,25,1395,&quot;rgba(255,25,204,0.5)&quot;],"/>
    <x v="10"/>
  </r>
  <r>
    <s v="Coed"/>
    <s v="mid"/>
    <n v="23"/>
    <n v="26"/>
    <n v="5265"/>
    <s v="rgba(255,25,204,0.5)"/>
    <s v="&quot;"/>
    <s v=","/>
    <s v="[23,26,5265,&quot;rgba(255,25,204,0.5)&quot;],"/>
    <x v="10"/>
  </r>
  <r>
    <s v="Coed"/>
    <s v="high"/>
    <n v="23"/>
    <n v="27"/>
    <n v="2458"/>
    <s v="rgba(255,25,204,0.5)"/>
    <s v="&quot;"/>
    <s v=","/>
    <s v="[23,27,2458,&quot;rgba(255,25,204,0.5)&quot;],"/>
    <x v="10"/>
  </r>
  <r>
    <s v="Boy"/>
    <s v="low"/>
    <n v="24"/>
    <n v="25"/>
    <n v="55"/>
    <s v="rgba(255,25,204,0.5)"/>
    <s v="&quot;"/>
    <s v=","/>
    <s v="[24,25,55,&quot;rgba(255,25,204,0.5)&quot;],"/>
    <x v="10"/>
  </r>
  <r>
    <s v="Boy"/>
    <s v="mid"/>
    <n v="24"/>
    <n v="26"/>
    <n v="694"/>
    <s v="rgba(255,25,204,0.5)"/>
    <s v="&quot;"/>
    <s v=","/>
    <s v="[24,26,694,&quot;rgba(255,25,204,0.5)&quot;],"/>
    <x v="10"/>
  </r>
  <r>
    <s v="Boy"/>
    <s v="high"/>
    <n v="24"/>
    <n v="27"/>
    <n v="2748"/>
    <s v="rgba(255,25,204,0.5)"/>
    <s v="&quot;"/>
    <s v=","/>
    <s v="[24,27,2748,&quot;rgba(255,25,204,0.5)&quot;],"/>
    <x v="10"/>
  </r>
  <r>
    <m/>
    <m/>
    <m/>
    <m/>
    <m/>
    <m/>
    <m/>
    <m/>
    <s v="# sex &gt;&gt; prior_attain"/>
    <x v="11"/>
  </r>
  <r>
    <m/>
    <m/>
    <n v="25"/>
    <n v="22"/>
    <n v="241"/>
    <s v="rgba(255,25,204,0.5)"/>
    <s v="&quot;"/>
    <s v=","/>
    <s v="[25,22,241,&quot;rgba(255,25,204,0.5)&quot;],"/>
    <x v="11"/>
  </r>
  <r>
    <m/>
    <m/>
    <n v="26"/>
    <n v="22"/>
    <n v="1841"/>
    <s v="rgba(255,25,204,0.5)"/>
    <s v="&quot;"/>
    <s v=","/>
    <s v="[26,22,1841,&quot;rgba(255,25,204,0.5)&quot;],"/>
    <x v="11"/>
  </r>
  <r>
    <m/>
    <m/>
    <n v="27"/>
    <n v="22"/>
    <n v="3103"/>
    <s v="rgba(255,25,204,0.5)"/>
    <s v="&quot;"/>
    <s v=","/>
    <s v="[27,22,3103,&quot;rgba(255,25,204,0.5)&quot;],"/>
    <x v="11"/>
  </r>
  <r>
    <m/>
    <m/>
    <n v="25"/>
    <n v="23"/>
    <n v="1395"/>
    <s v="rgba(255,25,204,0.5)"/>
    <s v="&quot;"/>
    <s v=","/>
    <s v="[25,23,1395,&quot;rgba(255,25,204,0.5)&quot;],"/>
    <x v="11"/>
  </r>
  <r>
    <m/>
    <m/>
    <n v="26"/>
    <n v="23"/>
    <n v="5265"/>
    <s v="rgba(255,25,204,0.5)"/>
    <s v="&quot;"/>
    <s v=","/>
    <s v="[26,23,5265,&quot;rgba(255,25,204,0.5)&quot;],"/>
    <x v="11"/>
  </r>
  <r>
    <m/>
    <m/>
    <n v="27"/>
    <n v="23"/>
    <n v="2458"/>
    <s v="rgba(255,25,204,0.5)"/>
    <s v="&quot;"/>
    <s v=","/>
    <s v="[27,23,2458,&quot;rgba(255,25,204,0.5)&quot;],"/>
    <x v="11"/>
  </r>
  <r>
    <m/>
    <m/>
    <n v="25"/>
    <n v="24"/>
    <n v="55"/>
    <s v="rgba(255,25,204,0.5)"/>
    <s v="&quot;"/>
    <s v=","/>
    <s v="[25,24,55,&quot;rgba(255,25,204,0.5)&quot;],"/>
    <x v="11"/>
  </r>
  <r>
    <m/>
    <m/>
    <n v="26"/>
    <n v="24"/>
    <n v="694"/>
    <s v="rgba(255,25,204,0.5)"/>
    <s v="&quot;"/>
    <s v=","/>
    <s v="[26,24,694,&quot;rgba(255,25,204,0.5)&quot;],"/>
    <x v="11"/>
  </r>
  <r>
    <m/>
    <m/>
    <n v="27"/>
    <n v="24"/>
    <n v="2748"/>
    <s v="rgba(255,25,204,0.5)"/>
    <s v="&quot;"/>
    <s v=","/>
    <s v="[27,24,2748,&quot;rgba(255,25,204,0.5)&quot;],"/>
    <x v="11"/>
  </r>
  <r>
    <m/>
    <m/>
    <m/>
    <m/>
    <m/>
    <m/>
    <m/>
    <m/>
    <s v="# fsm &gt;&gt; sex"/>
    <x v="12"/>
  </r>
  <r>
    <m/>
    <m/>
    <n v="20"/>
    <n v="22"/>
    <n v="697"/>
    <s v="rgba(255,25,204,0.5)"/>
    <s v="&quot;"/>
    <s v=","/>
    <s v="[20,22,697,&quot;rgba(255,25,204,0.5)&quot;],"/>
    <x v="12"/>
  </r>
  <r>
    <m/>
    <m/>
    <n v="20"/>
    <n v="23"/>
    <n v="2513"/>
    <s v="rgba(255,25,204,0.5)"/>
    <s v="&quot;"/>
    <s v=","/>
    <s v="[20,23,2513,&quot;rgba(255,25,204,0.5)&quot;],"/>
    <x v="12"/>
  </r>
  <r>
    <m/>
    <m/>
    <n v="20"/>
    <n v="24"/>
    <n v="377"/>
    <s v="rgba(255,25,204,0.5)"/>
    <s v="&quot;"/>
    <s v=","/>
    <s v="[20,24,377,&quot;rgba(255,25,204,0.5)&quot;],"/>
    <x v="12"/>
  </r>
  <r>
    <m/>
    <m/>
    <n v="21"/>
    <n v="22"/>
    <n v="4488"/>
    <s v="rgba(255,25,204,0.5)"/>
    <s v="&quot;"/>
    <s v=","/>
    <s v="[21,22,4488,&quot;rgba(255,25,204,0.5)&quot;],"/>
    <x v="12"/>
  </r>
  <r>
    <m/>
    <m/>
    <n v="21"/>
    <n v="23"/>
    <n v="6605"/>
    <s v="rgba(255,25,204,0.5)"/>
    <s v="&quot;"/>
    <s v=","/>
    <s v="[21,23,6605,&quot;rgba(255,25,204,0.5)&quot;],"/>
    <x v="12"/>
  </r>
  <r>
    <m/>
    <m/>
    <n v="21"/>
    <n v="24"/>
    <n v="3120"/>
    <s v="rgba(255,25,204,0.5)"/>
    <s v="&quot;"/>
    <s v=","/>
    <s v="[21,24,3120,&quot;rgba(255,25,204,0.5)&quot;],"/>
    <x v="12"/>
  </r>
  <r>
    <m/>
    <m/>
    <m/>
    <m/>
    <m/>
    <m/>
    <m/>
    <m/>
    <s v="# sex &gt;&gt; fsm"/>
    <x v="13"/>
  </r>
  <r>
    <m/>
    <m/>
    <n v="22"/>
    <n v="20"/>
    <n v="697"/>
    <s v="rgba(255,25,204,0.5)"/>
    <s v="&quot;"/>
    <s v=","/>
    <s v="[22,20,697,&quot;rgba(255,25,204,0.5)&quot;],"/>
    <x v="13"/>
  </r>
  <r>
    <m/>
    <m/>
    <n v="23"/>
    <n v="20"/>
    <n v="2513"/>
    <s v="rgba(255,25,204,0.5)"/>
    <s v="&quot;"/>
    <s v=","/>
    <s v="[23,20,2513,&quot;rgba(255,25,204,0.5)&quot;],"/>
    <x v="13"/>
  </r>
  <r>
    <m/>
    <m/>
    <n v="24"/>
    <n v="20"/>
    <n v="377"/>
    <s v="rgba(255,25,204,0.5)"/>
    <s v="&quot;"/>
    <s v=","/>
    <s v="[24,20,377,&quot;rgba(255,25,204,0.5)&quot;],"/>
    <x v="13"/>
  </r>
  <r>
    <m/>
    <m/>
    <n v="22"/>
    <n v="21"/>
    <n v="4488"/>
    <s v="rgba(255,25,204,0.5)"/>
    <s v="&quot;"/>
    <s v=","/>
    <s v="[22,21,4488,&quot;rgba(255,25,204,0.5)&quot;],"/>
    <x v="13"/>
  </r>
  <r>
    <m/>
    <m/>
    <n v="23"/>
    <n v="21"/>
    <n v="6605"/>
    <s v="rgba(255,25,204,0.5)"/>
    <s v="&quot;"/>
    <s v=","/>
    <s v="[23,21,6605,&quot;rgba(255,25,204,0.5)&quot;],"/>
    <x v="13"/>
  </r>
  <r>
    <m/>
    <m/>
    <n v="24"/>
    <n v="21"/>
    <n v="3120"/>
    <s v="rgba(255,25,204,0.5)"/>
    <s v="&quot;"/>
    <s v=","/>
    <s v="[24,21,3120,&quot;rgba(255,25,204,0.5)&quot;],"/>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3:P18" firstHeaderRow="0" firstDataRow="1" firstDataCol="1"/>
  <pivotFields count="10">
    <pivotField showAll="0"/>
    <pivotField showAll="0"/>
    <pivotField showAll="0"/>
    <pivotField showAll="0"/>
    <pivotField dataField="1" showAll="0"/>
    <pivotField showAll="0"/>
    <pivotField showAll="0"/>
    <pivotField showAll="0"/>
    <pivotField showAll="0"/>
    <pivotField axis="axisRow" showAll="0">
      <items count="15">
        <item x="9"/>
        <item x="2"/>
        <item x="0"/>
        <item x="12"/>
        <item x="8"/>
        <item x="4"/>
        <item x="10"/>
        <item x="5"/>
        <item x="6"/>
        <item x="3"/>
        <item x="1"/>
        <item x="13"/>
        <item x="11"/>
        <item x="7"/>
        <item t="default"/>
      </items>
    </pivotField>
  </pivotFields>
  <rowFields count="1">
    <field x="9"/>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Count of Value" fld="4" subtotal="count" baseField="0" baseItem="0"/>
    <dataField name="Sum of Value2" fld="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ak.org.uk/wirral" TargetMode="External"/><Relationship Id="rId2" Type="http://schemas.openxmlformats.org/officeDocument/2006/relationships/hyperlink" Target="https://www.compare-school-performance.service.gov.uk/download-data?download=true&amp;regions=0&amp;filters=KS4&amp;fileformat=csv&amp;year=2018-2019&amp;meta=false" TargetMode="External"/><Relationship Id="rId1" Type="http://schemas.openxmlformats.org/officeDocument/2006/relationships/hyperlink" Target="https://assets.publishing.service.gov.uk/government/uploads/system/uploads/attachment_data/file/826253/Schools_Pupils_and_their_Characteristics_2019_Underlying_Data.zip"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workbookViewId="0">
      <selection activeCell="A14" sqref="A14"/>
    </sheetView>
  </sheetViews>
  <sheetFormatPr defaultRowHeight="15" x14ac:dyDescent="0.25"/>
  <sheetData>
    <row r="1" spans="1:1" x14ac:dyDescent="0.25">
      <c r="A1" t="s">
        <v>284</v>
      </c>
    </row>
    <row r="2" spans="1:1" x14ac:dyDescent="0.25">
      <c r="A2" s="69" t="s">
        <v>282</v>
      </c>
    </row>
    <row r="3" spans="1:1" x14ac:dyDescent="0.25">
      <c r="A3" s="69" t="s">
        <v>283</v>
      </c>
    </row>
    <row r="4" spans="1:1" x14ac:dyDescent="0.25">
      <c r="A4" t="s">
        <v>287</v>
      </c>
    </row>
    <row r="5" spans="1:1" x14ac:dyDescent="0.25">
      <c r="A5" s="69" t="s">
        <v>286</v>
      </c>
    </row>
    <row r="7" spans="1:1" x14ac:dyDescent="0.25">
      <c r="A7" s="54" t="s">
        <v>285</v>
      </c>
    </row>
    <row r="8" spans="1:1" x14ac:dyDescent="0.25">
      <c r="A8" t="s">
        <v>289</v>
      </c>
    </row>
    <row r="9" spans="1:1" x14ac:dyDescent="0.25">
      <c r="A9" t="s">
        <v>288</v>
      </c>
    </row>
    <row r="10" spans="1:1" x14ac:dyDescent="0.25">
      <c r="A10" t="s">
        <v>290</v>
      </c>
    </row>
    <row r="12" spans="1:1" x14ac:dyDescent="0.25">
      <c r="A12" t="s">
        <v>291</v>
      </c>
    </row>
  </sheetData>
  <hyperlinks>
    <hyperlink ref="A2" r:id="rId1"/>
    <hyperlink ref="A3" r:id="rId2"/>
    <hyperlink ref="A5" r:id="rId3"/>
  </hyperlinks>
  <pageMargins left="0.7" right="0.7" top="0.75" bottom="0.75" header="0.3" footer="0.3"/>
  <pageSetup paperSize="9"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1"/>
  <sheetViews>
    <sheetView workbookViewId="0"/>
  </sheetViews>
  <sheetFormatPr defaultRowHeight="15" x14ac:dyDescent="0.25"/>
  <sheetData>
    <row r="1" spans="1:6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row>
    <row r="2" spans="1:63" x14ac:dyDescent="0.25">
      <c r="A2">
        <v>344</v>
      </c>
      <c r="B2" t="s">
        <v>63</v>
      </c>
      <c r="C2" t="s">
        <v>64</v>
      </c>
      <c r="D2">
        <v>105097</v>
      </c>
      <c r="E2">
        <v>4018</v>
      </c>
      <c r="F2" t="s">
        <v>65</v>
      </c>
      <c r="G2">
        <v>3444018</v>
      </c>
      <c r="H2" t="s">
        <v>66</v>
      </c>
      <c r="I2" t="s">
        <v>67</v>
      </c>
      <c r="J2">
        <v>0</v>
      </c>
      <c r="K2">
        <v>0</v>
      </c>
      <c r="L2">
        <v>0</v>
      </c>
      <c r="M2">
        <v>0</v>
      </c>
      <c r="N2">
        <v>0</v>
      </c>
      <c r="O2">
        <v>469</v>
      </c>
      <c r="P2">
        <v>265</v>
      </c>
      <c r="Q2">
        <v>0</v>
      </c>
      <c r="R2">
        <v>0</v>
      </c>
      <c r="S2">
        <v>0</v>
      </c>
      <c r="T2">
        <v>253</v>
      </c>
      <c r="U2">
        <v>34.5</v>
      </c>
      <c r="V2">
        <v>105</v>
      </c>
      <c r="W2">
        <v>14.3</v>
      </c>
      <c r="X2">
        <v>663</v>
      </c>
      <c r="Y2">
        <v>2</v>
      </c>
      <c r="Z2">
        <v>0</v>
      </c>
      <c r="AA2">
        <v>8</v>
      </c>
      <c r="AB2">
        <v>0</v>
      </c>
      <c r="AC2">
        <v>2</v>
      </c>
      <c r="AD2">
        <v>4</v>
      </c>
      <c r="AE2">
        <v>2</v>
      </c>
      <c r="AF2">
        <v>6</v>
      </c>
      <c r="AG2">
        <v>0</v>
      </c>
      <c r="AH2">
        <v>3</v>
      </c>
      <c r="AI2">
        <v>23</v>
      </c>
      <c r="AJ2">
        <v>5</v>
      </c>
      <c r="AK2">
        <v>0</v>
      </c>
      <c r="AL2">
        <v>0</v>
      </c>
      <c r="AM2">
        <v>0</v>
      </c>
      <c r="AN2">
        <v>6</v>
      </c>
      <c r="AO2">
        <v>5</v>
      </c>
      <c r="AP2">
        <v>5</v>
      </c>
      <c r="AQ2">
        <v>690</v>
      </c>
      <c r="AR2">
        <v>44</v>
      </c>
      <c r="AS2">
        <v>0</v>
      </c>
      <c r="AT2" t="s">
        <v>65</v>
      </c>
      <c r="AU2" t="s">
        <v>68</v>
      </c>
      <c r="AV2" t="s">
        <v>69</v>
      </c>
      <c r="AW2" t="s">
        <v>70</v>
      </c>
      <c r="AX2" t="s">
        <v>71</v>
      </c>
      <c r="AY2" t="s">
        <v>72</v>
      </c>
      <c r="AZ2" t="s">
        <v>73</v>
      </c>
      <c r="BA2">
        <v>27.7</v>
      </c>
      <c r="BB2">
        <v>18</v>
      </c>
      <c r="BC2">
        <v>0.13</v>
      </c>
      <c r="BD2">
        <v>82</v>
      </c>
      <c r="BE2">
        <v>0.61</v>
      </c>
      <c r="BF2">
        <v>35</v>
      </c>
      <c r="BG2">
        <v>0.26</v>
      </c>
      <c r="BH2">
        <v>69</v>
      </c>
      <c r="BI2">
        <v>0.5</v>
      </c>
      <c r="BJ2">
        <v>68</v>
      </c>
      <c r="BK2">
        <v>0.5</v>
      </c>
    </row>
    <row r="3" spans="1:63" x14ac:dyDescent="0.25">
      <c r="A3">
        <v>344</v>
      </c>
      <c r="B3" t="s">
        <v>63</v>
      </c>
      <c r="C3" t="s">
        <v>64</v>
      </c>
      <c r="D3">
        <v>105101</v>
      </c>
      <c r="E3">
        <v>4058</v>
      </c>
      <c r="F3" t="s">
        <v>74</v>
      </c>
      <c r="G3">
        <v>3444058</v>
      </c>
      <c r="H3" t="s">
        <v>66</v>
      </c>
      <c r="I3" t="s">
        <v>75</v>
      </c>
      <c r="J3">
        <v>0</v>
      </c>
      <c r="K3">
        <v>0</v>
      </c>
      <c r="L3">
        <v>0</v>
      </c>
      <c r="M3">
        <v>0</v>
      </c>
      <c r="N3">
        <v>0</v>
      </c>
      <c r="O3">
        <v>426</v>
      </c>
      <c r="P3">
        <v>234</v>
      </c>
      <c r="Q3">
        <v>33</v>
      </c>
      <c r="R3">
        <v>0</v>
      </c>
      <c r="S3">
        <v>0</v>
      </c>
      <c r="T3">
        <v>99</v>
      </c>
      <c r="U3">
        <v>14.3</v>
      </c>
      <c r="V3">
        <v>84</v>
      </c>
      <c r="W3">
        <v>12.1</v>
      </c>
      <c r="X3">
        <v>655</v>
      </c>
      <c r="Y3">
        <v>1</v>
      </c>
      <c r="Z3">
        <v>0</v>
      </c>
      <c r="AA3">
        <v>5</v>
      </c>
      <c r="AB3">
        <v>0</v>
      </c>
      <c r="AC3">
        <v>2</v>
      </c>
      <c r="AD3">
        <v>2</v>
      </c>
      <c r="AE3">
        <v>12</v>
      </c>
      <c r="AF3">
        <v>1</v>
      </c>
      <c r="AG3">
        <v>1</v>
      </c>
      <c r="AH3">
        <v>1</v>
      </c>
      <c r="AI3">
        <v>0</v>
      </c>
      <c r="AJ3">
        <v>2</v>
      </c>
      <c r="AK3">
        <v>1</v>
      </c>
      <c r="AL3">
        <v>3</v>
      </c>
      <c r="AM3">
        <v>1</v>
      </c>
      <c r="AN3">
        <v>2</v>
      </c>
      <c r="AO3">
        <v>2</v>
      </c>
      <c r="AP3">
        <v>2</v>
      </c>
      <c r="AQ3">
        <v>684</v>
      </c>
      <c r="AR3">
        <v>9</v>
      </c>
      <c r="AS3">
        <v>0</v>
      </c>
      <c r="AT3" t="s">
        <v>74</v>
      </c>
      <c r="AU3" t="s">
        <v>76</v>
      </c>
      <c r="AV3" t="s">
        <v>77</v>
      </c>
      <c r="AW3" t="s">
        <v>78</v>
      </c>
      <c r="AX3" t="s">
        <v>71</v>
      </c>
      <c r="AY3" t="s">
        <v>72</v>
      </c>
      <c r="AZ3" t="s">
        <v>73</v>
      </c>
      <c r="BA3">
        <v>28.3</v>
      </c>
      <c r="BB3">
        <v>10</v>
      </c>
      <c r="BC3">
        <v>0.11</v>
      </c>
      <c r="BD3">
        <v>49</v>
      </c>
      <c r="BE3">
        <v>0.55000000000000004</v>
      </c>
      <c r="BF3">
        <v>30</v>
      </c>
      <c r="BG3">
        <v>0.34</v>
      </c>
      <c r="BH3">
        <v>16</v>
      </c>
      <c r="BI3">
        <v>0.17</v>
      </c>
      <c r="BJ3">
        <v>78</v>
      </c>
      <c r="BK3">
        <v>0.83</v>
      </c>
    </row>
    <row r="4" spans="1:63" x14ac:dyDescent="0.25">
      <c r="A4">
        <v>344</v>
      </c>
      <c r="B4" t="s">
        <v>63</v>
      </c>
      <c r="C4" t="s">
        <v>64</v>
      </c>
      <c r="D4">
        <v>105103</v>
      </c>
      <c r="E4">
        <v>4066</v>
      </c>
      <c r="F4" t="s">
        <v>79</v>
      </c>
      <c r="G4">
        <v>3444066</v>
      </c>
      <c r="H4" t="s">
        <v>80</v>
      </c>
      <c r="I4" t="s">
        <v>75</v>
      </c>
      <c r="J4">
        <v>0</v>
      </c>
      <c r="K4">
        <v>0</v>
      </c>
      <c r="L4">
        <v>0</v>
      </c>
      <c r="M4">
        <v>0</v>
      </c>
      <c r="N4">
        <v>0</v>
      </c>
      <c r="O4">
        <v>598</v>
      </c>
      <c r="P4">
        <v>320</v>
      </c>
      <c r="Q4">
        <v>158</v>
      </c>
      <c r="R4">
        <v>0</v>
      </c>
      <c r="S4">
        <v>0</v>
      </c>
      <c r="T4">
        <v>248</v>
      </c>
      <c r="U4">
        <v>23</v>
      </c>
      <c r="V4">
        <v>241</v>
      </c>
      <c r="W4">
        <v>22.4</v>
      </c>
      <c r="X4">
        <v>1010</v>
      </c>
      <c r="Y4">
        <v>2</v>
      </c>
      <c r="Z4">
        <v>0</v>
      </c>
      <c r="AA4">
        <v>10</v>
      </c>
      <c r="AB4">
        <v>0</v>
      </c>
      <c r="AC4">
        <v>4</v>
      </c>
      <c r="AD4">
        <v>5</v>
      </c>
      <c r="AE4">
        <v>6</v>
      </c>
      <c r="AF4">
        <v>10</v>
      </c>
      <c r="AG4">
        <v>1</v>
      </c>
      <c r="AH4">
        <v>2</v>
      </c>
      <c r="AI4">
        <v>8</v>
      </c>
      <c r="AJ4">
        <v>3</v>
      </c>
      <c r="AK4">
        <v>2</v>
      </c>
      <c r="AL4">
        <v>5</v>
      </c>
      <c r="AM4">
        <v>2</v>
      </c>
      <c r="AN4">
        <v>3</v>
      </c>
      <c r="AO4">
        <v>1</v>
      </c>
      <c r="AP4">
        <v>2</v>
      </c>
      <c r="AQ4">
        <v>1055</v>
      </c>
      <c r="AR4">
        <v>21</v>
      </c>
      <c r="AS4">
        <v>0</v>
      </c>
      <c r="AT4" t="s">
        <v>79</v>
      </c>
      <c r="AU4" t="s">
        <v>81</v>
      </c>
      <c r="AV4" t="s">
        <v>77</v>
      </c>
      <c r="AW4" t="s">
        <v>78</v>
      </c>
      <c r="AX4" t="s">
        <v>71</v>
      </c>
      <c r="AY4" t="s">
        <v>72</v>
      </c>
      <c r="AZ4" t="s">
        <v>82</v>
      </c>
      <c r="BA4">
        <v>29</v>
      </c>
      <c r="BB4">
        <v>10</v>
      </c>
      <c r="BC4">
        <v>0.06</v>
      </c>
      <c r="BD4">
        <v>90</v>
      </c>
      <c r="BE4">
        <v>0.56999999999999995</v>
      </c>
      <c r="BF4">
        <v>59</v>
      </c>
      <c r="BG4">
        <v>0.37</v>
      </c>
      <c r="BH4">
        <v>62</v>
      </c>
      <c r="BI4">
        <v>0.39</v>
      </c>
      <c r="BJ4">
        <v>98</v>
      </c>
      <c r="BK4">
        <v>0.61</v>
      </c>
    </row>
    <row r="5" spans="1:63" x14ac:dyDescent="0.25">
      <c r="A5">
        <v>344</v>
      </c>
      <c r="B5" t="s">
        <v>63</v>
      </c>
      <c r="C5" t="s">
        <v>64</v>
      </c>
      <c r="D5">
        <v>105106</v>
      </c>
      <c r="E5">
        <v>4070</v>
      </c>
      <c r="F5" t="s">
        <v>83</v>
      </c>
      <c r="G5">
        <v>3444070</v>
      </c>
      <c r="H5" t="s">
        <v>66</v>
      </c>
      <c r="I5" t="s">
        <v>67</v>
      </c>
      <c r="J5">
        <v>0</v>
      </c>
      <c r="K5">
        <v>0</v>
      </c>
      <c r="L5">
        <v>0</v>
      </c>
      <c r="M5">
        <v>0</v>
      </c>
      <c r="N5">
        <v>0</v>
      </c>
      <c r="O5">
        <v>581</v>
      </c>
      <c r="P5">
        <v>345</v>
      </c>
      <c r="Q5">
        <v>129</v>
      </c>
      <c r="R5">
        <v>0</v>
      </c>
      <c r="S5">
        <v>0</v>
      </c>
      <c r="T5">
        <v>335</v>
      </c>
      <c r="U5">
        <v>31.8</v>
      </c>
      <c r="V5">
        <v>235</v>
      </c>
      <c r="W5">
        <v>22.3</v>
      </c>
      <c r="X5">
        <v>972</v>
      </c>
      <c r="Y5">
        <v>0</v>
      </c>
      <c r="Z5">
        <v>0</v>
      </c>
      <c r="AA5">
        <v>14</v>
      </c>
      <c r="AB5">
        <v>0</v>
      </c>
      <c r="AC5">
        <v>5</v>
      </c>
      <c r="AD5">
        <v>1</v>
      </c>
      <c r="AE5">
        <v>7</v>
      </c>
      <c r="AF5">
        <v>7</v>
      </c>
      <c r="AG5">
        <v>1</v>
      </c>
      <c r="AH5">
        <v>1</v>
      </c>
      <c r="AI5">
        <v>25</v>
      </c>
      <c r="AJ5">
        <v>6</v>
      </c>
      <c r="AK5">
        <v>0</v>
      </c>
      <c r="AL5">
        <v>2</v>
      </c>
      <c r="AM5">
        <v>1</v>
      </c>
      <c r="AN5">
        <v>5</v>
      </c>
      <c r="AO5">
        <v>5</v>
      </c>
      <c r="AP5">
        <v>3</v>
      </c>
      <c r="AQ5">
        <v>1004</v>
      </c>
      <c r="AR5">
        <v>50</v>
      </c>
      <c r="AS5">
        <v>1</v>
      </c>
      <c r="AT5" t="s">
        <v>83</v>
      </c>
      <c r="AU5" t="s">
        <v>84</v>
      </c>
      <c r="AV5" t="s">
        <v>69</v>
      </c>
      <c r="AW5" t="s">
        <v>70</v>
      </c>
      <c r="AX5" t="s">
        <v>71</v>
      </c>
      <c r="AY5" t="s">
        <v>72</v>
      </c>
      <c r="AZ5" t="s">
        <v>73</v>
      </c>
      <c r="BA5">
        <v>27.1</v>
      </c>
      <c r="BB5">
        <v>26</v>
      </c>
      <c r="BC5">
        <v>0.16</v>
      </c>
      <c r="BD5">
        <v>99</v>
      </c>
      <c r="BE5">
        <v>0.62</v>
      </c>
      <c r="BF5">
        <v>36</v>
      </c>
      <c r="BG5">
        <v>0.22</v>
      </c>
      <c r="BH5">
        <v>80</v>
      </c>
      <c r="BI5">
        <v>0.5</v>
      </c>
      <c r="BJ5">
        <v>81</v>
      </c>
      <c r="BK5">
        <v>0.5</v>
      </c>
    </row>
    <row r="6" spans="1:63" x14ac:dyDescent="0.25">
      <c r="A6">
        <v>344</v>
      </c>
      <c r="B6" t="s">
        <v>63</v>
      </c>
      <c r="C6" t="s">
        <v>64</v>
      </c>
      <c r="D6">
        <v>105107</v>
      </c>
      <c r="E6">
        <v>4071</v>
      </c>
      <c r="F6" t="s">
        <v>85</v>
      </c>
      <c r="G6">
        <v>3444071</v>
      </c>
      <c r="H6" t="s">
        <v>66</v>
      </c>
      <c r="I6" t="s">
        <v>67</v>
      </c>
      <c r="J6">
        <v>0</v>
      </c>
      <c r="K6">
        <v>0</v>
      </c>
      <c r="L6">
        <v>0</v>
      </c>
      <c r="M6">
        <v>0</v>
      </c>
      <c r="N6">
        <v>0</v>
      </c>
      <c r="O6">
        <v>474</v>
      </c>
      <c r="P6">
        <v>288</v>
      </c>
      <c r="Q6">
        <v>95</v>
      </c>
      <c r="R6">
        <v>0</v>
      </c>
      <c r="S6">
        <v>0</v>
      </c>
      <c r="T6">
        <v>171</v>
      </c>
      <c r="U6">
        <v>20</v>
      </c>
      <c r="V6">
        <v>131</v>
      </c>
      <c r="W6">
        <v>15.3</v>
      </c>
      <c r="X6">
        <v>806</v>
      </c>
      <c r="Y6">
        <v>2</v>
      </c>
      <c r="Z6">
        <v>0</v>
      </c>
      <c r="AA6">
        <v>22</v>
      </c>
      <c r="AB6">
        <v>0</v>
      </c>
      <c r="AC6">
        <v>2</v>
      </c>
      <c r="AD6">
        <v>3</v>
      </c>
      <c r="AE6">
        <v>2</v>
      </c>
      <c r="AF6">
        <v>5</v>
      </c>
      <c r="AG6">
        <v>2</v>
      </c>
      <c r="AH6">
        <v>0</v>
      </c>
      <c r="AI6">
        <v>1</v>
      </c>
      <c r="AJ6">
        <v>2</v>
      </c>
      <c r="AK6">
        <v>0</v>
      </c>
      <c r="AL6">
        <v>0</v>
      </c>
      <c r="AM6">
        <v>0</v>
      </c>
      <c r="AN6">
        <v>3</v>
      </c>
      <c r="AO6">
        <v>2</v>
      </c>
      <c r="AP6">
        <v>5</v>
      </c>
      <c r="AQ6">
        <v>829</v>
      </c>
      <c r="AR6">
        <v>28</v>
      </c>
      <c r="AS6">
        <v>0</v>
      </c>
      <c r="AT6" t="s">
        <v>85</v>
      </c>
      <c r="AU6" t="s">
        <v>86</v>
      </c>
      <c r="AV6" t="s">
        <v>69</v>
      </c>
      <c r="AW6" t="s">
        <v>70</v>
      </c>
      <c r="AX6" t="s">
        <v>71</v>
      </c>
      <c r="AY6" t="s">
        <v>72</v>
      </c>
      <c r="AZ6" t="s">
        <v>73</v>
      </c>
      <c r="BA6">
        <v>27.5</v>
      </c>
      <c r="BB6">
        <v>17</v>
      </c>
      <c r="BC6">
        <v>0.13</v>
      </c>
      <c r="BD6">
        <v>86</v>
      </c>
      <c r="BE6">
        <v>0.65</v>
      </c>
      <c r="BF6">
        <v>29</v>
      </c>
      <c r="BG6">
        <v>0.22</v>
      </c>
      <c r="BH6">
        <v>51</v>
      </c>
      <c r="BI6">
        <v>0.38</v>
      </c>
      <c r="BJ6">
        <v>85</v>
      </c>
      <c r="BK6">
        <v>0.63</v>
      </c>
    </row>
    <row r="7" spans="1:63" x14ac:dyDescent="0.25">
      <c r="A7">
        <v>344</v>
      </c>
      <c r="B7" t="s">
        <v>63</v>
      </c>
      <c r="C7" t="s">
        <v>64</v>
      </c>
      <c r="D7">
        <v>135877</v>
      </c>
      <c r="E7">
        <v>6905</v>
      </c>
      <c r="F7" t="s">
        <v>87</v>
      </c>
      <c r="G7">
        <v>3446905</v>
      </c>
      <c r="H7" t="s">
        <v>88</v>
      </c>
      <c r="I7" t="s">
        <v>89</v>
      </c>
      <c r="J7">
        <v>0</v>
      </c>
      <c r="K7">
        <v>27</v>
      </c>
      <c r="L7">
        <v>56</v>
      </c>
      <c r="M7">
        <v>114</v>
      </c>
      <c r="N7">
        <v>226</v>
      </c>
      <c r="O7">
        <v>354</v>
      </c>
      <c r="P7">
        <v>215</v>
      </c>
      <c r="Q7">
        <v>148</v>
      </c>
      <c r="R7">
        <v>0</v>
      </c>
      <c r="S7">
        <v>0</v>
      </c>
      <c r="T7">
        <v>110</v>
      </c>
      <c r="U7">
        <v>9.6</v>
      </c>
      <c r="V7">
        <v>79</v>
      </c>
      <c r="W7">
        <v>6.9</v>
      </c>
      <c r="X7">
        <v>988</v>
      </c>
      <c r="Y7">
        <v>3</v>
      </c>
      <c r="Z7">
        <v>0</v>
      </c>
      <c r="AA7">
        <v>12</v>
      </c>
      <c r="AB7">
        <v>0</v>
      </c>
      <c r="AC7">
        <v>8</v>
      </c>
      <c r="AD7">
        <v>4</v>
      </c>
      <c r="AE7">
        <v>18</v>
      </c>
      <c r="AF7">
        <v>12</v>
      </c>
      <c r="AG7">
        <v>12</v>
      </c>
      <c r="AH7">
        <v>3</v>
      </c>
      <c r="AI7">
        <v>1</v>
      </c>
      <c r="AJ7">
        <v>6</v>
      </c>
      <c r="AK7">
        <v>0</v>
      </c>
      <c r="AL7">
        <v>7</v>
      </c>
      <c r="AM7">
        <v>2</v>
      </c>
      <c r="AN7">
        <v>18</v>
      </c>
      <c r="AO7">
        <v>10</v>
      </c>
      <c r="AP7">
        <v>36</v>
      </c>
      <c r="AQ7">
        <v>1102</v>
      </c>
      <c r="AR7">
        <v>38</v>
      </c>
      <c r="AS7">
        <v>0</v>
      </c>
      <c r="AT7" t="s">
        <v>87</v>
      </c>
      <c r="AU7" t="s">
        <v>90</v>
      </c>
      <c r="AV7" t="s">
        <v>91</v>
      </c>
      <c r="AW7" t="s">
        <v>78</v>
      </c>
      <c r="AX7" t="s">
        <v>71</v>
      </c>
      <c r="AY7" t="s">
        <v>72</v>
      </c>
      <c r="AZ7" t="s">
        <v>92</v>
      </c>
      <c r="BA7">
        <v>28.3</v>
      </c>
      <c r="BB7">
        <v>13</v>
      </c>
      <c r="BC7">
        <v>0.12</v>
      </c>
      <c r="BD7">
        <v>56</v>
      </c>
      <c r="BE7">
        <v>0.52</v>
      </c>
      <c r="BF7">
        <v>38</v>
      </c>
      <c r="BG7">
        <v>0.36</v>
      </c>
      <c r="BH7">
        <v>21</v>
      </c>
      <c r="BI7">
        <v>0.2</v>
      </c>
      <c r="BJ7">
        <v>86</v>
      </c>
      <c r="BK7">
        <v>0.8</v>
      </c>
    </row>
    <row r="8" spans="1:63" x14ac:dyDescent="0.25">
      <c r="A8">
        <v>344</v>
      </c>
      <c r="B8" t="s">
        <v>63</v>
      </c>
      <c r="C8" t="s">
        <v>64</v>
      </c>
      <c r="D8">
        <v>136411</v>
      </c>
      <c r="E8">
        <v>4798</v>
      </c>
      <c r="F8" t="s">
        <v>93</v>
      </c>
      <c r="G8">
        <v>3444798</v>
      </c>
      <c r="H8" t="s">
        <v>66</v>
      </c>
      <c r="I8" t="s">
        <v>89</v>
      </c>
      <c r="J8">
        <v>0</v>
      </c>
      <c r="K8">
        <v>0</v>
      </c>
      <c r="L8">
        <v>0</v>
      </c>
      <c r="M8">
        <v>0</v>
      </c>
      <c r="N8">
        <v>0</v>
      </c>
      <c r="O8">
        <v>400</v>
      </c>
      <c r="P8">
        <v>206</v>
      </c>
      <c r="Q8">
        <v>0</v>
      </c>
      <c r="R8">
        <v>0</v>
      </c>
      <c r="S8">
        <v>0</v>
      </c>
      <c r="T8">
        <v>288</v>
      </c>
      <c r="U8">
        <v>47.5</v>
      </c>
      <c r="V8">
        <v>216</v>
      </c>
      <c r="W8">
        <v>35.6</v>
      </c>
      <c r="X8">
        <v>533</v>
      </c>
      <c r="Y8">
        <v>1</v>
      </c>
      <c r="Z8">
        <v>1</v>
      </c>
      <c r="AA8">
        <v>25</v>
      </c>
      <c r="AB8">
        <v>0</v>
      </c>
      <c r="AC8">
        <v>2</v>
      </c>
      <c r="AD8">
        <v>7</v>
      </c>
      <c r="AE8">
        <v>3</v>
      </c>
      <c r="AF8">
        <v>4</v>
      </c>
      <c r="AG8">
        <v>0</v>
      </c>
      <c r="AH8">
        <v>0</v>
      </c>
      <c r="AI8">
        <v>1</v>
      </c>
      <c r="AJ8">
        <v>9</v>
      </c>
      <c r="AK8">
        <v>0</v>
      </c>
      <c r="AL8">
        <v>1</v>
      </c>
      <c r="AM8">
        <v>1</v>
      </c>
      <c r="AN8">
        <v>0</v>
      </c>
      <c r="AO8">
        <v>15</v>
      </c>
      <c r="AP8">
        <v>3</v>
      </c>
      <c r="AQ8">
        <v>555</v>
      </c>
      <c r="AR8">
        <v>51</v>
      </c>
      <c r="AS8">
        <v>0</v>
      </c>
      <c r="AT8" t="s">
        <v>93</v>
      </c>
      <c r="AU8" t="s">
        <v>94</v>
      </c>
      <c r="AV8" t="s">
        <v>91</v>
      </c>
      <c r="AW8" t="s">
        <v>78</v>
      </c>
      <c r="AX8" t="s">
        <v>71</v>
      </c>
      <c r="AY8" t="s">
        <v>72</v>
      </c>
      <c r="AZ8" t="s">
        <v>73</v>
      </c>
      <c r="BA8">
        <v>27.7</v>
      </c>
      <c r="BB8">
        <v>16</v>
      </c>
      <c r="BC8">
        <v>0.18</v>
      </c>
      <c r="BD8">
        <v>49</v>
      </c>
      <c r="BE8">
        <v>0.54</v>
      </c>
      <c r="BF8">
        <v>26</v>
      </c>
      <c r="BG8">
        <v>0.28999999999999998</v>
      </c>
      <c r="BH8">
        <v>68</v>
      </c>
      <c r="BI8">
        <v>0.72</v>
      </c>
      <c r="BJ8">
        <v>27</v>
      </c>
      <c r="BK8">
        <v>0.28000000000000003</v>
      </c>
    </row>
    <row r="9" spans="1:63" s="1" customFormat="1" x14ac:dyDescent="0.25">
      <c r="A9" s="1">
        <v>344</v>
      </c>
      <c r="B9" s="1" t="s">
        <v>63</v>
      </c>
      <c r="C9" s="1" t="s">
        <v>64</v>
      </c>
      <c r="D9" s="1">
        <v>136780</v>
      </c>
      <c r="E9" s="1">
        <v>5900</v>
      </c>
      <c r="F9" s="1" t="s">
        <v>95</v>
      </c>
      <c r="G9" s="1">
        <v>3445900</v>
      </c>
      <c r="H9" s="1" t="s">
        <v>80</v>
      </c>
      <c r="I9" s="1" t="s">
        <v>96</v>
      </c>
      <c r="J9" s="1">
        <v>0</v>
      </c>
      <c r="K9" s="1">
        <v>0</v>
      </c>
      <c r="L9" s="1">
        <v>0</v>
      </c>
      <c r="M9" s="1">
        <v>0</v>
      </c>
      <c r="N9" s="1">
        <v>0</v>
      </c>
      <c r="O9" s="1">
        <v>449</v>
      </c>
      <c r="P9" s="1">
        <v>283</v>
      </c>
      <c r="Q9" s="1">
        <v>187</v>
      </c>
      <c r="R9" s="1">
        <v>0</v>
      </c>
      <c r="S9" s="1">
        <v>0</v>
      </c>
      <c r="T9" s="1">
        <v>45</v>
      </c>
      <c r="U9" s="1">
        <v>4.9000000000000004</v>
      </c>
      <c r="V9" s="1">
        <v>43</v>
      </c>
      <c r="W9" s="1">
        <v>4.7</v>
      </c>
      <c r="X9" s="1">
        <v>794</v>
      </c>
      <c r="Y9" s="1">
        <v>7</v>
      </c>
      <c r="Z9" s="1">
        <v>0</v>
      </c>
      <c r="AA9" s="1">
        <v>18</v>
      </c>
      <c r="AB9" s="1">
        <v>0</v>
      </c>
      <c r="AC9" s="1">
        <v>5</v>
      </c>
      <c r="AD9" s="1">
        <v>5</v>
      </c>
      <c r="AE9" s="1">
        <v>16</v>
      </c>
      <c r="AF9" s="1">
        <v>7</v>
      </c>
      <c r="AG9" s="1">
        <v>35</v>
      </c>
      <c r="AH9" s="1">
        <v>0</v>
      </c>
      <c r="AI9" s="1">
        <v>2</v>
      </c>
      <c r="AJ9" s="1">
        <v>7</v>
      </c>
      <c r="AK9" s="1">
        <v>0</v>
      </c>
      <c r="AL9" s="1">
        <v>8</v>
      </c>
      <c r="AM9" s="1">
        <v>0</v>
      </c>
      <c r="AN9" s="1">
        <v>14</v>
      </c>
      <c r="AO9" s="1">
        <v>0</v>
      </c>
      <c r="AP9" s="1">
        <v>1</v>
      </c>
      <c r="AQ9" s="1">
        <v>867</v>
      </c>
      <c r="AR9" s="1">
        <v>52</v>
      </c>
      <c r="AS9" s="1">
        <v>0</v>
      </c>
      <c r="AT9" s="1" t="s">
        <v>95</v>
      </c>
      <c r="AU9" s="1" t="s">
        <v>97</v>
      </c>
      <c r="AV9" s="1" t="s">
        <v>98</v>
      </c>
      <c r="AW9" s="1" t="s">
        <v>99</v>
      </c>
      <c r="AX9" s="1" t="s">
        <v>100</v>
      </c>
      <c r="AY9" s="1" t="s">
        <v>100</v>
      </c>
      <c r="AZ9" s="1" t="s">
        <v>82</v>
      </c>
      <c r="BA9" s="1">
        <v>32.299999999999997</v>
      </c>
      <c r="BB9" s="1">
        <v>0</v>
      </c>
      <c r="BC9" s="1">
        <v>0</v>
      </c>
      <c r="BD9" s="1">
        <v>11</v>
      </c>
      <c r="BE9" s="1">
        <v>0.09</v>
      </c>
      <c r="BF9" s="1">
        <v>114</v>
      </c>
      <c r="BG9" s="1">
        <v>0.91</v>
      </c>
      <c r="BH9" s="1">
        <v>12</v>
      </c>
      <c r="BI9" s="1">
        <v>0.09</v>
      </c>
      <c r="BJ9" s="1">
        <v>118</v>
      </c>
      <c r="BK9" s="1">
        <v>0.91</v>
      </c>
    </row>
    <row r="10" spans="1:63" x14ac:dyDescent="0.25">
      <c r="A10">
        <v>344</v>
      </c>
      <c r="B10" t="s">
        <v>63</v>
      </c>
      <c r="C10" t="s">
        <v>64</v>
      </c>
      <c r="D10">
        <v>136895</v>
      </c>
      <c r="E10">
        <v>4067</v>
      </c>
      <c r="F10" t="s">
        <v>101</v>
      </c>
      <c r="G10">
        <v>3444067</v>
      </c>
      <c r="H10" t="s">
        <v>66</v>
      </c>
      <c r="I10" t="s">
        <v>96</v>
      </c>
      <c r="J10">
        <v>0</v>
      </c>
      <c r="K10">
        <v>0</v>
      </c>
      <c r="L10">
        <v>0</v>
      </c>
      <c r="M10">
        <v>0</v>
      </c>
      <c r="N10">
        <v>0</v>
      </c>
      <c r="O10">
        <v>444</v>
      </c>
      <c r="P10">
        <v>269</v>
      </c>
      <c r="Q10">
        <v>82</v>
      </c>
      <c r="R10">
        <v>0</v>
      </c>
      <c r="S10">
        <v>0</v>
      </c>
      <c r="T10">
        <v>298</v>
      </c>
      <c r="U10">
        <v>37.5</v>
      </c>
      <c r="V10">
        <v>190</v>
      </c>
      <c r="W10">
        <v>23.9</v>
      </c>
      <c r="X10">
        <v>748</v>
      </c>
      <c r="Y10">
        <v>1</v>
      </c>
      <c r="Z10">
        <v>0</v>
      </c>
      <c r="AA10">
        <v>11</v>
      </c>
      <c r="AB10">
        <v>0</v>
      </c>
      <c r="AC10">
        <v>5</v>
      </c>
      <c r="AD10">
        <v>5</v>
      </c>
      <c r="AE10">
        <v>1</v>
      </c>
      <c r="AF10">
        <v>6</v>
      </c>
      <c r="AG10">
        <v>0</v>
      </c>
      <c r="AH10">
        <v>0</v>
      </c>
      <c r="AI10">
        <v>1</v>
      </c>
      <c r="AJ10">
        <v>5</v>
      </c>
      <c r="AK10">
        <v>0</v>
      </c>
      <c r="AL10">
        <v>1</v>
      </c>
      <c r="AM10">
        <v>0</v>
      </c>
      <c r="AN10">
        <v>2</v>
      </c>
      <c r="AO10">
        <v>4</v>
      </c>
      <c r="AP10">
        <v>5</v>
      </c>
      <c r="AQ10">
        <v>777</v>
      </c>
      <c r="AR10">
        <v>18</v>
      </c>
      <c r="AS10">
        <v>0</v>
      </c>
      <c r="AT10" t="s">
        <v>101</v>
      </c>
      <c r="AU10" t="s">
        <v>102</v>
      </c>
      <c r="AV10" t="s">
        <v>98</v>
      </c>
      <c r="AW10" t="s">
        <v>78</v>
      </c>
      <c r="AX10" t="s">
        <v>71</v>
      </c>
      <c r="AY10" t="s">
        <v>72</v>
      </c>
      <c r="AZ10" t="s">
        <v>73</v>
      </c>
      <c r="BA10">
        <v>27.6</v>
      </c>
      <c r="BB10">
        <v>21</v>
      </c>
      <c r="BC10">
        <v>0.17</v>
      </c>
      <c r="BD10">
        <v>70</v>
      </c>
      <c r="BE10">
        <v>0.56000000000000005</v>
      </c>
      <c r="BF10">
        <v>35</v>
      </c>
      <c r="BG10">
        <v>0.28000000000000003</v>
      </c>
      <c r="BH10">
        <v>73</v>
      </c>
      <c r="BI10">
        <v>0.56999999999999995</v>
      </c>
      <c r="BJ10">
        <v>55</v>
      </c>
      <c r="BK10">
        <v>0.43</v>
      </c>
    </row>
    <row r="11" spans="1:63" x14ac:dyDescent="0.25">
      <c r="A11">
        <v>344</v>
      </c>
      <c r="B11" t="s">
        <v>63</v>
      </c>
      <c r="C11" t="s">
        <v>64</v>
      </c>
      <c r="D11">
        <v>137130</v>
      </c>
      <c r="E11">
        <v>4010</v>
      </c>
      <c r="F11" t="s">
        <v>103</v>
      </c>
      <c r="G11">
        <v>3444010</v>
      </c>
      <c r="H11" t="s">
        <v>88</v>
      </c>
      <c r="I11" t="s">
        <v>96</v>
      </c>
      <c r="J11">
        <v>0</v>
      </c>
      <c r="K11">
        <v>0</v>
      </c>
      <c r="L11">
        <v>0</v>
      </c>
      <c r="M11">
        <v>0</v>
      </c>
      <c r="N11">
        <v>0</v>
      </c>
      <c r="O11">
        <v>477</v>
      </c>
      <c r="P11">
        <v>303</v>
      </c>
      <c r="Q11">
        <v>0</v>
      </c>
      <c r="R11">
        <v>0</v>
      </c>
      <c r="S11">
        <v>0</v>
      </c>
      <c r="T11">
        <v>183</v>
      </c>
      <c r="U11">
        <v>23.5</v>
      </c>
      <c r="V11">
        <v>160</v>
      </c>
      <c r="W11">
        <v>20.5</v>
      </c>
      <c r="X11">
        <v>684</v>
      </c>
      <c r="Y11">
        <v>1</v>
      </c>
      <c r="Z11">
        <v>0</v>
      </c>
      <c r="AA11">
        <v>12</v>
      </c>
      <c r="AB11">
        <v>0</v>
      </c>
      <c r="AC11">
        <v>2</v>
      </c>
      <c r="AD11">
        <v>5</v>
      </c>
      <c r="AE11">
        <v>4</v>
      </c>
      <c r="AF11">
        <v>7</v>
      </c>
      <c r="AG11">
        <v>1</v>
      </c>
      <c r="AH11">
        <v>3</v>
      </c>
      <c r="AI11">
        <v>45</v>
      </c>
      <c r="AJ11">
        <v>5</v>
      </c>
      <c r="AK11">
        <v>1</v>
      </c>
      <c r="AL11">
        <v>3</v>
      </c>
      <c r="AM11">
        <v>1</v>
      </c>
      <c r="AN11">
        <v>2</v>
      </c>
      <c r="AO11">
        <v>4</v>
      </c>
      <c r="AP11">
        <v>0</v>
      </c>
      <c r="AQ11">
        <v>711</v>
      </c>
      <c r="AR11">
        <v>69</v>
      </c>
      <c r="AS11">
        <v>0</v>
      </c>
      <c r="AT11" t="s">
        <v>103</v>
      </c>
      <c r="AU11" t="s">
        <v>104</v>
      </c>
      <c r="AV11" t="s">
        <v>98</v>
      </c>
      <c r="AW11" t="s">
        <v>78</v>
      </c>
      <c r="AX11" t="s">
        <v>71</v>
      </c>
      <c r="AY11" t="s">
        <v>72</v>
      </c>
      <c r="AZ11" t="s">
        <v>92</v>
      </c>
      <c r="BA11">
        <v>28</v>
      </c>
      <c r="BB11">
        <v>18</v>
      </c>
      <c r="BC11">
        <v>0.12</v>
      </c>
      <c r="BD11">
        <v>85</v>
      </c>
      <c r="BE11">
        <v>0.56999999999999995</v>
      </c>
      <c r="BF11">
        <v>45</v>
      </c>
      <c r="BG11">
        <v>0.3</v>
      </c>
      <c r="BH11">
        <v>55</v>
      </c>
      <c r="BI11">
        <v>0.36</v>
      </c>
      <c r="BJ11">
        <v>97</v>
      </c>
      <c r="BK11">
        <v>0.64</v>
      </c>
    </row>
    <row r="12" spans="1:63" s="1" customFormat="1" x14ac:dyDescent="0.25">
      <c r="A12" s="1">
        <v>344</v>
      </c>
      <c r="B12" s="1" t="s">
        <v>63</v>
      </c>
      <c r="C12" s="1" t="s">
        <v>64</v>
      </c>
      <c r="D12" s="1">
        <v>137171</v>
      </c>
      <c r="E12" s="1">
        <v>4052</v>
      </c>
      <c r="F12" s="1" t="s">
        <v>105</v>
      </c>
      <c r="G12" s="1">
        <v>3444052</v>
      </c>
      <c r="H12" s="1" t="s">
        <v>88</v>
      </c>
      <c r="I12" s="1" t="s">
        <v>96</v>
      </c>
      <c r="J12" s="1">
        <v>0</v>
      </c>
      <c r="K12" s="1">
        <v>0</v>
      </c>
      <c r="L12" s="1">
        <v>0</v>
      </c>
      <c r="M12" s="1">
        <v>0</v>
      </c>
      <c r="N12" s="1">
        <v>0</v>
      </c>
      <c r="O12" s="1">
        <v>535</v>
      </c>
      <c r="P12" s="1">
        <v>360</v>
      </c>
      <c r="Q12" s="1">
        <v>294</v>
      </c>
      <c r="R12" s="1">
        <v>0</v>
      </c>
      <c r="S12" s="1">
        <v>0</v>
      </c>
      <c r="T12" s="1">
        <v>40</v>
      </c>
      <c r="U12" s="1">
        <v>3.4</v>
      </c>
      <c r="V12" s="1">
        <v>29</v>
      </c>
      <c r="W12" s="1">
        <v>2.4</v>
      </c>
      <c r="X12" s="1">
        <v>1032</v>
      </c>
      <c r="Y12" s="1">
        <v>2</v>
      </c>
      <c r="Z12" s="1">
        <v>2</v>
      </c>
      <c r="AA12" s="1">
        <v>14</v>
      </c>
      <c r="AB12" s="1">
        <v>0</v>
      </c>
      <c r="AC12" s="1">
        <v>3</v>
      </c>
      <c r="AD12" s="1">
        <v>5</v>
      </c>
      <c r="AE12" s="1">
        <v>10</v>
      </c>
      <c r="AF12" s="1">
        <v>17</v>
      </c>
      <c r="AG12" s="1">
        <v>33</v>
      </c>
      <c r="AH12" s="1">
        <v>6</v>
      </c>
      <c r="AI12" s="1">
        <v>9</v>
      </c>
      <c r="AJ12" s="1">
        <v>17</v>
      </c>
      <c r="AK12" s="1">
        <v>0</v>
      </c>
      <c r="AL12" s="1">
        <v>7</v>
      </c>
      <c r="AM12" s="1">
        <v>1</v>
      </c>
      <c r="AN12" s="1">
        <v>24</v>
      </c>
      <c r="AO12" s="1">
        <v>4</v>
      </c>
      <c r="AP12" s="1">
        <v>3</v>
      </c>
      <c r="AQ12" s="1">
        <v>1135</v>
      </c>
      <c r="AR12" s="1">
        <v>53</v>
      </c>
      <c r="AS12" s="1">
        <v>1</v>
      </c>
      <c r="AT12" s="1" t="s">
        <v>105</v>
      </c>
      <c r="AU12" s="1" t="s">
        <v>106</v>
      </c>
      <c r="AV12" s="1" t="s">
        <v>98</v>
      </c>
      <c r="AW12" s="1" t="s">
        <v>78</v>
      </c>
      <c r="AX12" s="1" t="s">
        <v>100</v>
      </c>
      <c r="AY12" s="1" t="s">
        <v>100</v>
      </c>
      <c r="AZ12" s="1" t="s">
        <v>92</v>
      </c>
      <c r="BA12" s="1">
        <v>32.5</v>
      </c>
      <c r="BB12" s="1">
        <v>0</v>
      </c>
      <c r="BC12" s="1">
        <v>0</v>
      </c>
      <c r="BD12" s="1">
        <v>12</v>
      </c>
      <c r="BE12" s="1">
        <v>7.0000000000000007E-2</v>
      </c>
      <c r="BF12" s="1">
        <v>154</v>
      </c>
      <c r="BG12" s="1">
        <v>0.93</v>
      </c>
      <c r="BH12" s="1">
        <v>10</v>
      </c>
      <c r="BI12" s="1">
        <v>0.06</v>
      </c>
      <c r="BJ12" s="1">
        <v>173</v>
      </c>
      <c r="BK12" s="1">
        <v>0.95</v>
      </c>
    </row>
    <row r="13" spans="1:63" s="1" customFormat="1" x14ac:dyDescent="0.25">
      <c r="A13" s="1">
        <v>344</v>
      </c>
      <c r="B13" s="1" t="s">
        <v>63</v>
      </c>
      <c r="C13" s="1" t="s">
        <v>64</v>
      </c>
      <c r="D13" s="1">
        <v>137243</v>
      </c>
      <c r="E13" s="1">
        <v>4056</v>
      </c>
      <c r="F13" s="1" t="s">
        <v>107</v>
      </c>
      <c r="G13" s="1">
        <v>3444056</v>
      </c>
      <c r="H13" s="1" t="s">
        <v>88</v>
      </c>
      <c r="I13" s="1" t="s">
        <v>96</v>
      </c>
      <c r="J13" s="1">
        <v>0</v>
      </c>
      <c r="K13" s="1">
        <v>0</v>
      </c>
      <c r="L13" s="1">
        <v>0</v>
      </c>
      <c r="M13" s="1">
        <v>0</v>
      </c>
      <c r="N13" s="1">
        <v>0</v>
      </c>
      <c r="O13" s="1">
        <v>548</v>
      </c>
      <c r="P13" s="1">
        <v>337</v>
      </c>
      <c r="Q13" s="1">
        <v>296</v>
      </c>
      <c r="R13" s="1">
        <v>0</v>
      </c>
      <c r="S13" s="1">
        <v>0</v>
      </c>
      <c r="T13" s="1">
        <v>26</v>
      </c>
      <c r="U13" s="1">
        <v>2.2000000000000002</v>
      </c>
      <c r="V13" s="1">
        <v>20</v>
      </c>
      <c r="W13" s="1">
        <v>1.7</v>
      </c>
      <c r="X13" s="1">
        <v>967</v>
      </c>
      <c r="Y13" s="1">
        <v>3</v>
      </c>
      <c r="Z13" s="1">
        <v>0</v>
      </c>
      <c r="AA13" s="1">
        <v>33</v>
      </c>
      <c r="AB13" s="1">
        <v>0</v>
      </c>
      <c r="AC13" s="1">
        <v>4</v>
      </c>
      <c r="AD13" s="1">
        <v>4</v>
      </c>
      <c r="AE13" s="1">
        <v>36</v>
      </c>
      <c r="AF13" s="1">
        <v>16</v>
      </c>
      <c r="AG13" s="1">
        <v>45</v>
      </c>
      <c r="AH13" s="1">
        <v>14</v>
      </c>
      <c r="AI13" s="1">
        <v>5</v>
      </c>
      <c r="AJ13" s="1">
        <v>32</v>
      </c>
      <c r="AK13" s="1">
        <v>0</v>
      </c>
      <c r="AL13" s="1">
        <v>3</v>
      </c>
      <c r="AM13" s="1">
        <v>0</v>
      </c>
      <c r="AN13" s="1">
        <v>11</v>
      </c>
      <c r="AO13" s="1">
        <v>5</v>
      </c>
      <c r="AP13" s="1">
        <v>3</v>
      </c>
      <c r="AQ13" s="1">
        <v>1078</v>
      </c>
      <c r="AR13" s="1">
        <v>102</v>
      </c>
      <c r="AS13" s="1">
        <v>1</v>
      </c>
      <c r="AT13" s="1" t="s">
        <v>107</v>
      </c>
      <c r="AU13" s="1" t="s">
        <v>108</v>
      </c>
      <c r="AV13" s="1" t="s">
        <v>98</v>
      </c>
      <c r="AW13" s="1" t="s">
        <v>70</v>
      </c>
      <c r="AX13" s="1" t="s">
        <v>100</v>
      </c>
      <c r="AY13" s="1" t="s">
        <v>100</v>
      </c>
      <c r="AZ13" s="1" t="s">
        <v>92</v>
      </c>
      <c r="BA13" s="1">
        <v>32.5</v>
      </c>
      <c r="BB13" s="1">
        <v>0</v>
      </c>
      <c r="BC13" s="1">
        <v>0</v>
      </c>
      <c r="BD13" s="1">
        <v>16</v>
      </c>
      <c r="BE13" s="1">
        <v>0.13</v>
      </c>
      <c r="BF13" s="1">
        <v>111</v>
      </c>
      <c r="BG13" s="1">
        <v>0.87</v>
      </c>
      <c r="BH13" s="1">
        <v>5</v>
      </c>
      <c r="BI13" s="1">
        <v>0.03</v>
      </c>
      <c r="BJ13" s="1">
        <v>154</v>
      </c>
      <c r="BK13" s="1">
        <v>0.97</v>
      </c>
    </row>
    <row r="14" spans="1:63" s="1" customFormat="1" x14ac:dyDescent="0.25">
      <c r="A14" s="1">
        <v>344</v>
      </c>
      <c r="B14" s="1" t="s">
        <v>63</v>
      </c>
      <c r="C14" s="1" t="s">
        <v>64</v>
      </c>
      <c r="D14" s="1">
        <v>137476</v>
      </c>
      <c r="E14" s="1">
        <v>5401</v>
      </c>
      <c r="F14" s="1" t="s">
        <v>109</v>
      </c>
      <c r="G14" s="1">
        <v>3445401</v>
      </c>
      <c r="H14" s="1" t="s">
        <v>80</v>
      </c>
      <c r="I14" s="1" t="s">
        <v>96</v>
      </c>
      <c r="J14" s="1">
        <v>0</v>
      </c>
      <c r="K14" s="1">
        <v>0</v>
      </c>
      <c r="L14" s="1">
        <v>0</v>
      </c>
      <c r="M14" s="1">
        <v>0</v>
      </c>
      <c r="N14" s="1">
        <v>0</v>
      </c>
      <c r="O14" s="1">
        <v>477</v>
      </c>
      <c r="P14" s="1">
        <v>320</v>
      </c>
      <c r="Q14" s="1">
        <v>267</v>
      </c>
      <c r="R14" s="1">
        <v>0</v>
      </c>
      <c r="S14" s="1">
        <v>0</v>
      </c>
      <c r="T14" s="1">
        <v>40</v>
      </c>
      <c r="U14" s="1">
        <v>3.8</v>
      </c>
      <c r="V14" s="1">
        <v>29</v>
      </c>
      <c r="W14" s="1">
        <v>2.7</v>
      </c>
      <c r="X14" s="1">
        <v>922</v>
      </c>
      <c r="Y14" s="1">
        <v>5</v>
      </c>
      <c r="Z14" s="1">
        <v>0</v>
      </c>
      <c r="AA14" s="1">
        <v>10</v>
      </c>
      <c r="AB14" s="1">
        <v>0</v>
      </c>
      <c r="AC14" s="1">
        <v>4</v>
      </c>
      <c r="AD14" s="1">
        <v>2</v>
      </c>
      <c r="AE14" s="1">
        <v>11</v>
      </c>
      <c r="AF14" s="1">
        <v>21</v>
      </c>
      <c r="AG14" s="1">
        <v>28</v>
      </c>
      <c r="AH14" s="1">
        <v>8</v>
      </c>
      <c r="AI14" s="1">
        <v>5</v>
      </c>
      <c r="AJ14" s="1">
        <v>19</v>
      </c>
      <c r="AK14" s="1">
        <v>0</v>
      </c>
      <c r="AL14" s="1">
        <v>3</v>
      </c>
      <c r="AM14" s="1">
        <v>2</v>
      </c>
      <c r="AN14" s="1">
        <v>14</v>
      </c>
      <c r="AO14" s="1">
        <v>7</v>
      </c>
      <c r="AP14" s="1">
        <v>3</v>
      </c>
      <c r="AQ14" s="1">
        <v>1011</v>
      </c>
      <c r="AR14" s="1">
        <v>53</v>
      </c>
      <c r="AS14" s="1">
        <v>0</v>
      </c>
      <c r="AT14" s="1" t="s">
        <v>109</v>
      </c>
      <c r="AU14" s="1" t="s">
        <v>110</v>
      </c>
      <c r="AV14" s="1" t="s">
        <v>98</v>
      </c>
      <c r="AW14" s="1" t="s">
        <v>70</v>
      </c>
      <c r="AX14" s="1" t="s">
        <v>100</v>
      </c>
      <c r="AY14" s="1" t="s">
        <v>100</v>
      </c>
      <c r="AZ14" s="1" t="s">
        <v>82</v>
      </c>
      <c r="BA14" s="1">
        <v>32.6</v>
      </c>
      <c r="BB14" s="1">
        <v>0</v>
      </c>
      <c r="BC14" s="1">
        <v>0</v>
      </c>
      <c r="BD14" s="1">
        <v>13</v>
      </c>
      <c r="BE14" s="1">
        <v>0.08</v>
      </c>
      <c r="BF14" s="1">
        <v>145</v>
      </c>
      <c r="BG14" s="1">
        <v>0.92</v>
      </c>
      <c r="BH14" s="1">
        <v>10</v>
      </c>
      <c r="BI14" s="1">
        <v>0.06</v>
      </c>
      <c r="BJ14" s="1">
        <v>152</v>
      </c>
      <c r="BK14" s="1">
        <v>0.94</v>
      </c>
    </row>
    <row r="15" spans="1:63" x14ac:dyDescent="0.25">
      <c r="A15">
        <v>344</v>
      </c>
      <c r="B15" t="s">
        <v>63</v>
      </c>
      <c r="C15" t="s">
        <v>64</v>
      </c>
      <c r="D15">
        <v>137815</v>
      </c>
      <c r="E15">
        <v>4069</v>
      </c>
      <c r="F15" t="s">
        <v>111</v>
      </c>
      <c r="G15">
        <v>3444069</v>
      </c>
      <c r="H15" t="s">
        <v>88</v>
      </c>
      <c r="I15" t="s">
        <v>96</v>
      </c>
      <c r="J15">
        <v>0</v>
      </c>
      <c r="K15">
        <v>0</v>
      </c>
      <c r="L15">
        <v>0</v>
      </c>
      <c r="M15">
        <v>0</v>
      </c>
      <c r="N15">
        <v>0</v>
      </c>
      <c r="O15">
        <v>771</v>
      </c>
      <c r="P15">
        <v>510</v>
      </c>
      <c r="Q15">
        <v>289</v>
      </c>
      <c r="R15">
        <v>0</v>
      </c>
      <c r="S15">
        <v>0</v>
      </c>
      <c r="T15">
        <v>293</v>
      </c>
      <c r="U15">
        <v>18.7</v>
      </c>
      <c r="V15">
        <v>184</v>
      </c>
      <c r="W15">
        <v>11.7</v>
      </c>
      <c r="X15">
        <v>1440</v>
      </c>
      <c r="Y15">
        <v>6</v>
      </c>
      <c r="Z15">
        <v>0</v>
      </c>
      <c r="AA15">
        <v>19</v>
      </c>
      <c r="AB15">
        <v>0</v>
      </c>
      <c r="AC15">
        <v>14</v>
      </c>
      <c r="AD15">
        <v>6</v>
      </c>
      <c r="AE15">
        <v>10</v>
      </c>
      <c r="AF15">
        <v>19</v>
      </c>
      <c r="AG15">
        <v>6</v>
      </c>
      <c r="AH15">
        <v>0</v>
      </c>
      <c r="AI15">
        <v>18</v>
      </c>
      <c r="AJ15">
        <v>13</v>
      </c>
      <c r="AK15">
        <v>2</v>
      </c>
      <c r="AL15">
        <v>2</v>
      </c>
      <c r="AM15">
        <v>1</v>
      </c>
      <c r="AN15">
        <v>4</v>
      </c>
      <c r="AO15">
        <v>1</v>
      </c>
      <c r="AP15">
        <v>9</v>
      </c>
      <c r="AQ15">
        <v>1520</v>
      </c>
      <c r="AR15">
        <v>50</v>
      </c>
      <c r="AS15">
        <v>0</v>
      </c>
      <c r="AT15" t="s">
        <v>111</v>
      </c>
      <c r="AU15" t="s">
        <v>112</v>
      </c>
      <c r="AV15" t="s">
        <v>98</v>
      </c>
      <c r="AW15" t="s">
        <v>78</v>
      </c>
      <c r="AX15" t="s">
        <v>71</v>
      </c>
      <c r="AY15" t="s">
        <v>72</v>
      </c>
      <c r="AZ15" t="s">
        <v>92</v>
      </c>
      <c r="BA15">
        <v>28.8</v>
      </c>
      <c r="BB15">
        <v>16</v>
      </c>
      <c r="BC15">
        <v>0.06</v>
      </c>
      <c r="BD15">
        <v>140</v>
      </c>
      <c r="BE15">
        <v>0.56000000000000005</v>
      </c>
      <c r="BF15">
        <v>93</v>
      </c>
      <c r="BG15">
        <v>0.37</v>
      </c>
      <c r="BH15">
        <v>88</v>
      </c>
      <c r="BI15">
        <v>0.35</v>
      </c>
      <c r="BJ15">
        <v>164</v>
      </c>
      <c r="BK15">
        <v>0.65</v>
      </c>
    </row>
    <row r="16" spans="1:63" s="1" customFormat="1" x14ac:dyDescent="0.25">
      <c r="A16" s="1">
        <v>344</v>
      </c>
      <c r="B16" s="1" t="s">
        <v>63</v>
      </c>
      <c r="C16" s="1" t="s">
        <v>64</v>
      </c>
      <c r="D16" s="1">
        <v>137929</v>
      </c>
      <c r="E16" s="1">
        <v>5901</v>
      </c>
      <c r="F16" s="1" t="s">
        <v>113</v>
      </c>
      <c r="G16" s="1">
        <v>3445901</v>
      </c>
      <c r="H16" s="1" t="s">
        <v>88</v>
      </c>
      <c r="I16" s="1" t="s">
        <v>96</v>
      </c>
      <c r="J16" s="1">
        <v>0</v>
      </c>
      <c r="K16" s="1">
        <v>0</v>
      </c>
      <c r="L16" s="1">
        <v>0</v>
      </c>
      <c r="M16" s="1">
        <v>0</v>
      </c>
      <c r="N16" s="1">
        <v>0</v>
      </c>
      <c r="O16" s="1">
        <v>476</v>
      </c>
      <c r="P16" s="1">
        <v>299</v>
      </c>
      <c r="Q16" s="1">
        <v>197</v>
      </c>
      <c r="R16" s="1">
        <v>0</v>
      </c>
      <c r="S16" s="1">
        <v>0</v>
      </c>
      <c r="T16" s="1">
        <v>45</v>
      </c>
      <c r="U16" s="1">
        <v>4.5999999999999996</v>
      </c>
      <c r="V16" s="1">
        <v>34</v>
      </c>
      <c r="W16" s="1">
        <v>3.5</v>
      </c>
      <c r="X16" s="1">
        <v>853</v>
      </c>
      <c r="Y16" s="1">
        <v>3</v>
      </c>
      <c r="Z16" s="1">
        <v>0</v>
      </c>
      <c r="AA16" s="1">
        <v>14</v>
      </c>
      <c r="AB16" s="1">
        <v>0</v>
      </c>
      <c r="AC16" s="1">
        <v>7</v>
      </c>
      <c r="AD16" s="1">
        <v>4</v>
      </c>
      <c r="AE16" s="1">
        <v>11</v>
      </c>
      <c r="AF16" s="1">
        <v>14</v>
      </c>
      <c r="AG16" s="1">
        <v>24</v>
      </c>
      <c r="AH16" s="1">
        <v>0</v>
      </c>
      <c r="AI16" s="1">
        <v>0</v>
      </c>
      <c r="AJ16" s="1">
        <v>17</v>
      </c>
      <c r="AK16" s="1">
        <v>0</v>
      </c>
      <c r="AL16" s="1">
        <v>3</v>
      </c>
      <c r="AM16" s="1">
        <v>2</v>
      </c>
      <c r="AN16" s="1">
        <v>8</v>
      </c>
      <c r="AO16" s="1">
        <v>6</v>
      </c>
      <c r="AP16" s="1">
        <v>6</v>
      </c>
      <c r="AQ16" s="1">
        <v>950</v>
      </c>
      <c r="AR16" s="1">
        <v>22</v>
      </c>
      <c r="AS16" s="1">
        <v>0</v>
      </c>
      <c r="AT16" s="1" t="s">
        <v>113</v>
      </c>
      <c r="AU16" s="1" t="s">
        <v>114</v>
      </c>
      <c r="AV16" s="1" t="s">
        <v>98</v>
      </c>
      <c r="AW16" s="1" t="s">
        <v>99</v>
      </c>
      <c r="AX16" s="1" t="s">
        <v>100</v>
      </c>
      <c r="AY16" s="1" t="s">
        <v>100</v>
      </c>
      <c r="AZ16" s="1" t="s">
        <v>92</v>
      </c>
      <c r="BA16" s="1">
        <v>31.3</v>
      </c>
      <c r="BB16" s="1">
        <v>0</v>
      </c>
      <c r="BC16" s="1">
        <v>0</v>
      </c>
      <c r="BD16" s="1">
        <v>33</v>
      </c>
      <c r="BE16" s="1">
        <v>0.25</v>
      </c>
      <c r="BF16" s="1">
        <v>101</v>
      </c>
      <c r="BG16" s="1">
        <v>0.75</v>
      </c>
      <c r="BH16" s="1">
        <v>14</v>
      </c>
      <c r="BI16" s="1">
        <v>0.1</v>
      </c>
      <c r="BJ16" s="1">
        <v>132</v>
      </c>
      <c r="BK16" s="1">
        <v>0.9</v>
      </c>
    </row>
    <row r="17" spans="1:63" x14ac:dyDescent="0.25">
      <c r="A17">
        <v>344</v>
      </c>
      <c r="B17" t="s">
        <v>63</v>
      </c>
      <c r="C17" t="s">
        <v>64</v>
      </c>
      <c r="D17">
        <v>138355</v>
      </c>
      <c r="E17">
        <v>4060</v>
      </c>
      <c r="F17" t="s">
        <v>115</v>
      </c>
      <c r="G17">
        <v>3444060</v>
      </c>
      <c r="H17" t="s">
        <v>66</v>
      </c>
      <c r="I17" t="s">
        <v>96</v>
      </c>
      <c r="J17">
        <v>0</v>
      </c>
      <c r="K17">
        <v>0</v>
      </c>
      <c r="L17">
        <v>0</v>
      </c>
      <c r="M17">
        <v>0</v>
      </c>
      <c r="N17">
        <v>0</v>
      </c>
      <c r="O17">
        <v>592</v>
      </c>
      <c r="P17">
        <v>371</v>
      </c>
      <c r="Q17">
        <v>146</v>
      </c>
      <c r="R17">
        <v>0</v>
      </c>
      <c r="S17">
        <v>0</v>
      </c>
      <c r="T17">
        <v>146</v>
      </c>
      <c r="U17">
        <v>13.2</v>
      </c>
      <c r="V17">
        <v>97</v>
      </c>
      <c r="W17">
        <v>8.6999999999999993</v>
      </c>
      <c r="X17">
        <v>1054</v>
      </c>
      <c r="Y17">
        <v>2</v>
      </c>
      <c r="Z17">
        <v>0</v>
      </c>
      <c r="AA17">
        <v>9</v>
      </c>
      <c r="AB17">
        <v>0</v>
      </c>
      <c r="AC17">
        <v>3</v>
      </c>
      <c r="AD17">
        <v>1</v>
      </c>
      <c r="AE17">
        <v>9</v>
      </c>
      <c r="AF17">
        <v>13</v>
      </c>
      <c r="AG17">
        <v>1</v>
      </c>
      <c r="AH17">
        <v>0</v>
      </c>
      <c r="AI17">
        <v>0</v>
      </c>
      <c r="AJ17">
        <v>5</v>
      </c>
      <c r="AK17">
        <v>0</v>
      </c>
      <c r="AL17">
        <v>4</v>
      </c>
      <c r="AM17">
        <v>0</v>
      </c>
      <c r="AN17">
        <v>2</v>
      </c>
      <c r="AO17">
        <v>3</v>
      </c>
      <c r="AP17">
        <v>3</v>
      </c>
      <c r="AQ17">
        <v>1096</v>
      </c>
      <c r="AR17">
        <v>12</v>
      </c>
      <c r="AS17">
        <v>1</v>
      </c>
      <c r="AT17" t="s">
        <v>115</v>
      </c>
      <c r="AU17" t="s">
        <v>116</v>
      </c>
      <c r="AV17" t="s">
        <v>98</v>
      </c>
      <c r="AW17" t="s">
        <v>70</v>
      </c>
      <c r="AX17" t="s">
        <v>71</v>
      </c>
      <c r="AY17" t="s">
        <v>72</v>
      </c>
      <c r="AZ17" t="s">
        <v>73</v>
      </c>
      <c r="BA17">
        <v>26.5</v>
      </c>
      <c r="BB17">
        <v>35</v>
      </c>
      <c r="BC17">
        <v>0.2</v>
      </c>
      <c r="BD17">
        <v>106</v>
      </c>
      <c r="BE17">
        <v>0.62</v>
      </c>
      <c r="BF17">
        <v>31</v>
      </c>
      <c r="BG17">
        <v>0.18</v>
      </c>
      <c r="BH17">
        <v>41</v>
      </c>
      <c r="BI17">
        <v>0.23</v>
      </c>
      <c r="BJ17">
        <v>138</v>
      </c>
      <c r="BK17">
        <v>0.77</v>
      </c>
    </row>
    <row r="18" spans="1:63" x14ac:dyDescent="0.25">
      <c r="A18">
        <v>344</v>
      </c>
      <c r="B18" t="s">
        <v>63</v>
      </c>
      <c r="C18" t="s">
        <v>64</v>
      </c>
      <c r="D18">
        <v>138853</v>
      </c>
      <c r="E18">
        <v>4012</v>
      </c>
      <c r="F18" t="s">
        <v>117</v>
      </c>
      <c r="G18">
        <v>3444012</v>
      </c>
      <c r="H18" t="s">
        <v>66</v>
      </c>
      <c r="I18" t="s">
        <v>96</v>
      </c>
      <c r="J18">
        <v>0</v>
      </c>
      <c r="K18">
        <v>0</v>
      </c>
      <c r="L18">
        <v>0</v>
      </c>
      <c r="M18">
        <v>0</v>
      </c>
      <c r="N18">
        <v>0</v>
      </c>
      <c r="O18">
        <v>863</v>
      </c>
      <c r="P18">
        <v>550</v>
      </c>
      <c r="Q18">
        <v>0</v>
      </c>
      <c r="R18">
        <v>0</v>
      </c>
      <c r="S18">
        <v>0</v>
      </c>
      <c r="T18">
        <v>318</v>
      </c>
      <c r="U18">
        <v>22.5</v>
      </c>
      <c r="V18">
        <v>241</v>
      </c>
      <c r="W18">
        <v>17.100000000000001</v>
      </c>
      <c r="X18">
        <v>1359</v>
      </c>
      <c r="Y18">
        <v>0</v>
      </c>
      <c r="Z18">
        <v>0</v>
      </c>
      <c r="AA18">
        <v>6</v>
      </c>
      <c r="AB18">
        <v>0</v>
      </c>
      <c r="AC18">
        <v>5</v>
      </c>
      <c r="AD18">
        <v>5</v>
      </c>
      <c r="AE18">
        <v>7</v>
      </c>
      <c r="AF18">
        <v>14</v>
      </c>
      <c r="AG18">
        <v>0</v>
      </c>
      <c r="AH18">
        <v>1</v>
      </c>
      <c r="AI18">
        <v>0</v>
      </c>
      <c r="AJ18">
        <v>5</v>
      </c>
      <c r="AK18">
        <v>1</v>
      </c>
      <c r="AL18">
        <v>3</v>
      </c>
      <c r="AM18">
        <v>1</v>
      </c>
      <c r="AN18">
        <v>1</v>
      </c>
      <c r="AO18">
        <v>0</v>
      </c>
      <c r="AP18">
        <v>5</v>
      </c>
      <c r="AQ18">
        <v>1408</v>
      </c>
      <c r="AR18">
        <v>5</v>
      </c>
      <c r="AS18">
        <v>0</v>
      </c>
      <c r="AT18" t="s">
        <v>117</v>
      </c>
      <c r="AU18" t="s">
        <v>118</v>
      </c>
      <c r="AV18" t="s">
        <v>98</v>
      </c>
      <c r="AW18" t="s">
        <v>119</v>
      </c>
      <c r="AX18" t="s">
        <v>71</v>
      </c>
      <c r="AY18" t="s">
        <v>72</v>
      </c>
      <c r="AZ18" t="s">
        <v>73</v>
      </c>
      <c r="BA18">
        <v>27.5</v>
      </c>
      <c r="BB18">
        <v>41</v>
      </c>
      <c r="BC18">
        <v>0.15</v>
      </c>
      <c r="BD18">
        <v>151</v>
      </c>
      <c r="BE18">
        <v>0.56999999999999995</v>
      </c>
      <c r="BF18">
        <v>75</v>
      </c>
      <c r="BG18">
        <v>0.28000000000000003</v>
      </c>
      <c r="BH18">
        <v>92</v>
      </c>
      <c r="BI18">
        <v>0.35</v>
      </c>
      <c r="BJ18">
        <v>175</v>
      </c>
      <c r="BK18">
        <v>0.66</v>
      </c>
    </row>
    <row r="19" spans="1:63" x14ac:dyDescent="0.25">
      <c r="A19">
        <v>344</v>
      </c>
      <c r="B19" t="s">
        <v>63</v>
      </c>
      <c r="C19" t="s">
        <v>64</v>
      </c>
      <c r="D19">
        <v>139031</v>
      </c>
      <c r="E19">
        <v>4605</v>
      </c>
      <c r="F19" t="s">
        <v>120</v>
      </c>
      <c r="G19">
        <v>3444605</v>
      </c>
      <c r="H19" t="s">
        <v>66</v>
      </c>
      <c r="I19" t="s">
        <v>96</v>
      </c>
      <c r="J19">
        <v>0</v>
      </c>
      <c r="K19">
        <v>0</v>
      </c>
      <c r="L19">
        <v>0</v>
      </c>
      <c r="M19">
        <v>0</v>
      </c>
      <c r="N19">
        <v>0</v>
      </c>
      <c r="O19">
        <v>781</v>
      </c>
      <c r="P19">
        <v>479</v>
      </c>
      <c r="Q19">
        <v>299</v>
      </c>
      <c r="R19">
        <v>0</v>
      </c>
      <c r="S19">
        <v>0</v>
      </c>
      <c r="T19">
        <v>249</v>
      </c>
      <c r="U19">
        <v>16</v>
      </c>
      <c r="V19">
        <v>163</v>
      </c>
      <c r="W19">
        <v>10.5</v>
      </c>
      <c r="X19">
        <v>1399</v>
      </c>
      <c r="Y19">
        <v>4</v>
      </c>
      <c r="Z19">
        <v>0</v>
      </c>
      <c r="AA19">
        <v>50</v>
      </c>
      <c r="AB19">
        <v>0</v>
      </c>
      <c r="AC19">
        <v>13</v>
      </c>
      <c r="AD19">
        <v>9</v>
      </c>
      <c r="AE19">
        <v>13</v>
      </c>
      <c r="AF19">
        <v>16</v>
      </c>
      <c r="AG19">
        <v>19</v>
      </c>
      <c r="AH19">
        <v>0</v>
      </c>
      <c r="AI19">
        <v>4</v>
      </c>
      <c r="AJ19">
        <v>4</v>
      </c>
      <c r="AK19">
        <v>4</v>
      </c>
      <c r="AL19">
        <v>8</v>
      </c>
      <c r="AM19">
        <v>3</v>
      </c>
      <c r="AN19">
        <v>2</v>
      </c>
      <c r="AO19">
        <v>5</v>
      </c>
      <c r="AP19">
        <v>6</v>
      </c>
      <c r="AQ19">
        <v>1489</v>
      </c>
      <c r="AR19">
        <v>70</v>
      </c>
      <c r="AS19">
        <v>0</v>
      </c>
      <c r="AT19" t="s">
        <v>120</v>
      </c>
      <c r="AU19" t="s">
        <v>121</v>
      </c>
      <c r="AV19" t="s">
        <v>98</v>
      </c>
      <c r="AW19" t="s">
        <v>99</v>
      </c>
      <c r="AX19" t="s">
        <v>71</v>
      </c>
      <c r="AY19" t="s">
        <v>72</v>
      </c>
      <c r="AZ19" t="s">
        <v>73</v>
      </c>
      <c r="BA19">
        <v>27.7</v>
      </c>
      <c r="BB19">
        <v>29</v>
      </c>
      <c r="BC19">
        <v>0.13</v>
      </c>
      <c r="BD19">
        <v>134</v>
      </c>
      <c r="BE19">
        <v>0.59</v>
      </c>
      <c r="BF19">
        <v>64</v>
      </c>
      <c r="BG19">
        <v>0.28000000000000003</v>
      </c>
      <c r="BH19">
        <v>74</v>
      </c>
      <c r="BI19">
        <v>0.32</v>
      </c>
      <c r="BJ19">
        <v>156</v>
      </c>
      <c r="BK19">
        <v>0.68</v>
      </c>
    </row>
    <row r="20" spans="1:63" s="1" customFormat="1" x14ac:dyDescent="0.25">
      <c r="A20" s="1">
        <v>344</v>
      </c>
      <c r="B20" s="1" t="s">
        <v>63</v>
      </c>
      <c r="C20" s="1" t="s">
        <v>64</v>
      </c>
      <c r="D20" s="1">
        <v>139144</v>
      </c>
      <c r="E20" s="1">
        <v>5400</v>
      </c>
      <c r="F20" s="1" t="s">
        <v>122</v>
      </c>
      <c r="G20" s="1">
        <v>3445400</v>
      </c>
      <c r="H20" s="1" t="s">
        <v>80</v>
      </c>
      <c r="I20" s="1" t="s">
        <v>96</v>
      </c>
      <c r="J20" s="1">
        <v>0</v>
      </c>
      <c r="K20" s="1">
        <v>0</v>
      </c>
      <c r="L20" s="1">
        <v>0</v>
      </c>
      <c r="M20" s="1">
        <v>0</v>
      </c>
      <c r="N20" s="1">
        <v>0</v>
      </c>
      <c r="O20" s="1">
        <v>681</v>
      </c>
      <c r="P20" s="1">
        <v>369</v>
      </c>
      <c r="Q20" s="1">
        <v>412</v>
      </c>
      <c r="R20" s="1">
        <v>0</v>
      </c>
      <c r="S20" s="1">
        <v>0</v>
      </c>
      <c r="T20" s="1">
        <v>44</v>
      </c>
      <c r="U20" s="1">
        <v>3</v>
      </c>
      <c r="V20" s="1">
        <v>38</v>
      </c>
      <c r="W20" s="1">
        <v>2.6</v>
      </c>
      <c r="X20" s="1">
        <v>1250</v>
      </c>
      <c r="Y20" s="1">
        <v>3</v>
      </c>
      <c r="Z20" s="1">
        <v>0</v>
      </c>
      <c r="AA20" s="1">
        <v>28</v>
      </c>
      <c r="AB20" s="1">
        <v>0</v>
      </c>
      <c r="AC20" s="1">
        <v>3</v>
      </c>
      <c r="AD20" s="1">
        <v>6</v>
      </c>
      <c r="AE20" s="1">
        <v>34</v>
      </c>
      <c r="AF20" s="1">
        <v>17</v>
      </c>
      <c r="AG20" s="1">
        <v>47</v>
      </c>
      <c r="AH20" s="1">
        <v>8</v>
      </c>
      <c r="AI20" s="1">
        <v>4</v>
      </c>
      <c r="AJ20" s="1">
        <v>17</v>
      </c>
      <c r="AK20" s="1">
        <v>0</v>
      </c>
      <c r="AL20" s="1">
        <v>6</v>
      </c>
      <c r="AM20" s="1">
        <v>0</v>
      </c>
      <c r="AN20" s="1">
        <v>15</v>
      </c>
      <c r="AO20" s="1">
        <v>10</v>
      </c>
      <c r="AP20" s="1">
        <v>14</v>
      </c>
      <c r="AQ20" s="1">
        <v>1415</v>
      </c>
      <c r="AR20" s="1">
        <v>41</v>
      </c>
      <c r="AS20" s="1">
        <v>6</v>
      </c>
      <c r="AT20" s="1" t="s">
        <v>122</v>
      </c>
      <c r="AU20" s="1" t="s">
        <v>123</v>
      </c>
      <c r="AV20" s="1" t="s">
        <v>98</v>
      </c>
      <c r="AW20" s="1" t="s">
        <v>70</v>
      </c>
      <c r="AX20" s="1" t="s">
        <v>100</v>
      </c>
      <c r="AY20" s="1" t="s">
        <v>100</v>
      </c>
      <c r="AZ20" s="1" t="s">
        <v>82</v>
      </c>
      <c r="BA20" s="1">
        <v>32.799999999999997</v>
      </c>
      <c r="BB20" s="1">
        <v>0</v>
      </c>
      <c r="BC20" s="1">
        <v>0</v>
      </c>
      <c r="BD20" s="1">
        <v>7</v>
      </c>
      <c r="BE20" s="1">
        <v>0.04</v>
      </c>
      <c r="BF20" s="1">
        <v>157</v>
      </c>
      <c r="BG20" s="1">
        <v>0.96</v>
      </c>
      <c r="BH20" s="1">
        <v>10</v>
      </c>
      <c r="BI20" s="1">
        <v>0.06</v>
      </c>
      <c r="BJ20" s="1">
        <v>169</v>
      </c>
      <c r="BK20" s="1">
        <v>0.94</v>
      </c>
    </row>
    <row r="21" spans="1:63" x14ac:dyDescent="0.25">
      <c r="A21">
        <v>344</v>
      </c>
      <c r="B21" t="s">
        <v>63</v>
      </c>
      <c r="C21" t="s">
        <v>64</v>
      </c>
      <c r="D21">
        <v>143554</v>
      </c>
      <c r="E21">
        <v>4001</v>
      </c>
      <c r="F21" t="s">
        <v>124</v>
      </c>
      <c r="G21">
        <v>3444001</v>
      </c>
      <c r="H21" t="s">
        <v>66</v>
      </c>
      <c r="I21" t="s">
        <v>89</v>
      </c>
      <c r="J21">
        <v>0</v>
      </c>
      <c r="K21">
        <v>0</v>
      </c>
      <c r="L21">
        <v>0</v>
      </c>
      <c r="M21">
        <v>0</v>
      </c>
      <c r="N21">
        <v>0</v>
      </c>
      <c r="O21">
        <v>601</v>
      </c>
      <c r="P21">
        <v>480</v>
      </c>
      <c r="Q21">
        <v>129</v>
      </c>
      <c r="R21">
        <v>0</v>
      </c>
      <c r="S21">
        <v>0</v>
      </c>
      <c r="T21">
        <v>356</v>
      </c>
      <c r="U21">
        <v>29.4</v>
      </c>
      <c r="V21">
        <v>356</v>
      </c>
      <c r="W21">
        <v>29.4</v>
      </c>
      <c r="X21">
        <v>1108</v>
      </c>
      <c r="Y21">
        <v>10</v>
      </c>
      <c r="Z21">
        <v>0</v>
      </c>
      <c r="AA21">
        <v>42</v>
      </c>
      <c r="AB21">
        <v>0</v>
      </c>
      <c r="AC21">
        <v>3</v>
      </c>
      <c r="AD21">
        <v>6</v>
      </c>
      <c r="AE21">
        <v>9</v>
      </c>
      <c r="AF21">
        <v>11</v>
      </c>
      <c r="AG21">
        <v>0</v>
      </c>
      <c r="AH21">
        <v>0</v>
      </c>
      <c r="AI21">
        <v>1</v>
      </c>
      <c r="AJ21">
        <v>8</v>
      </c>
      <c r="AK21">
        <v>0</v>
      </c>
      <c r="AL21">
        <v>2</v>
      </c>
      <c r="AM21">
        <v>1</v>
      </c>
      <c r="AN21">
        <v>3</v>
      </c>
      <c r="AO21">
        <v>4</v>
      </c>
      <c r="AP21">
        <v>2</v>
      </c>
      <c r="AQ21">
        <v>1168</v>
      </c>
      <c r="AR21">
        <v>42</v>
      </c>
      <c r="AS21">
        <v>0</v>
      </c>
      <c r="AT21" t="s">
        <v>124</v>
      </c>
      <c r="AU21" t="s">
        <v>125</v>
      </c>
      <c r="AV21" t="s">
        <v>91</v>
      </c>
      <c r="AW21" t="s">
        <v>99</v>
      </c>
      <c r="AX21" t="s">
        <v>71</v>
      </c>
      <c r="AY21" t="s">
        <v>72</v>
      </c>
      <c r="AZ21" t="s">
        <v>73</v>
      </c>
      <c r="BA21">
        <v>28</v>
      </c>
      <c r="BB21">
        <v>41</v>
      </c>
      <c r="BC21">
        <v>0.17</v>
      </c>
      <c r="BD21">
        <v>120</v>
      </c>
      <c r="BE21">
        <v>0.48</v>
      </c>
      <c r="BF21">
        <v>87</v>
      </c>
      <c r="BG21">
        <v>0.35</v>
      </c>
      <c r="BH21">
        <v>114</v>
      </c>
      <c r="BI21">
        <v>0.46</v>
      </c>
      <c r="BJ21">
        <v>136</v>
      </c>
      <c r="BK21">
        <v>0.54</v>
      </c>
    </row>
  </sheetData>
  <autoFilter ref="A1:BK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282"/>
  <sheetViews>
    <sheetView topLeftCell="G1" workbookViewId="0">
      <pane ySplit="1" topLeftCell="A2" activePane="bottomLeft" state="frozen"/>
      <selection activeCell="G1" sqref="G1"/>
      <selection pane="bottomLeft"/>
    </sheetView>
  </sheetViews>
  <sheetFormatPr defaultRowHeight="15" x14ac:dyDescent="0.25"/>
  <cols>
    <col min="1" max="1" width="44.7109375" bestFit="1" customWidth="1"/>
    <col min="2" max="2" width="6.5703125" bestFit="1" customWidth="1"/>
    <col min="3" max="4" width="8.140625" bestFit="1" customWidth="1"/>
    <col min="5" max="5" width="8.140625" customWidth="1"/>
    <col min="6" max="6" width="16" customWidth="1"/>
    <col min="7" max="7" width="16.42578125" customWidth="1"/>
    <col min="8" max="8" width="9.7109375" bestFit="1" customWidth="1"/>
    <col min="9" max="9" width="10.85546875" bestFit="1" customWidth="1"/>
    <col min="10" max="10" width="10" bestFit="1" customWidth="1"/>
    <col min="11" max="11" width="11.140625" bestFit="1" customWidth="1"/>
    <col min="12" max="12" width="9.28515625" bestFit="1" customWidth="1"/>
    <col min="13" max="13" width="10.42578125" bestFit="1" customWidth="1"/>
    <col min="14" max="14" width="16.28515625" bestFit="1" customWidth="1"/>
    <col min="16" max="16" width="13" customWidth="1"/>
    <col min="17" max="17" width="11.7109375" bestFit="1" customWidth="1"/>
    <col min="18" max="25" width="0" hidden="1" customWidth="1"/>
    <col min="28" max="28" width="8.5703125" bestFit="1" customWidth="1"/>
    <col min="29" max="29" width="11.42578125" bestFit="1" customWidth="1"/>
    <col min="30" max="30" width="11.5703125" bestFit="1" customWidth="1"/>
    <col min="31" max="31" width="12" bestFit="1" customWidth="1"/>
    <col min="32" max="32" width="10" bestFit="1" customWidth="1"/>
    <col min="33" max="33" width="8.5703125" bestFit="1" customWidth="1"/>
    <col min="34" max="34" width="8.7109375" bestFit="1" customWidth="1"/>
    <col min="36" max="36" width="9.140625" customWidth="1"/>
    <col min="38" max="38" width="17.85546875" bestFit="1" customWidth="1"/>
    <col min="39" max="39" width="10.42578125" customWidth="1"/>
  </cols>
  <sheetData>
    <row r="1" spans="1:141" ht="15.75" thickBot="1" x14ac:dyDescent="0.3">
      <c r="A1" s="7" t="s">
        <v>5</v>
      </c>
      <c r="B1" s="7" t="s">
        <v>205</v>
      </c>
      <c r="C1" s="7" t="s">
        <v>14</v>
      </c>
      <c r="D1" s="7" t="s">
        <v>15</v>
      </c>
      <c r="E1" s="7" t="s">
        <v>20</v>
      </c>
      <c r="F1" s="7" t="s">
        <v>19</v>
      </c>
      <c r="G1" s="7" t="s">
        <v>50</v>
      </c>
      <c r="H1" s="7" t="s">
        <v>53</v>
      </c>
      <c r="I1" s="7" t="s">
        <v>54</v>
      </c>
      <c r="J1" s="7" t="s">
        <v>55</v>
      </c>
      <c r="K1" s="7" t="s">
        <v>56</v>
      </c>
      <c r="L1" s="7" t="s">
        <v>57</v>
      </c>
      <c r="M1" s="11" t="s">
        <v>58</v>
      </c>
      <c r="N1" s="49" t="s">
        <v>217</v>
      </c>
      <c r="O1" s="49" t="s">
        <v>206</v>
      </c>
      <c r="P1" s="50" t="s">
        <v>19</v>
      </c>
      <c r="Q1" s="51" t="s">
        <v>229</v>
      </c>
      <c r="R1" s="12" t="s">
        <v>186</v>
      </c>
      <c r="S1" s="10" t="s">
        <v>187</v>
      </c>
      <c r="T1" s="10" t="s">
        <v>188</v>
      </c>
      <c r="U1" s="10" t="s">
        <v>189</v>
      </c>
      <c r="V1" s="10" t="s">
        <v>190</v>
      </c>
      <c r="W1" s="10" t="s">
        <v>191</v>
      </c>
      <c r="X1" s="10" t="s">
        <v>221</v>
      </c>
      <c r="Y1" s="20" t="s">
        <v>222</v>
      </c>
      <c r="Z1" s="50" t="s">
        <v>186</v>
      </c>
      <c r="AA1" s="52" t="s">
        <v>187</v>
      </c>
      <c r="AB1" s="52" t="s">
        <v>188</v>
      </c>
      <c r="AC1" s="52" t="s">
        <v>189</v>
      </c>
      <c r="AD1" s="52" t="s">
        <v>190</v>
      </c>
      <c r="AE1" s="51" t="s">
        <v>191</v>
      </c>
      <c r="AF1" s="53" t="s">
        <v>225</v>
      </c>
      <c r="AG1" s="50" t="s">
        <v>228</v>
      </c>
      <c r="AH1" s="52" t="s">
        <v>227</v>
      </c>
      <c r="AI1" s="51" t="s">
        <v>226</v>
      </c>
      <c r="AJ1" s="50" t="s">
        <v>230</v>
      </c>
      <c r="AK1" s="52" t="s">
        <v>199</v>
      </c>
      <c r="AL1" s="52" t="s">
        <v>257</v>
      </c>
      <c r="AM1" s="52" t="s">
        <v>232</v>
      </c>
      <c r="AN1" s="51" t="s">
        <v>231</v>
      </c>
      <c r="AO1" s="5"/>
      <c r="AP1" s="5"/>
      <c r="AQ1" s="56" t="s">
        <v>228</v>
      </c>
      <c r="AR1" s="59" t="s">
        <v>227</v>
      </c>
      <c r="AS1" s="60" t="s">
        <v>226</v>
      </c>
      <c r="AT1" s="5"/>
      <c r="AU1" s="5"/>
      <c r="AV1" s="68" t="s">
        <v>186</v>
      </c>
      <c r="AW1" s="8">
        <v>416</v>
      </c>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row>
    <row r="2" spans="1:141" x14ac:dyDescent="0.25">
      <c r="A2" t="s">
        <v>83</v>
      </c>
      <c r="B2" t="s">
        <v>66</v>
      </c>
      <c r="C2">
        <v>581</v>
      </c>
      <c r="D2">
        <v>345</v>
      </c>
      <c r="E2">
        <v>31.8</v>
      </c>
      <c r="F2">
        <v>335</v>
      </c>
      <c r="G2" t="s">
        <v>165</v>
      </c>
      <c r="H2">
        <v>26</v>
      </c>
      <c r="I2">
        <v>0.16</v>
      </c>
      <c r="J2">
        <v>99</v>
      </c>
      <c r="K2">
        <v>0.62</v>
      </c>
      <c r="L2">
        <v>36</v>
      </c>
      <c r="M2">
        <v>0.22</v>
      </c>
      <c r="N2" s="48" t="s">
        <v>210</v>
      </c>
      <c r="O2" s="48">
        <f t="shared" ref="O2:O21" si="0">C2+D2</f>
        <v>926</v>
      </c>
      <c r="P2" s="45">
        <v>335</v>
      </c>
      <c r="Q2" s="47">
        <f t="shared" ref="Q2:Q21" si="1">O2-P2</f>
        <v>591</v>
      </c>
      <c r="R2" s="37">
        <f t="shared" ref="R2:R21" si="2">E2*I2*$O2/100</f>
        <v>47.114879999999999</v>
      </c>
      <c r="S2" s="8">
        <f t="shared" ref="S2:S21" si="3">E2*K2*$O2/100</f>
        <v>182.57015999999999</v>
      </c>
      <c r="T2" s="8">
        <f t="shared" ref="T2:T21" si="4">E2*M2*$O2/100</f>
        <v>64.782960000000003</v>
      </c>
      <c r="U2" s="8">
        <f t="shared" ref="U2:U21" si="5">(100-$E2)*I2*$O2/100</f>
        <v>101.04512000000001</v>
      </c>
      <c r="V2" s="8">
        <f t="shared" ref="V2:V21" si="6">(100-$E2)*K2*$O2/100</f>
        <v>391.54983999999996</v>
      </c>
      <c r="W2" s="8">
        <f t="shared" ref="W2:W21" si="7">(100-$E2)*M2*$O2/100</f>
        <v>138.93704000000002</v>
      </c>
      <c r="X2" s="8">
        <f t="shared" ref="X2:X21" si="8">SUM(R2:W2)</f>
        <v>926</v>
      </c>
      <c r="Y2" s="25">
        <f t="shared" ref="Y2:Y21" si="9">X2-O2</f>
        <v>0</v>
      </c>
      <c r="Z2" s="45">
        <f>ROUND(R2,0)</f>
        <v>47</v>
      </c>
      <c r="AA2" s="46">
        <f>ROUND(S2,0)</f>
        <v>183</v>
      </c>
      <c r="AB2" s="46">
        <f>ROUND(T2,0)</f>
        <v>65</v>
      </c>
      <c r="AC2" s="46">
        <f>ROUND(U2,0)</f>
        <v>101</v>
      </c>
      <c r="AD2" s="46">
        <v>391</v>
      </c>
      <c r="AE2" s="47">
        <f>ROUND(W2,0)</f>
        <v>139</v>
      </c>
      <c r="AF2" s="48">
        <f t="shared" ref="AF2:AF20" si="10">SUM(Z2:AE2)</f>
        <v>926</v>
      </c>
      <c r="AG2" s="45">
        <f t="shared" ref="AG2:AG21" si="11">Z2+AC2</f>
        <v>148</v>
      </c>
      <c r="AH2" s="46">
        <f t="shared" ref="AH2:AH21" si="12">AA2+AD2</f>
        <v>574</v>
      </c>
      <c r="AI2" s="47">
        <f t="shared" ref="AI2:AI21" si="13">AB2+AE2</f>
        <v>204</v>
      </c>
      <c r="AJ2" s="38">
        <v>0</v>
      </c>
      <c r="AK2" s="39" t="s">
        <v>198</v>
      </c>
      <c r="AL2" t="s">
        <v>200</v>
      </c>
      <c r="AM2" s="39">
        <v>23</v>
      </c>
      <c r="AN2" s="40">
        <v>29</v>
      </c>
      <c r="AO2" s="5"/>
      <c r="AP2" s="56" t="s">
        <v>156</v>
      </c>
      <c r="AQ2" s="61">
        <f>SUMIF($AM:$AM,22,AG:AG)</f>
        <v>241</v>
      </c>
      <c r="AR2" s="61">
        <f t="shared" ref="AR2:AS2" si="14">SUMIF($AM:$AM,22,AH:AH)</f>
        <v>1841</v>
      </c>
      <c r="AS2" s="62">
        <f t="shared" si="14"/>
        <v>3103</v>
      </c>
      <c r="AT2" s="5"/>
      <c r="AU2" s="5"/>
      <c r="AV2" s="68" t="s">
        <v>187</v>
      </c>
      <c r="AW2" s="8">
        <v>1732</v>
      </c>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row>
    <row r="3" spans="1:141" x14ac:dyDescent="0.25">
      <c r="A3" t="s">
        <v>87</v>
      </c>
      <c r="B3" t="s">
        <v>88</v>
      </c>
      <c r="C3">
        <v>354</v>
      </c>
      <c r="D3">
        <v>215</v>
      </c>
      <c r="E3">
        <v>9.6</v>
      </c>
      <c r="F3">
        <v>110</v>
      </c>
      <c r="G3" t="s">
        <v>165</v>
      </c>
      <c r="H3">
        <v>13</v>
      </c>
      <c r="I3">
        <v>0.12</v>
      </c>
      <c r="J3">
        <v>56</v>
      </c>
      <c r="K3">
        <v>0.52</v>
      </c>
      <c r="L3">
        <v>38</v>
      </c>
      <c r="M3">
        <v>0.36</v>
      </c>
      <c r="N3" s="32" t="s">
        <v>172</v>
      </c>
      <c r="O3" s="32">
        <f t="shared" si="0"/>
        <v>569</v>
      </c>
      <c r="P3" s="26">
        <v>110</v>
      </c>
      <c r="Q3" s="28">
        <f t="shared" si="1"/>
        <v>459</v>
      </c>
      <c r="R3" s="37">
        <f t="shared" si="2"/>
        <v>6.5548799999999998</v>
      </c>
      <c r="S3" s="8">
        <f t="shared" si="3"/>
        <v>28.40448</v>
      </c>
      <c r="T3" s="8">
        <f t="shared" si="4"/>
        <v>19.664639999999999</v>
      </c>
      <c r="U3" s="8">
        <f t="shared" si="5"/>
        <v>61.725120000000004</v>
      </c>
      <c r="V3" s="8">
        <f t="shared" si="6"/>
        <v>267.47552000000002</v>
      </c>
      <c r="W3" s="8">
        <f t="shared" si="7"/>
        <v>185.17536000000004</v>
      </c>
      <c r="X3" s="8">
        <f t="shared" si="8"/>
        <v>569.00000000000011</v>
      </c>
      <c r="Y3" s="25">
        <f t="shared" si="9"/>
        <v>0</v>
      </c>
      <c r="Z3" s="26">
        <v>7</v>
      </c>
      <c r="AA3" s="27">
        <v>28</v>
      </c>
      <c r="AB3" s="27">
        <v>20</v>
      </c>
      <c r="AC3" s="27">
        <v>62</v>
      </c>
      <c r="AD3" s="27">
        <v>267</v>
      </c>
      <c r="AE3" s="28">
        <v>185</v>
      </c>
      <c r="AF3" s="32">
        <f t="shared" si="10"/>
        <v>569</v>
      </c>
      <c r="AG3" s="26">
        <f t="shared" si="11"/>
        <v>69</v>
      </c>
      <c r="AH3" s="27">
        <f t="shared" si="12"/>
        <v>295</v>
      </c>
      <c r="AI3" s="28">
        <f t="shared" si="13"/>
        <v>205</v>
      </c>
      <c r="AJ3" s="38">
        <v>1</v>
      </c>
      <c r="AK3" s="39" t="s">
        <v>198</v>
      </c>
      <c r="AL3" t="s">
        <v>200</v>
      </c>
      <c r="AM3" s="39">
        <v>22</v>
      </c>
      <c r="AN3" s="40">
        <v>29</v>
      </c>
      <c r="AO3" s="5"/>
      <c r="AP3" s="57" t="s">
        <v>157</v>
      </c>
      <c r="AQ3" s="63">
        <f>SUMIF($AM:$AM,23,AG:AG)</f>
        <v>1395</v>
      </c>
      <c r="AR3" s="8">
        <f t="shared" ref="AR3:AS3" si="15">SUMIF($AM:$AM,23,AH:AH)</f>
        <v>5265</v>
      </c>
      <c r="AS3" s="64">
        <f t="shared" si="15"/>
        <v>2458</v>
      </c>
      <c r="AT3" s="5"/>
      <c r="AU3" s="5"/>
      <c r="AV3" s="68" t="s">
        <v>188</v>
      </c>
      <c r="AW3" s="8">
        <v>1040</v>
      </c>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row>
    <row r="4" spans="1:141" ht="15.75" thickBot="1" x14ac:dyDescent="0.3">
      <c r="A4" t="s">
        <v>93</v>
      </c>
      <c r="B4" t="s">
        <v>66</v>
      </c>
      <c r="C4">
        <v>400</v>
      </c>
      <c r="D4">
        <v>206</v>
      </c>
      <c r="E4">
        <v>47.5</v>
      </c>
      <c r="F4">
        <v>288</v>
      </c>
      <c r="G4" t="s">
        <v>165</v>
      </c>
      <c r="H4">
        <v>16</v>
      </c>
      <c r="I4">
        <v>0.18</v>
      </c>
      <c r="J4">
        <v>49</v>
      </c>
      <c r="K4">
        <v>0.54</v>
      </c>
      <c r="L4">
        <v>26</v>
      </c>
      <c r="M4">
        <v>0.28999999999999998</v>
      </c>
      <c r="N4" s="32" t="s">
        <v>173</v>
      </c>
      <c r="O4" s="32">
        <f t="shared" si="0"/>
        <v>606</v>
      </c>
      <c r="P4" s="26">
        <v>288</v>
      </c>
      <c r="Q4" s="28">
        <f t="shared" si="1"/>
        <v>318</v>
      </c>
      <c r="R4" s="37">
        <f t="shared" si="2"/>
        <v>51.812999999999995</v>
      </c>
      <c r="S4" s="8">
        <f t="shared" si="3"/>
        <v>155.43900000000002</v>
      </c>
      <c r="T4" s="8">
        <f t="shared" si="4"/>
        <v>83.476500000000001</v>
      </c>
      <c r="U4" s="8">
        <f t="shared" si="5"/>
        <v>57.266999999999996</v>
      </c>
      <c r="V4" s="8">
        <f t="shared" si="6"/>
        <v>171.80100000000002</v>
      </c>
      <c r="W4" s="8">
        <f t="shared" si="7"/>
        <v>92.263500000000008</v>
      </c>
      <c r="X4" s="8">
        <f t="shared" si="8"/>
        <v>612.06000000000006</v>
      </c>
      <c r="Y4" s="25">
        <f t="shared" si="9"/>
        <v>6.0600000000000591</v>
      </c>
      <c r="Z4" s="26">
        <v>51</v>
      </c>
      <c r="AA4" s="27">
        <v>154</v>
      </c>
      <c r="AB4" s="27">
        <v>83</v>
      </c>
      <c r="AC4" s="27">
        <v>57</v>
      </c>
      <c r="AD4" s="27">
        <v>170</v>
      </c>
      <c r="AE4" s="28">
        <v>91</v>
      </c>
      <c r="AF4" s="32">
        <f t="shared" si="10"/>
        <v>606</v>
      </c>
      <c r="AG4" s="26">
        <f t="shared" si="11"/>
        <v>108</v>
      </c>
      <c r="AH4" s="27">
        <f t="shared" si="12"/>
        <v>324</v>
      </c>
      <c r="AI4" s="28">
        <f t="shared" si="13"/>
        <v>174</v>
      </c>
      <c r="AJ4" s="38">
        <v>2</v>
      </c>
      <c r="AK4" s="39" t="s">
        <v>198</v>
      </c>
      <c r="AL4" t="s">
        <v>200</v>
      </c>
      <c r="AM4" s="39">
        <v>23</v>
      </c>
      <c r="AN4" s="40">
        <v>29</v>
      </c>
      <c r="AO4" s="5"/>
      <c r="AP4" s="58" t="s">
        <v>158</v>
      </c>
      <c r="AQ4" s="65">
        <f>SUMIF($AM:$AM,24,AG:AG)</f>
        <v>55</v>
      </c>
      <c r="AR4" s="66">
        <f t="shared" ref="AR4:AS4" si="16">SUMIF($AM:$AM,24,AH:AH)</f>
        <v>694</v>
      </c>
      <c r="AS4" s="67">
        <f t="shared" si="16"/>
        <v>2748</v>
      </c>
      <c r="AT4" s="5"/>
      <c r="AU4" s="5"/>
      <c r="AV4" s="68" t="s">
        <v>189</v>
      </c>
      <c r="AW4" s="8">
        <v>1275</v>
      </c>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row>
    <row r="5" spans="1:141" x14ac:dyDescent="0.25">
      <c r="A5" s="1" t="s">
        <v>122</v>
      </c>
      <c r="B5" s="1" t="s">
        <v>80</v>
      </c>
      <c r="C5" s="1">
        <v>681</v>
      </c>
      <c r="D5" s="1">
        <v>369</v>
      </c>
      <c r="E5" s="1">
        <v>3</v>
      </c>
      <c r="F5" s="1">
        <v>44</v>
      </c>
      <c r="G5" s="1" t="s">
        <v>164</v>
      </c>
      <c r="H5" s="1">
        <v>0</v>
      </c>
      <c r="I5" s="1">
        <v>0</v>
      </c>
      <c r="J5" s="1">
        <v>7</v>
      </c>
      <c r="K5" s="1">
        <v>0.04</v>
      </c>
      <c r="L5" s="1">
        <v>157</v>
      </c>
      <c r="M5" s="1">
        <v>0.96</v>
      </c>
      <c r="N5" s="32" t="s">
        <v>177</v>
      </c>
      <c r="O5" s="32">
        <f t="shared" si="0"/>
        <v>1050</v>
      </c>
      <c r="P5" s="26">
        <v>44</v>
      </c>
      <c r="Q5" s="28">
        <f t="shared" si="1"/>
        <v>1006</v>
      </c>
      <c r="R5" s="37">
        <f t="shared" si="2"/>
        <v>0</v>
      </c>
      <c r="S5" s="8">
        <f t="shared" si="3"/>
        <v>1.26</v>
      </c>
      <c r="T5" s="8">
        <f t="shared" si="4"/>
        <v>30.24</v>
      </c>
      <c r="U5" s="8">
        <f t="shared" si="5"/>
        <v>0</v>
      </c>
      <c r="V5" s="8">
        <f t="shared" si="6"/>
        <v>40.74</v>
      </c>
      <c r="W5" s="8">
        <f t="shared" si="7"/>
        <v>977.75999999999988</v>
      </c>
      <c r="X5" s="8">
        <f t="shared" si="8"/>
        <v>1050</v>
      </c>
      <c r="Y5" s="25">
        <f t="shared" si="9"/>
        <v>0</v>
      </c>
      <c r="Z5" s="26">
        <v>0</v>
      </c>
      <c r="AA5" s="27">
        <v>1</v>
      </c>
      <c r="AB5" s="27">
        <v>30</v>
      </c>
      <c r="AC5" s="27">
        <v>0</v>
      </c>
      <c r="AD5" s="27">
        <v>41</v>
      </c>
      <c r="AE5" s="28">
        <v>978</v>
      </c>
      <c r="AF5" s="32">
        <f t="shared" si="10"/>
        <v>1050</v>
      </c>
      <c r="AG5" s="26">
        <f t="shared" si="11"/>
        <v>0</v>
      </c>
      <c r="AH5" s="27">
        <f t="shared" si="12"/>
        <v>42</v>
      </c>
      <c r="AI5" s="28">
        <f t="shared" si="13"/>
        <v>1008</v>
      </c>
      <c r="AJ5" s="38">
        <v>3</v>
      </c>
      <c r="AK5" s="39" t="s">
        <v>197</v>
      </c>
      <c r="AL5" t="s">
        <v>201</v>
      </c>
      <c r="AM5" s="39">
        <v>24</v>
      </c>
      <c r="AN5" s="40">
        <v>28</v>
      </c>
      <c r="AO5" s="5"/>
      <c r="AP5" s="5" t="s">
        <v>276</v>
      </c>
      <c r="AQ5" s="5">
        <f>SUM(AQ2:AQ4)</f>
        <v>1691</v>
      </c>
      <c r="AR5" s="5">
        <f>SUM(AR2:AR4)</f>
        <v>7800</v>
      </c>
      <c r="AS5" s="5">
        <f>SUM(AS2:AS4)</f>
        <v>8309</v>
      </c>
      <c r="AT5" s="5">
        <f>SUM(AQ5:AS5)</f>
        <v>17800</v>
      </c>
      <c r="AU5" s="5"/>
      <c r="AV5" s="68" t="s">
        <v>190</v>
      </c>
      <c r="AW5" s="8">
        <v>6068</v>
      </c>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row>
    <row r="6" spans="1:141" x14ac:dyDescent="0.25">
      <c r="A6" t="s">
        <v>115</v>
      </c>
      <c r="B6" t="s">
        <v>66</v>
      </c>
      <c r="C6">
        <v>592</v>
      </c>
      <c r="D6">
        <v>371</v>
      </c>
      <c r="E6">
        <v>13.2</v>
      </c>
      <c r="F6">
        <v>146</v>
      </c>
      <c r="G6" t="s">
        <v>165</v>
      </c>
      <c r="H6">
        <v>35</v>
      </c>
      <c r="I6">
        <v>0.2</v>
      </c>
      <c r="J6">
        <v>106</v>
      </c>
      <c r="K6">
        <v>0.62</v>
      </c>
      <c r="L6">
        <v>31</v>
      </c>
      <c r="M6">
        <v>0.18</v>
      </c>
      <c r="N6" s="32" t="s">
        <v>211</v>
      </c>
      <c r="O6" s="32">
        <f t="shared" si="0"/>
        <v>963</v>
      </c>
      <c r="P6" s="26">
        <v>146</v>
      </c>
      <c r="Q6" s="28">
        <f t="shared" si="1"/>
        <v>817</v>
      </c>
      <c r="R6" s="37">
        <f t="shared" si="2"/>
        <v>25.423200000000001</v>
      </c>
      <c r="S6" s="8">
        <f t="shared" si="3"/>
        <v>78.811919999999986</v>
      </c>
      <c r="T6" s="8">
        <f t="shared" si="4"/>
        <v>22.880879999999998</v>
      </c>
      <c r="U6" s="8">
        <f t="shared" si="5"/>
        <v>167.17680000000001</v>
      </c>
      <c r="V6" s="8">
        <f t="shared" si="6"/>
        <v>518.24807999999996</v>
      </c>
      <c r="W6" s="8">
        <f t="shared" si="7"/>
        <v>150.45911999999998</v>
      </c>
      <c r="X6" s="8">
        <f t="shared" si="8"/>
        <v>963</v>
      </c>
      <c r="Y6" s="25">
        <f t="shared" si="9"/>
        <v>0</v>
      </c>
      <c r="Z6" s="26">
        <v>25</v>
      </c>
      <c r="AA6" s="27">
        <v>79</v>
      </c>
      <c r="AB6" s="27">
        <v>23</v>
      </c>
      <c r="AC6" s="27">
        <v>167</v>
      </c>
      <c r="AD6" s="27">
        <v>519</v>
      </c>
      <c r="AE6" s="28">
        <v>150</v>
      </c>
      <c r="AF6" s="32">
        <f t="shared" si="10"/>
        <v>963</v>
      </c>
      <c r="AG6" s="26">
        <f t="shared" si="11"/>
        <v>192</v>
      </c>
      <c r="AH6" s="27">
        <f t="shared" si="12"/>
        <v>598</v>
      </c>
      <c r="AI6" s="28">
        <f t="shared" si="13"/>
        <v>173</v>
      </c>
      <c r="AJ6" s="38">
        <v>4</v>
      </c>
      <c r="AK6" s="39" t="s">
        <v>198</v>
      </c>
      <c r="AL6" t="s">
        <v>200</v>
      </c>
      <c r="AM6" s="39">
        <v>23</v>
      </c>
      <c r="AN6" s="40">
        <v>29</v>
      </c>
      <c r="AO6" s="5"/>
      <c r="AP6" s="5"/>
      <c r="AQ6" s="5">
        <f>AQ5-AG22</f>
        <v>0</v>
      </c>
      <c r="AR6" s="5">
        <f>AR5-AH22</f>
        <v>0</v>
      </c>
      <c r="AS6" s="5">
        <f>AS5-AI22</f>
        <v>0</v>
      </c>
      <c r="AT6" s="5"/>
      <c r="AU6" s="5"/>
      <c r="AV6" s="68" t="s">
        <v>191</v>
      </c>
      <c r="AW6" s="8">
        <v>7269</v>
      </c>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row>
    <row r="7" spans="1:141" ht="15.75" thickBot="1" x14ac:dyDescent="0.3">
      <c r="A7" t="s">
        <v>79</v>
      </c>
      <c r="B7" t="s">
        <v>80</v>
      </c>
      <c r="C7">
        <v>598</v>
      </c>
      <c r="D7">
        <v>320</v>
      </c>
      <c r="E7">
        <v>23</v>
      </c>
      <c r="F7">
        <v>248</v>
      </c>
      <c r="G7" t="s">
        <v>165</v>
      </c>
      <c r="H7">
        <v>10</v>
      </c>
      <c r="I7">
        <v>0.06</v>
      </c>
      <c r="J7">
        <v>90</v>
      </c>
      <c r="K7">
        <v>0.56999999999999995</v>
      </c>
      <c r="L7">
        <v>59</v>
      </c>
      <c r="M7">
        <v>0.37</v>
      </c>
      <c r="N7" s="32" t="s">
        <v>171</v>
      </c>
      <c r="O7" s="32">
        <f t="shared" si="0"/>
        <v>918</v>
      </c>
      <c r="P7" s="26">
        <v>248</v>
      </c>
      <c r="Q7" s="28">
        <f t="shared" si="1"/>
        <v>670</v>
      </c>
      <c r="R7" s="37">
        <f t="shared" si="2"/>
        <v>12.668399999999998</v>
      </c>
      <c r="S7" s="8">
        <f t="shared" si="3"/>
        <v>120.3498</v>
      </c>
      <c r="T7" s="8">
        <f t="shared" si="4"/>
        <v>78.121799999999993</v>
      </c>
      <c r="U7" s="8">
        <f t="shared" si="5"/>
        <v>42.4116</v>
      </c>
      <c r="V7" s="8">
        <f t="shared" si="6"/>
        <v>402.91019999999997</v>
      </c>
      <c r="W7" s="8">
        <f t="shared" si="7"/>
        <v>261.53820000000002</v>
      </c>
      <c r="X7" s="8">
        <f t="shared" si="8"/>
        <v>918</v>
      </c>
      <c r="Y7" s="25">
        <f t="shared" si="9"/>
        <v>0</v>
      </c>
      <c r="Z7" s="26">
        <v>13</v>
      </c>
      <c r="AA7" s="27">
        <v>120</v>
      </c>
      <c r="AB7" s="27">
        <v>78</v>
      </c>
      <c r="AC7" s="27">
        <v>42</v>
      </c>
      <c r="AD7" s="27">
        <v>403</v>
      </c>
      <c r="AE7" s="28">
        <v>262</v>
      </c>
      <c r="AF7" s="32">
        <f t="shared" si="10"/>
        <v>918</v>
      </c>
      <c r="AG7" s="26">
        <f t="shared" si="11"/>
        <v>55</v>
      </c>
      <c r="AH7" s="27">
        <f t="shared" si="12"/>
        <v>523</v>
      </c>
      <c r="AI7" s="28">
        <f t="shared" si="13"/>
        <v>340</v>
      </c>
      <c r="AJ7" s="38">
        <v>5</v>
      </c>
      <c r="AK7" s="39" t="s">
        <v>198</v>
      </c>
      <c r="AL7" t="s">
        <v>200</v>
      </c>
      <c r="AM7" s="39">
        <v>24</v>
      </c>
      <c r="AN7" s="40">
        <v>29</v>
      </c>
      <c r="AO7" s="5"/>
      <c r="AU7" s="5"/>
      <c r="AV7" s="5"/>
      <c r="AW7" s="5">
        <f>SUM(AW1:AW6)</f>
        <v>17800</v>
      </c>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row>
    <row r="8" spans="1:141" ht="15.75" thickBot="1" x14ac:dyDescent="0.3">
      <c r="A8" t="s">
        <v>101</v>
      </c>
      <c r="B8" t="s">
        <v>66</v>
      </c>
      <c r="C8">
        <v>444</v>
      </c>
      <c r="D8">
        <v>269</v>
      </c>
      <c r="E8">
        <v>37.5</v>
      </c>
      <c r="F8">
        <v>298</v>
      </c>
      <c r="G8" t="s">
        <v>165</v>
      </c>
      <c r="H8">
        <v>21</v>
      </c>
      <c r="I8">
        <v>0.17</v>
      </c>
      <c r="J8">
        <v>70</v>
      </c>
      <c r="K8">
        <v>0.56000000000000005</v>
      </c>
      <c r="L8">
        <v>35</v>
      </c>
      <c r="M8">
        <v>0.28000000000000003</v>
      </c>
      <c r="N8" s="32" t="s">
        <v>175</v>
      </c>
      <c r="O8" s="32">
        <f t="shared" si="0"/>
        <v>713</v>
      </c>
      <c r="P8" s="26">
        <v>298</v>
      </c>
      <c r="Q8" s="28">
        <f t="shared" si="1"/>
        <v>415</v>
      </c>
      <c r="R8" s="37">
        <f t="shared" si="2"/>
        <v>45.453750000000007</v>
      </c>
      <c r="S8" s="8">
        <f t="shared" si="3"/>
        <v>149.73000000000002</v>
      </c>
      <c r="T8" s="8">
        <f t="shared" si="4"/>
        <v>74.865000000000009</v>
      </c>
      <c r="U8" s="8">
        <f t="shared" si="5"/>
        <v>75.756249999999994</v>
      </c>
      <c r="V8" s="8">
        <f t="shared" si="6"/>
        <v>249.55</v>
      </c>
      <c r="W8" s="8">
        <f t="shared" si="7"/>
        <v>124.77500000000001</v>
      </c>
      <c r="X8" s="8">
        <f t="shared" si="8"/>
        <v>720.13</v>
      </c>
      <c r="Y8" s="25">
        <f t="shared" si="9"/>
        <v>7.1299999999999955</v>
      </c>
      <c r="Z8" s="34">
        <v>45</v>
      </c>
      <c r="AA8" s="35">
        <v>148</v>
      </c>
      <c r="AB8" s="35">
        <v>74</v>
      </c>
      <c r="AC8" s="35">
        <v>75</v>
      </c>
      <c r="AD8" s="35">
        <v>247</v>
      </c>
      <c r="AE8" s="36">
        <v>124</v>
      </c>
      <c r="AF8" s="32">
        <f t="shared" si="10"/>
        <v>713</v>
      </c>
      <c r="AG8" s="26">
        <f t="shared" si="11"/>
        <v>120</v>
      </c>
      <c r="AH8" s="27">
        <f t="shared" si="12"/>
        <v>395</v>
      </c>
      <c r="AI8" s="28">
        <f t="shared" si="13"/>
        <v>198</v>
      </c>
      <c r="AJ8" s="38">
        <v>6</v>
      </c>
      <c r="AK8" s="39" t="s">
        <v>198</v>
      </c>
      <c r="AL8" t="s">
        <v>200</v>
      </c>
      <c r="AM8" s="41">
        <v>23</v>
      </c>
      <c r="AN8" s="40">
        <v>29</v>
      </c>
      <c r="AO8" s="5"/>
      <c r="AP8" s="5"/>
      <c r="AQ8" s="56" t="s">
        <v>154</v>
      </c>
      <c r="AR8" s="59" t="s">
        <v>229</v>
      </c>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row>
    <row r="9" spans="1:141" s="1" customFormat="1" x14ac:dyDescent="0.25">
      <c r="A9" t="s">
        <v>74</v>
      </c>
      <c r="B9" t="s">
        <v>66</v>
      </c>
      <c r="C9">
        <v>426</v>
      </c>
      <c r="D9">
        <v>234</v>
      </c>
      <c r="E9">
        <v>14.3</v>
      </c>
      <c r="F9">
        <v>99</v>
      </c>
      <c r="G9" t="s">
        <v>165</v>
      </c>
      <c r="H9">
        <v>10</v>
      </c>
      <c r="I9">
        <v>0.11</v>
      </c>
      <c r="J9">
        <v>49</v>
      </c>
      <c r="K9">
        <v>0.55000000000000004</v>
      </c>
      <c r="L9">
        <v>30</v>
      </c>
      <c r="M9">
        <v>0.34</v>
      </c>
      <c r="N9" s="32" t="s">
        <v>216</v>
      </c>
      <c r="O9" s="32">
        <f t="shared" si="0"/>
        <v>660</v>
      </c>
      <c r="P9" s="26">
        <v>99</v>
      </c>
      <c r="Q9" s="28">
        <f t="shared" si="1"/>
        <v>561</v>
      </c>
      <c r="R9" s="37">
        <f t="shared" si="2"/>
        <v>10.3818</v>
      </c>
      <c r="S9" s="8">
        <f t="shared" si="3"/>
        <v>51.909000000000006</v>
      </c>
      <c r="T9" s="8">
        <f t="shared" si="4"/>
        <v>32.089200000000005</v>
      </c>
      <c r="U9" s="8">
        <f t="shared" si="5"/>
        <v>62.218199999999996</v>
      </c>
      <c r="V9" s="8">
        <f t="shared" si="6"/>
        <v>311.09100000000001</v>
      </c>
      <c r="W9" s="8">
        <f t="shared" si="7"/>
        <v>192.31080000000003</v>
      </c>
      <c r="X9" s="8">
        <f t="shared" si="8"/>
        <v>660</v>
      </c>
      <c r="Y9" s="25">
        <f t="shared" si="9"/>
        <v>0</v>
      </c>
      <c r="Z9" s="26">
        <v>10</v>
      </c>
      <c r="AA9" s="27">
        <v>52</v>
      </c>
      <c r="AB9" s="27">
        <v>32</v>
      </c>
      <c r="AC9" s="27">
        <v>62</v>
      </c>
      <c r="AD9" s="27">
        <v>312</v>
      </c>
      <c r="AE9" s="28">
        <v>192</v>
      </c>
      <c r="AF9" s="32">
        <f t="shared" si="10"/>
        <v>660</v>
      </c>
      <c r="AG9" s="26">
        <f t="shared" si="11"/>
        <v>72</v>
      </c>
      <c r="AH9" s="27">
        <f t="shared" si="12"/>
        <v>364</v>
      </c>
      <c r="AI9" s="28">
        <f t="shared" si="13"/>
        <v>224</v>
      </c>
      <c r="AJ9" s="38">
        <v>7</v>
      </c>
      <c r="AK9" s="39" t="s">
        <v>198</v>
      </c>
      <c r="AL9" t="s">
        <v>200</v>
      </c>
      <c r="AM9" s="39">
        <v>23</v>
      </c>
      <c r="AN9" s="40">
        <v>29</v>
      </c>
      <c r="AO9" s="5"/>
      <c r="AP9" s="56" t="s">
        <v>156</v>
      </c>
      <c r="AQ9" s="61">
        <f>SUMIF($AM:$AM,22,P:P)</f>
        <v>697</v>
      </c>
      <c r="AR9" s="61">
        <f>SUMIF($AM:$AM,22,Q:Q)</f>
        <v>4488</v>
      </c>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row>
    <row r="10" spans="1:141" x14ac:dyDescent="0.25">
      <c r="A10" t="s">
        <v>103</v>
      </c>
      <c r="B10" t="s">
        <v>88</v>
      </c>
      <c r="C10">
        <v>477</v>
      </c>
      <c r="D10">
        <v>303</v>
      </c>
      <c r="E10">
        <v>23.5</v>
      </c>
      <c r="F10">
        <v>183</v>
      </c>
      <c r="G10" t="s">
        <v>165</v>
      </c>
      <c r="H10">
        <v>18</v>
      </c>
      <c r="I10">
        <v>0.12</v>
      </c>
      <c r="J10">
        <v>85</v>
      </c>
      <c r="K10">
        <v>0.56999999999999995</v>
      </c>
      <c r="L10">
        <v>45</v>
      </c>
      <c r="M10">
        <v>0.3</v>
      </c>
      <c r="N10" s="32" t="s">
        <v>176</v>
      </c>
      <c r="O10" s="32">
        <f t="shared" si="0"/>
        <v>780</v>
      </c>
      <c r="P10" s="26">
        <v>183</v>
      </c>
      <c r="Q10" s="28">
        <f t="shared" si="1"/>
        <v>597</v>
      </c>
      <c r="R10" s="37">
        <f t="shared" si="2"/>
        <v>21.995999999999999</v>
      </c>
      <c r="S10" s="8">
        <f t="shared" si="3"/>
        <v>104.48100000000001</v>
      </c>
      <c r="T10" s="8">
        <f t="shared" si="4"/>
        <v>54.99</v>
      </c>
      <c r="U10" s="8">
        <f t="shared" si="5"/>
        <v>71.603999999999999</v>
      </c>
      <c r="V10" s="8">
        <f t="shared" si="6"/>
        <v>340.11899999999991</v>
      </c>
      <c r="W10" s="8">
        <f t="shared" si="7"/>
        <v>179.01</v>
      </c>
      <c r="X10" s="8">
        <f t="shared" si="8"/>
        <v>772.19999999999993</v>
      </c>
      <c r="Y10" s="25">
        <f t="shared" si="9"/>
        <v>-7.8000000000000682</v>
      </c>
      <c r="Z10" s="26">
        <v>22</v>
      </c>
      <c r="AA10" s="27">
        <v>106</v>
      </c>
      <c r="AB10" s="27">
        <v>56</v>
      </c>
      <c r="AC10" s="27">
        <v>72</v>
      </c>
      <c r="AD10" s="27">
        <v>343</v>
      </c>
      <c r="AE10" s="28">
        <v>181</v>
      </c>
      <c r="AF10" s="32">
        <f t="shared" si="10"/>
        <v>780</v>
      </c>
      <c r="AG10" s="26">
        <f t="shared" si="11"/>
        <v>94</v>
      </c>
      <c r="AH10" s="27">
        <f t="shared" si="12"/>
        <v>449</v>
      </c>
      <c r="AI10" s="28">
        <f t="shared" si="13"/>
        <v>237</v>
      </c>
      <c r="AJ10" s="38">
        <v>8</v>
      </c>
      <c r="AK10" s="39" t="s">
        <v>198</v>
      </c>
      <c r="AL10" t="s">
        <v>200</v>
      </c>
      <c r="AM10" s="39">
        <v>22</v>
      </c>
      <c r="AN10" s="40">
        <v>29</v>
      </c>
      <c r="AO10" s="5"/>
      <c r="AP10" s="57" t="s">
        <v>157</v>
      </c>
      <c r="AQ10" s="63">
        <f>SUMIF($AM:$AM,23,P:P)</f>
        <v>2513</v>
      </c>
      <c r="AR10" s="8">
        <f>SUMIF($AM:$AM,23,Q:Q)</f>
        <v>6605</v>
      </c>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row>
    <row r="11" spans="1:141" ht="15.75" thickBot="1" x14ac:dyDescent="0.3">
      <c r="A11" t="s">
        <v>65</v>
      </c>
      <c r="B11" t="s">
        <v>66</v>
      </c>
      <c r="C11">
        <v>469</v>
      </c>
      <c r="D11">
        <v>265</v>
      </c>
      <c r="E11">
        <v>34.5</v>
      </c>
      <c r="F11">
        <v>253</v>
      </c>
      <c r="G11" t="s">
        <v>165</v>
      </c>
      <c r="H11">
        <v>18</v>
      </c>
      <c r="I11">
        <v>0.13</v>
      </c>
      <c r="J11">
        <v>82</v>
      </c>
      <c r="K11">
        <v>0.61</v>
      </c>
      <c r="L11">
        <v>35</v>
      </c>
      <c r="M11">
        <v>0.26</v>
      </c>
      <c r="N11" s="32" t="s">
        <v>166</v>
      </c>
      <c r="O11" s="32">
        <f t="shared" si="0"/>
        <v>734</v>
      </c>
      <c r="P11" s="26">
        <v>253</v>
      </c>
      <c r="Q11" s="28">
        <f t="shared" si="1"/>
        <v>481</v>
      </c>
      <c r="R11" s="37">
        <f t="shared" si="2"/>
        <v>32.919900000000005</v>
      </c>
      <c r="S11" s="8">
        <f t="shared" si="3"/>
        <v>154.47029999999998</v>
      </c>
      <c r="T11" s="8">
        <f t="shared" si="4"/>
        <v>65.839800000000011</v>
      </c>
      <c r="U11" s="8">
        <f t="shared" si="5"/>
        <v>62.500100000000003</v>
      </c>
      <c r="V11" s="8">
        <f t="shared" si="6"/>
        <v>293.2697</v>
      </c>
      <c r="W11" s="8">
        <f t="shared" si="7"/>
        <v>125.00020000000001</v>
      </c>
      <c r="X11" s="8">
        <f t="shared" si="8"/>
        <v>734</v>
      </c>
      <c r="Y11" s="25">
        <f t="shared" si="9"/>
        <v>0</v>
      </c>
      <c r="Z11" s="26">
        <v>33</v>
      </c>
      <c r="AA11" s="27">
        <v>154</v>
      </c>
      <c r="AB11" s="27">
        <v>66</v>
      </c>
      <c r="AC11" s="27">
        <v>63</v>
      </c>
      <c r="AD11" s="27">
        <v>293</v>
      </c>
      <c r="AE11" s="28">
        <v>125</v>
      </c>
      <c r="AF11" s="32">
        <f t="shared" si="10"/>
        <v>734</v>
      </c>
      <c r="AG11" s="26">
        <f t="shared" si="11"/>
        <v>96</v>
      </c>
      <c r="AH11" s="27">
        <f t="shared" si="12"/>
        <v>447</v>
      </c>
      <c r="AI11" s="28">
        <f t="shared" si="13"/>
        <v>191</v>
      </c>
      <c r="AJ11" s="38">
        <v>9</v>
      </c>
      <c r="AK11" s="39" t="s">
        <v>198</v>
      </c>
      <c r="AL11" t="s">
        <v>200</v>
      </c>
      <c r="AM11" s="39">
        <v>23</v>
      </c>
      <c r="AN11" s="40">
        <v>29</v>
      </c>
      <c r="AO11" s="5"/>
      <c r="AP11" s="58" t="s">
        <v>158</v>
      </c>
      <c r="AQ11" s="65">
        <f>SUMIF($AM:$AM,24,P:P)</f>
        <v>377</v>
      </c>
      <c r="AR11" s="66">
        <f>SUMIF($AM:$AM,24,Q:Q)</f>
        <v>3120</v>
      </c>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row>
    <row r="12" spans="1:141" s="1" customFormat="1" x14ac:dyDescent="0.25">
      <c r="A12" t="s">
        <v>85</v>
      </c>
      <c r="B12" t="s">
        <v>66</v>
      </c>
      <c r="C12">
        <v>474</v>
      </c>
      <c r="D12">
        <v>288</v>
      </c>
      <c r="E12">
        <v>20</v>
      </c>
      <c r="F12">
        <v>171</v>
      </c>
      <c r="G12" t="s">
        <v>165</v>
      </c>
      <c r="H12">
        <v>17</v>
      </c>
      <c r="I12">
        <v>0.13</v>
      </c>
      <c r="J12">
        <v>86</v>
      </c>
      <c r="K12">
        <v>0.65</v>
      </c>
      <c r="L12">
        <v>29</v>
      </c>
      <c r="M12">
        <v>0.22</v>
      </c>
      <c r="N12" s="32" t="s">
        <v>215</v>
      </c>
      <c r="O12" s="32">
        <f t="shared" si="0"/>
        <v>762</v>
      </c>
      <c r="P12" s="26">
        <v>171</v>
      </c>
      <c r="Q12" s="28">
        <f t="shared" si="1"/>
        <v>591</v>
      </c>
      <c r="R12" s="37">
        <f t="shared" si="2"/>
        <v>19.812000000000001</v>
      </c>
      <c r="S12" s="8">
        <f t="shared" si="3"/>
        <v>99.06</v>
      </c>
      <c r="T12" s="8">
        <f t="shared" si="4"/>
        <v>33.527999999999999</v>
      </c>
      <c r="U12" s="8">
        <f t="shared" si="5"/>
        <v>79.248000000000005</v>
      </c>
      <c r="V12" s="8">
        <f t="shared" si="6"/>
        <v>396.24</v>
      </c>
      <c r="W12" s="8">
        <f t="shared" si="7"/>
        <v>134.11199999999999</v>
      </c>
      <c r="X12" s="8">
        <f t="shared" si="8"/>
        <v>762</v>
      </c>
      <c r="Y12" s="25">
        <f t="shared" si="9"/>
        <v>0</v>
      </c>
      <c r="Z12" s="26">
        <v>20</v>
      </c>
      <c r="AA12" s="27">
        <v>99</v>
      </c>
      <c r="AB12" s="27">
        <v>34</v>
      </c>
      <c r="AC12" s="27">
        <v>79</v>
      </c>
      <c r="AD12" s="27">
        <v>396</v>
      </c>
      <c r="AE12" s="28">
        <v>134</v>
      </c>
      <c r="AF12" s="32">
        <f t="shared" si="10"/>
        <v>762</v>
      </c>
      <c r="AG12" s="26">
        <f t="shared" si="11"/>
        <v>99</v>
      </c>
      <c r="AH12" s="27">
        <f t="shared" si="12"/>
        <v>495</v>
      </c>
      <c r="AI12" s="28">
        <f t="shared" si="13"/>
        <v>168</v>
      </c>
      <c r="AJ12" s="38">
        <v>10</v>
      </c>
      <c r="AK12" s="39" t="s">
        <v>198</v>
      </c>
      <c r="AL12" t="s">
        <v>200</v>
      </c>
      <c r="AM12" s="39">
        <v>23</v>
      </c>
      <c r="AN12" s="40">
        <v>29</v>
      </c>
      <c r="AO12" s="5"/>
      <c r="AP12" s="5" t="s">
        <v>276</v>
      </c>
      <c r="AQ12" s="5">
        <f>SUM(AQ9:AQ11)</f>
        <v>3587</v>
      </c>
      <c r="AR12" s="5">
        <f>SUM(AR9:AR11)</f>
        <v>14213</v>
      </c>
      <c r="AS12" s="5">
        <f>SUM(AQ12:AR12)</f>
        <v>17800</v>
      </c>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row>
    <row r="13" spans="1:141" s="1" customFormat="1" x14ac:dyDescent="0.25">
      <c r="A13" s="1" t="s">
        <v>95</v>
      </c>
      <c r="B13" s="1" t="s">
        <v>80</v>
      </c>
      <c r="C13" s="1">
        <v>449</v>
      </c>
      <c r="D13" s="1">
        <v>283</v>
      </c>
      <c r="E13" s="1">
        <v>4.9000000000000004</v>
      </c>
      <c r="F13" s="1">
        <v>45</v>
      </c>
      <c r="G13" s="1" t="s">
        <v>164</v>
      </c>
      <c r="H13" s="1">
        <v>0</v>
      </c>
      <c r="I13" s="1">
        <v>0</v>
      </c>
      <c r="J13" s="1">
        <v>11</v>
      </c>
      <c r="K13" s="1">
        <v>0.09</v>
      </c>
      <c r="L13" s="1">
        <v>114</v>
      </c>
      <c r="M13" s="1">
        <v>0.91</v>
      </c>
      <c r="N13" s="32" t="s">
        <v>174</v>
      </c>
      <c r="O13" s="32">
        <f t="shared" si="0"/>
        <v>732</v>
      </c>
      <c r="P13" s="26">
        <v>45</v>
      </c>
      <c r="Q13" s="28">
        <f t="shared" si="1"/>
        <v>687</v>
      </c>
      <c r="R13" s="37">
        <f t="shared" si="2"/>
        <v>0</v>
      </c>
      <c r="S13" s="8">
        <f t="shared" si="3"/>
        <v>3.2281200000000001</v>
      </c>
      <c r="T13" s="8">
        <f t="shared" si="4"/>
        <v>32.639880000000005</v>
      </c>
      <c r="U13" s="8">
        <f t="shared" si="5"/>
        <v>0</v>
      </c>
      <c r="V13" s="8">
        <f t="shared" si="6"/>
        <v>62.651879999999991</v>
      </c>
      <c r="W13" s="8">
        <f t="shared" si="7"/>
        <v>633.48011999999994</v>
      </c>
      <c r="X13" s="8">
        <f t="shared" si="8"/>
        <v>732</v>
      </c>
      <c r="Y13" s="25">
        <f t="shared" si="9"/>
        <v>0</v>
      </c>
      <c r="Z13" s="26">
        <v>0</v>
      </c>
      <c r="AA13" s="27">
        <v>3</v>
      </c>
      <c r="AB13" s="27">
        <v>33</v>
      </c>
      <c r="AC13" s="27">
        <v>0</v>
      </c>
      <c r="AD13" s="27">
        <v>63</v>
      </c>
      <c r="AE13" s="28">
        <v>633</v>
      </c>
      <c r="AF13" s="32">
        <f t="shared" si="10"/>
        <v>732</v>
      </c>
      <c r="AG13" s="26">
        <f t="shared" si="11"/>
        <v>0</v>
      </c>
      <c r="AH13" s="27">
        <f t="shared" si="12"/>
        <v>66</v>
      </c>
      <c r="AI13" s="28">
        <f t="shared" si="13"/>
        <v>666</v>
      </c>
      <c r="AJ13" s="38">
        <v>11</v>
      </c>
      <c r="AK13" s="39" t="s">
        <v>197</v>
      </c>
      <c r="AL13" t="s">
        <v>201</v>
      </c>
      <c r="AM13" s="39">
        <v>24</v>
      </c>
      <c r="AN13" s="40">
        <v>28</v>
      </c>
      <c r="AO13" s="5"/>
      <c r="AP13" s="5"/>
      <c r="AQ13" s="5">
        <f>AQ12-P22</f>
        <v>0</v>
      </c>
      <c r="AR13" s="5">
        <f>AR12-Q22</f>
        <v>0</v>
      </c>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row>
    <row r="14" spans="1:141" s="1" customFormat="1" x14ac:dyDescent="0.25">
      <c r="A14" t="s">
        <v>120</v>
      </c>
      <c r="B14" t="s">
        <v>66</v>
      </c>
      <c r="C14">
        <v>781</v>
      </c>
      <c r="D14">
        <v>479</v>
      </c>
      <c r="E14">
        <v>16</v>
      </c>
      <c r="F14">
        <v>249</v>
      </c>
      <c r="G14" t="s">
        <v>165</v>
      </c>
      <c r="H14">
        <v>29</v>
      </c>
      <c r="I14">
        <v>0.13</v>
      </c>
      <c r="J14">
        <v>134</v>
      </c>
      <c r="K14">
        <v>0.59</v>
      </c>
      <c r="L14">
        <v>64</v>
      </c>
      <c r="M14">
        <v>0.28000000000000003</v>
      </c>
      <c r="N14" s="32" t="s">
        <v>170</v>
      </c>
      <c r="O14" s="32">
        <f t="shared" si="0"/>
        <v>1260</v>
      </c>
      <c r="P14" s="26">
        <v>249</v>
      </c>
      <c r="Q14" s="28">
        <f t="shared" si="1"/>
        <v>1011</v>
      </c>
      <c r="R14" s="37">
        <f t="shared" si="2"/>
        <v>26.208000000000002</v>
      </c>
      <c r="S14" s="8">
        <f t="shared" si="3"/>
        <v>118.944</v>
      </c>
      <c r="T14" s="8">
        <f t="shared" si="4"/>
        <v>56.448</v>
      </c>
      <c r="U14" s="8">
        <f t="shared" si="5"/>
        <v>137.59200000000001</v>
      </c>
      <c r="V14" s="8">
        <f t="shared" si="6"/>
        <v>624.4559999999999</v>
      </c>
      <c r="W14" s="8">
        <f t="shared" si="7"/>
        <v>296.35200000000003</v>
      </c>
      <c r="X14" s="8">
        <f t="shared" si="8"/>
        <v>1260</v>
      </c>
      <c r="Y14" s="25">
        <f t="shared" si="9"/>
        <v>0</v>
      </c>
      <c r="Z14" s="26">
        <v>26</v>
      </c>
      <c r="AA14" s="27">
        <v>119</v>
      </c>
      <c r="AB14" s="27">
        <v>56</v>
      </c>
      <c r="AC14" s="27">
        <v>138</v>
      </c>
      <c r="AD14" s="27">
        <v>625</v>
      </c>
      <c r="AE14" s="28">
        <v>296</v>
      </c>
      <c r="AF14" s="32">
        <f t="shared" si="10"/>
        <v>1260</v>
      </c>
      <c r="AG14" s="26">
        <f t="shared" si="11"/>
        <v>164</v>
      </c>
      <c r="AH14" s="27">
        <f t="shared" si="12"/>
        <v>744</v>
      </c>
      <c r="AI14" s="28">
        <f t="shared" si="13"/>
        <v>352</v>
      </c>
      <c r="AJ14" s="38">
        <v>12</v>
      </c>
      <c r="AK14" s="39" t="s">
        <v>198</v>
      </c>
      <c r="AL14" t="s">
        <v>200</v>
      </c>
      <c r="AM14" s="39">
        <v>23</v>
      </c>
      <c r="AN14" s="40">
        <v>29</v>
      </c>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row>
    <row r="15" spans="1:141" ht="15.75" thickBot="1" x14ac:dyDescent="0.3">
      <c r="A15" t="s">
        <v>124</v>
      </c>
      <c r="B15" t="s">
        <v>66</v>
      </c>
      <c r="C15">
        <v>601</v>
      </c>
      <c r="D15">
        <v>480</v>
      </c>
      <c r="E15">
        <v>29.4</v>
      </c>
      <c r="F15">
        <v>356</v>
      </c>
      <c r="G15" t="s">
        <v>165</v>
      </c>
      <c r="H15">
        <v>41</v>
      </c>
      <c r="I15">
        <v>0.17</v>
      </c>
      <c r="J15">
        <v>120</v>
      </c>
      <c r="K15">
        <v>0.48</v>
      </c>
      <c r="L15">
        <v>87</v>
      </c>
      <c r="M15">
        <v>0.35</v>
      </c>
      <c r="N15" s="32" t="s">
        <v>202</v>
      </c>
      <c r="O15" s="32">
        <f t="shared" si="0"/>
        <v>1081</v>
      </c>
      <c r="P15" s="26">
        <v>356</v>
      </c>
      <c r="Q15" s="28">
        <f t="shared" si="1"/>
        <v>725</v>
      </c>
      <c r="R15" s="37">
        <f t="shared" si="2"/>
        <v>54.028380000000006</v>
      </c>
      <c r="S15" s="8">
        <f t="shared" si="3"/>
        <v>152.55071999999998</v>
      </c>
      <c r="T15" s="8">
        <f t="shared" si="4"/>
        <v>111.2349</v>
      </c>
      <c r="U15" s="8">
        <f t="shared" si="5"/>
        <v>129.74162000000001</v>
      </c>
      <c r="V15" s="8">
        <f t="shared" si="6"/>
        <v>366.32927999999998</v>
      </c>
      <c r="W15" s="8">
        <f t="shared" si="7"/>
        <v>267.11509999999998</v>
      </c>
      <c r="X15" s="8">
        <f t="shared" si="8"/>
        <v>1081</v>
      </c>
      <c r="Y15" s="25">
        <f t="shared" si="9"/>
        <v>0</v>
      </c>
      <c r="Z15" s="26">
        <v>54</v>
      </c>
      <c r="AA15" s="27">
        <v>153</v>
      </c>
      <c r="AB15" s="27">
        <v>111</v>
      </c>
      <c r="AC15" s="27">
        <v>130</v>
      </c>
      <c r="AD15" s="27">
        <v>366</v>
      </c>
      <c r="AE15" s="28">
        <v>267</v>
      </c>
      <c r="AF15" s="32">
        <f t="shared" si="10"/>
        <v>1081</v>
      </c>
      <c r="AG15" s="26">
        <f t="shared" si="11"/>
        <v>184</v>
      </c>
      <c r="AH15" s="27">
        <f t="shared" si="12"/>
        <v>519</v>
      </c>
      <c r="AI15" s="28">
        <f t="shared" si="13"/>
        <v>378</v>
      </c>
      <c r="AJ15" s="38">
        <v>13</v>
      </c>
      <c r="AK15" s="39" t="s">
        <v>198</v>
      </c>
      <c r="AL15" t="s">
        <v>200</v>
      </c>
      <c r="AM15" s="39">
        <v>23</v>
      </c>
      <c r="AN15" s="40">
        <v>29</v>
      </c>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row>
    <row r="16" spans="1:141" s="1" customFormat="1" ht="15.75" thickBot="1" x14ac:dyDescent="0.3">
      <c r="A16" s="1" t="s">
        <v>113</v>
      </c>
      <c r="B16" s="1" t="s">
        <v>88</v>
      </c>
      <c r="C16" s="1">
        <v>476</v>
      </c>
      <c r="D16" s="1">
        <v>299</v>
      </c>
      <c r="E16" s="1">
        <v>4.5999999999999996</v>
      </c>
      <c r="F16" s="1">
        <v>45</v>
      </c>
      <c r="G16" s="1" t="s">
        <v>164</v>
      </c>
      <c r="H16" s="1">
        <v>0</v>
      </c>
      <c r="I16" s="1">
        <v>0</v>
      </c>
      <c r="J16" s="1">
        <v>33</v>
      </c>
      <c r="K16" s="1">
        <v>0.25</v>
      </c>
      <c r="L16" s="1">
        <v>101</v>
      </c>
      <c r="M16" s="1">
        <v>0.75</v>
      </c>
      <c r="N16" s="32" t="s">
        <v>167</v>
      </c>
      <c r="O16" s="32">
        <f t="shared" si="0"/>
        <v>775</v>
      </c>
      <c r="P16" s="26">
        <v>45</v>
      </c>
      <c r="Q16" s="28">
        <f t="shared" si="1"/>
        <v>730</v>
      </c>
      <c r="R16" s="37">
        <f t="shared" si="2"/>
        <v>0</v>
      </c>
      <c r="S16" s="8">
        <f t="shared" si="3"/>
        <v>8.9124999999999996</v>
      </c>
      <c r="T16" s="8">
        <f t="shared" si="4"/>
        <v>26.737500000000001</v>
      </c>
      <c r="U16" s="8">
        <f t="shared" si="5"/>
        <v>0</v>
      </c>
      <c r="V16" s="8">
        <f t="shared" si="6"/>
        <v>184.83750000000001</v>
      </c>
      <c r="W16" s="8">
        <f t="shared" si="7"/>
        <v>554.51250000000005</v>
      </c>
      <c r="X16" s="8">
        <f t="shared" si="8"/>
        <v>775</v>
      </c>
      <c r="Y16" s="25">
        <f t="shared" si="9"/>
        <v>0</v>
      </c>
      <c r="Z16" s="26">
        <v>0</v>
      </c>
      <c r="AA16" s="27">
        <v>9</v>
      </c>
      <c r="AB16" s="27">
        <v>27</v>
      </c>
      <c r="AC16" s="27">
        <v>0</v>
      </c>
      <c r="AD16" s="27">
        <v>185</v>
      </c>
      <c r="AE16" s="28">
        <v>554</v>
      </c>
      <c r="AF16" s="32">
        <f t="shared" si="10"/>
        <v>775</v>
      </c>
      <c r="AG16" s="26">
        <f t="shared" si="11"/>
        <v>0</v>
      </c>
      <c r="AH16" s="27">
        <f t="shared" si="12"/>
        <v>194</v>
      </c>
      <c r="AI16" s="28">
        <f t="shared" si="13"/>
        <v>581</v>
      </c>
      <c r="AJ16" s="38">
        <v>14</v>
      </c>
      <c r="AK16" s="39" t="s">
        <v>197</v>
      </c>
      <c r="AL16" t="s">
        <v>201</v>
      </c>
      <c r="AM16" s="39">
        <v>22</v>
      </c>
      <c r="AN16" s="40">
        <v>28</v>
      </c>
      <c r="AO16" s="5"/>
      <c r="AP16" s="5"/>
      <c r="AQ16" s="56" t="s">
        <v>154</v>
      </c>
      <c r="AR16" s="59" t="s">
        <v>229</v>
      </c>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row>
    <row r="17" spans="1:138" x14ac:dyDescent="0.25">
      <c r="A17" t="s">
        <v>111</v>
      </c>
      <c r="B17" t="s">
        <v>88</v>
      </c>
      <c r="C17">
        <v>771</v>
      </c>
      <c r="D17">
        <v>510</v>
      </c>
      <c r="E17">
        <v>18.7</v>
      </c>
      <c r="F17">
        <v>293</v>
      </c>
      <c r="G17" t="s">
        <v>165</v>
      </c>
      <c r="H17">
        <v>16</v>
      </c>
      <c r="I17">
        <v>0.06</v>
      </c>
      <c r="J17">
        <v>140</v>
      </c>
      <c r="K17">
        <v>0.56000000000000005</v>
      </c>
      <c r="L17">
        <v>93</v>
      </c>
      <c r="M17">
        <v>0.37</v>
      </c>
      <c r="N17" s="32" t="s">
        <v>169</v>
      </c>
      <c r="O17" s="32">
        <f t="shared" si="0"/>
        <v>1281</v>
      </c>
      <c r="P17" s="26">
        <v>293</v>
      </c>
      <c r="Q17" s="28">
        <f t="shared" si="1"/>
        <v>988</v>
      </c>
      <c r="R17" s="37">
        <f t="shared" si="2"/>
        <v>14.372819999999999</v>
      </c>
      <c r="S17" s="8">
        <f t="shared" si="3"/>
        <v>134.14632</v>
      </c>
      <c r="T17" s="8">
        <f t="shared" si="4"/>
        <v>88.632390000000001</v>
      </c>
      <c r="U17" s="8">
        <f t="shared" si="5"/>
        <v>62.487179999999988</v>
      </c>
      <c r="V17" s="8">
        <f t="shared" si="6"/>
        <v>583.21368000000007</v>
      </c>
      <c r="W17" s="8">
        <f t="shared" si="7"/>
        <v>385.33760999999998</v>
      </c>
      <c r="X17" s="8">
        <f t="shared" si="8"/>
        <v>1268.19</v>
      </c>
      <c r="Y17" s="25">
        <f t="shared" si="9"/>
        <v>-12.809999999999945</v>
      </c>
      <c r="Z17" s="26">
        <v>15</v>
      </c>
      <c r="AA17" s="27">
        <v>136</v>
      </c>
      <c r="AB17" s="27">
        <v>90</v>
      </c>
      <c r="AC17" s="27">
        <v>63</v>
      </c>
      <c r="AD17" s="27">
        <v>588</v>
      </c>
      <c r="AE17" s="28">
        <v>389</v>
      </c>
      <c r="AF17" s="32">
        <f t="shared" si="10"/>
        <v>1281</v>
      </c>
      <c r="AG17" s="26">
        <f t="shared" si="11"/>
        <v>78</v>
      </c>
      <c r="AH17" s="27">
        <f t="shared" si="12"/>
        <v>724</v>
      </c>
      <c r="AI17" s="28">
        <f t="shared" si="13"/>
        <v>479</v>
      </c>
      <c r="AJ17" s="38">
        <v>15</v>
      </c>
      <c r="AK17" s="39" t="s">
        <v>198</v>
      </c>
      <c r="AL17" t="s">
        <v>200</v>
      </c>
      <c r="AM17" s="39">
        <v>22</v>
      </c>
      <c r="AN17" s="40">
        <v>29</v>
      </c>
      <c r="AO17" s="5"/>
      <c r="AP17" s="56" t="s">
        <v>194</v>
      </c>
      <c r="AQ17" s="61">
        <f>SUMIF($AM:$AM,22,P:P)</f>
        <v>697</v>
      </c>
      <c r="AR17" s="61">
        <f>SUMIF($AM:$AM,22,Q:Q)</f>
        <v>4488</v>
      </c>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row>
    <row r="18" spans="1:138" x14ac:dyDescent="0.25">
      <c r="A18" s="1" t="s">
        <v>107</v>
      </c>
      <c r="B18" s="1" t="s">
        <v>88</v>
      </c>
      <c r="C18" s="1">
        <v>548</v>
      </c>
      <c r="D18" s="1">
        <v>337</v>
      </c>
      <c r="E18" s="1">
        <v>2.2000000000000002</v>
      </c>
      <c r="F18" s="1">
        <v>26</v>
      </c>
      <c r="G18" s="1" t="s">
        <v>164</v>
      </c>
      <c r="H18" s="1">
        <v>0</v>
      </c>
      <c r="I18" s="1">
        <v>0</v>
      </c>
      <c r="J18" s="1">
        <v>16</v>
      </c>
      <c r="K18" s="1">
        <v>0.13</v>
      </c>
      <c r="L18" s="1">
        <v>111</v>
      </c>
      <c r="M18" s="1">
        <v>0.87</v>
      </c>
      <c r="N18" s="32" t="s">
        <v>214</v>
      </c>
      <c r="O18" s="32">
        <f t="shared" si="0"/>
        <v>885</v>
      </c>
      <c r="P18" s="26">
        <v>26</v>
      </c>
      <c r="Q18" s="28">
        <f t="shared" si="1"/>
        <v>859</v>
      </c>
      <c r="R18" s="37">
        <f t="shared" si="2"/>
        <v>0</v>
      </c>
      <c r="S18" s="8">
        <f t="shared" si="3"/>
        <v>2.5311000000000003</v>
      </c>
      <c r="T18" s="8">
        <f t="shared" si="4"/>
        <v>16.9389</v>
      </c>
      <c r="U18" s="8">
        <f t="shared" si="5"/>
        <v>0</v>
      </c>
      <c r="V18" s="8">
        <f t="shared" si="6"/>
        <v>112.51890000000002</v>
      </c>
      <c r="W18" s="8">
        <f t="shared" si="7"/>
        <v>753.01110000000006</v>
      </c>
      <c r="X18" s="8">
        <f t="shared" si="8"/>
        <v>885</v>
      </c>
      <c r="Y18" s="25">
        <f t="shared" si="9"/>
        <v>0</v>
      </c>
      <c r="Z18" s="26">
        <v>0</v>
      </c>
      <c r="AA18" s="27">
        <v>3</v>
      </c>
      <c r="AB18" s="27">
        <v>17</v>
      </c>
      <c r="AC18" s="27">
        <v>0</v>
      </c>
      <c r="AD18" s="27">
        <v>113</v>
      </c>
      <c r="AE18" s="28">
        <v>752</v>
      </c>
      <c r="AF18" s="32">
        <f t="shared" si="10"/>
        <v>885</v>
      </c>
      <c r="AG18" s="26">
        <f t="shared" si="11"/>
        <v>0</v>
      </c>
      <c r="AH18" s="27">
        <f t="shared" si="12"/>
        <v>116</v>
      </c>
      <c r="AI18" s="28">
        <f t="shared" si="13"/>
        <v>769</v>
      </c>
      <c r="AJ18" s="38">
        <v>16</v>
      </c>
      <c r="AK18" s="39" t="s">
        <v>197</v>
      </c>
      <c r="AL18" t="s">
        <v>201</v>
      </c>
      <c r="AM18" s="39">
        <v>22</v>
      </c>
      <c r="AN18" s="40">
        <v>28</v>
      </c>
      <c r="AO18" s="5"/>
      <c r="AP18" s="57" t="s">
        <v>195</v>
      </c>
      <c r="AQ18" s="63">
        <f>SUMIF($AM:$AM,23,P:P)</f>
        <v>2513</v>
      </c>
      <c r="AR18" s="8">
        <f>SUMIF($AM:$AM,23,Q:Q)</f>
        <v>6605</v>
      </c>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row>
    <row r="19" spans="1:138" ht="15.75" thickBot="1" x14ac:dyDescent="0.3">
      <c r="A19" s="1" t="s">
        <v>109</v>
      </c>
      <c r="B19" s="1" t="s">
        <v>80</v>
      </c>
      <c r="C19" s="1">
        <v>477</v>
      </c>
      <c r="D19" s="1">
        <v>320</v>
      </c>
      <c r="E19" s="1">
        <v>3.8</v>
      </c>
      <c r="F19" s="1">
        <v>40</v>
      </c>
      <c r="G19" s="1" t="s">
        <v>164</v>
      </c>
      <c r="H19" s="1">
        <v>0</v>
      </c>
      <c r="I19" s="1">
        <v>0</v>
      </c>
      <c r="J19" s="1">
        <v>13</v>
      </c>
      <c r="K19" s="1">
        <v>0.08</v>
      </c>
      <c r="L19" s="1">
        <v>145</v>
      </c>
      <c r="M19" s="1">
        <v>0.92</v>
      </c>
      <c r="N19" s="32" t="s">
        <v>168</v>
      </c>
      <c r="O19" s="32">
        <f t="shared" si="0"/>
        <v>797</v>
      </c>
      <c r="P19" s="26">
        <v>40</v>
      </c>
      <c r="Q19" s="28">
        <f t="shared" si="1"/>
        <v>757</v>
      </c>
      <c r="R19" s="37">
        <f t="shared" si="2"/>
        <v>0</v>
      </c>
      <c r="S19" s="8">
        <f t="shared" si="3"/>
        <v>2.4228799999999997</v>
      </c>
      <c r="T19" s="8">
        <f t="shared" si="4"/>
        <v>27.863119999999999</v>
      </c>
      <c r="U19" s="8">
        <f t="shared" si="5"/>
        <v>0</v>
      </c>
      <c r="V19" s="8">
        <f t="shared" si="6"/>
        <v>61.337120000000006</v>
      </c>
      <c r="W19" s="8">
        <f t="shared" si="7"/>
        <v>705.37688000000014</v>
      </c>
      <c r="X19" s="8">
        <f t="shared" si="8"/>
        <v>797.00000000000011</v>
      </c>
      <c r="Y19" s="25">
        <f t="shared" si="9"/>
        <v>0</v>
      </c>
      <c r="Z19" s="26">
        <v>0</v>
      </c>
      <c r="AA19" s="27">
        <v>2</v>
      </c>
      <c r="AB19" s="27">
        <v>28</v>
      </c>
      <c r="AC19" s="27">
        <v>0</v>
      </c>
      <c r="AD19" s="27">
        <v>61</v>
      </c>
      <c r="AE19" s="28">
        <v>706</v>
      </c>
      <c r="AF19" s="32">
        <f t="shared" si="10"/>
        <v>797</v>
      </c>
      <c r="AG19" s="26">
        <f t="shared" si="11"/>
        <v>0</v>
      </c>
      <c r="AH19" s="27">
        <f t="shared" si="12"/>
        <v>63</v>
      </c>
      <c r="AI19" s="28">
        <f t="shared" si="13"/>
        <v>734</v>
      </c>
      <c r="AJ19" s="38">
        <v>17</v>
      </c>
      <c r="AK19" s="39" t="s">
        <v>197</v>
      </c>
      <c r="AL19" t="s">
        <v>201</v>
      </c>
      <c r="AM19" s="39">
        <v>24</v>
      </c>
      <c r="AN19" s="40">
        <v>28</v>
      </c>
      <c r="AO19" s="5"/>
      <c r="AP19" s="58" t="s">
        <v>196</v>
      </c>
      <c r="AQ19" s="65">
        <f>SUMIF($AM:$AM,24,P:P)</f>
        <v>377</v>
      </c>
      <c r="AR19" s="66">
        <f>SUMIF($AM:$AM,24,Q:Q)</f>
        <v>3120</v>
      </c>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row>
    <row r="20" spans="1:138" s="1" customFormat="1" x14ac:dyDescent="0.25">
      <c r="A20" s="1" t="s">
        <v>105</v>
      </c>
      <c r="B20" s="1" t="s">
        <v>88</v>
      </c>
      <c r="C20" s="1">
        <v>535</v>
      </c>
      <c r="D20" s="1">
        <v>360</v>
      </c>
      <c r="E20" s="1">
        <v>3.4</v>
      </c>
      <c r="F20" s="1">
        <v>40</v>
      </c>
      <c r="G20" s="1" t="s">
        <v>164</v>
      </c>
      <c r="H20" s="1">
        <v>0</v>
      </c>
      <c r="I20" s="1">
        <v>0</v>
      </c>
      <c r="J20" s="1">
        <v>12</v>
      </c>
      <c r="K20" s="1">
        <v>7.0000000000000007E-2</v>
      </c>
      <c r="L20" s="1">
        <v>154</v>
      </c>
      <c r="M20" s="1">
        <v>0.93</v>
      </c>
      <c r="N20" s="32" t="s">
        <v>212</v>
      </c>
      <c r="O20" s="32">
        <f t="shared" si="0"/>
        <v>895</v>
      </c>
      <c r="P20" s="26">
        <v>40</v>
      </c>
      <c r="Q20" s="28">
        <f t="shared" si="1"/>
        <v>855</v>
      </c>
      <c r="R20" s="37">
        <f t="shared" si="2"/>
        <v>0</v>
      </c>
      <c r="S20" s="8">
        <f t="shared" si="3"/>
        <v>2.1301000000000001</v>
      </c>
      <c r="T20" s="8">
        <f t="shared" si="4"/>
        <v>28.299899999999997</v>
      </c>
      <c r="U20" s="8">
        <f t="shared" si="5"/>
        <v>0</v>
      </c>
      <c r="V20" s="8">
        <f t="shared" si="6"/>
        <v>60.519900000000007</v>
      </c>
      <c r="W20" s="8">
        <f t="shared" si="7"/>
        <v>804.05009999999993</v>
      </c>
      <c r="X20" s="8">
        <f t="shared" si="8"/>
        <v>894.99999999999989</v>
      </c>
      <c r="Y20" s="25">
        <f t="shared" si="9"/>
        <v>0</v>
      </c>
      <c r="Z20" s="26">
        <v>0</v>
      </c>
      <c r="AA20" s="27">
        <v>2</v>
      </c>
      <c r="AB20" s="27">
        <v>28</v>
      </c>
      <c r="AC20" s="27">
        <v>0</v>
      </c>
      <c r="AD20" s="27">
        <v>61</v>
      </c>
      <c r="AE20" s="28">
        <v>804</v>
      </c>
      <c r="AF20" s="32">
        <f t="shared" si="10"/>
        <v>895</v>
      </c>
      <c r="AG20" s="26">
        <f t="shared" si="11"/>
        <v>0</v>
      </c>
      <c r="AH20" s="27">
        <f t="shared" si="12"/>
        <v>63</v>
      </c>
      <c r="AI20" s="28">
        <f t="shared" si="13"/>
        <v>832</v>
      </c>
      <c r="AJ20" s="38">
        <v>18</v>
      </c>
      <c r="AK20" s="39" t="s">
        <v>197</v>
      </c>
      <c r="AL20" t="s">
        <v>201</v>
      </c>
      <c r="AM20" s="39">
        <v>22</v>
      </c>
      <c r="AN20" s="40">
        <v>28</v>
      </c>
      <c r="AO20" s="5"/>
      <c r="AP20" s="5" t="s">
        <v>276</v>
      </c>
      <c r="AQ20" s="5">
        <f>SUM(AQ17:AQ19)</f>
        <v>3587</v>
      </c>
      <c r="AR20" s="5">
        <f>SUM(AR17:AR19)</f>
        <v>14213</v>
      </c>
      <c r="AS20" s="5">
        <f>SUM(AQ20:AR20)</f>
        <v>17800</v>
      </c>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row>
    <row r="21" spans="1:138" ht="15.75" thickBot="1" x14ac:dyDescent="0.3">
      <c r="A21" t="s">
        <v>117</v>
      </c>
      <c r="B21" t="s">
        <v>66</v>
      </c>
      <c r="C21">
        <v>863</v>
      </c>
      <c r="D21">
        <v>550</v>
      </c>
      <c r="E21">
        <v>22.5</v>
      </c>
      <c r="F21">
        <v>318</v>
      </c>
      <c r="G21" t="s">
        <v>165</v>
      </c>
      <c r="H21">
        <v>41</v>
      </c>
      <c r="I21">
        <v>0.15</v>
      </c>
      <c r="J21">
        <v>151</v>
      </c>
      <c r="K21">
        <v>0.56999999999999995</v>
      </c>
      <c r="L21">
        <v>75</v>
      </c>
      <c r="M21">
        <v>0.28000000000000003</v>
      </c>
      <c r="N21" s="33" t="s">
        <v>213</v>
      </c>
      <c r="O21" s="33">
        <f t="shared" si="0"/>
        <v>1413</v>
      </c>
      <c r="P21" s="29">
        <v>318</v>
      </c>
      <c r="Q21" s="31">
        <f t="shared" si="1"/>
        <v>1095</v>
      </c>
      <c r="R21" s="37">
        <f t="shared" si="2"/>
        <v>47.688749999999999</v>
      </c>
      <c r="S21" s="8">
        <f t="shared" si="3"/>
        <v>181.21724999999998</v>
      </c>
      <c r="T21" s="8">
        <f t="shared" si="4"/>
        <v>89.01900000000002</v>
      </c>
      <c r="U21" s="8">
        <f t="shared" si="5"/>
        <v>164.26124999999999</v>
      </c>
      <c r="V21" s="8">
        <f t="shared" si="6"/>
        <v>624.19274999999993</v>
      </c>
      <c r="W21" s="8">
        <f t="shared" si="7"/>
        <v>306.62100000000004</v>
      </c>
      <c r="X21" s="8">
        <f t="shared" si="8"/>
        <v>1413</v>
      </c>
      <c r="Y21" s="25">
        <f t="shared" si="9"/>
        <v>0</v>
      </c>
      <c r="Z21" s="29">
        <v>48</v>
      </c>
      <c r="AA21" s="30">
        <v>181</v>
      </c>
      <c r="AB21" s="30">
        <v>89</v>
      </c>
      <c r="AC21" s="30">
        <v>164</v>
      </c>
      <c r="AD21" s="30">
        <v>624</v>
      </c>
      <c r="AE21" s="31">
        <v>307</v>
      </c>
      <c r="AF21" s="33">
        <v>1413</v>
      </c>
      <c r="AG21" s="29">
        <f t="shared" si="11"/>
        <v>212</v>
      </c>
      <c r="AH21" s="30">
        <f t="shared" si="12"/>
        <v>805</v>
      </c>
      <c r="AI21" s="31">
        <f t="shared" si="13"/>
        <v>396</v>
      </c>
      <c r="AJ21" s="42">
        <v>19</v>
      </c>
      <c r="AK21" s="43" t="s">
        <v>198</v>
      </c>
      <c r="AL21" s="43" t="s">
        <v>200</v>
      </c>
      <c r="AM21" s="43">
        <v>23</v>
      </c>
      <c r="AN21" s="44">
        <v>29</v>
      </c>
      <c r="AO21" s="5"/>
      <c r="AP21" s="5"/>
      <c r="AQ21" s="5">
        <f>AQ20-P30</f>
        <v>3587</v>
      </c>
      <c r="AR21" s="5" t="e">
        <f>AR20-Q30</f>
        <v>#VALUE!</v>
      </c>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row>
    <row r="22" spans="1:138" x14ac:dyDescent="0.25">
      <c r="O22" s="14"/>
      <c r="P22" s="16">
        <f>SUM(P2:P21)</f>
        <v>3587</v>
      </c>
      <c r="Q22" s="17">
        <f>SUM(Q2:Q21)</f>
        <v>14213</v>
      </c>
      <c r="R22" s="12">
        <f t="shared" ref="R22:AI22" si="17">SUM(R2:R21)</f>
        <v>416.43576000000007</v>
      </c>
      <c r="S22" s="10">
        <f t="shared" si="17"/>
        <v>1732.5686499999997</v>
      </c>
      <c r="T22" s="10">
        <f t="shared" si="17"/>
        <v>1038.2923700000001</v>
      </c>
      <c r="U22" s="10">
        <f t="shared" si="17"/>
        <v>1275.0342400000002</v>
      </c>
      <c r="V22" s="10">
        <f t="shared" si="17"/>
        <v>6063.0513499999988</v>
      </c>
      <c r="W22" s="10">
        <f t="shared" si="17"/>
        <v>7267.1976299999978</v>
      </c>
      <c r="X22" s="10">
        <f t="shared" si="17"/>
        <v>17792.580000000002</v>
      </c>
      <c r="Y22" s="20">
        <f t="shared" si="17"/>
        <v>-7.4199999999999591</v>
      </c>
      <c r="Z22" s="16">
        <f t="shared" si="17"/>
        <v>416</v>
      </c>
      <c r="AA22" s="22">
        <f t="shared" si="17"/>
        <v>1732</v>
      </c>
      <c r="AB22" s="22">
        <f t="shared" si="17"/>
        <v>1040</v>
      </c>
      <c r="AC22" s="22">
        <f t="shared" si="17"/>
        <v>1275</v>
      </c>
      <c r="AD22" s="22">
        <f t="shared" si="17"/>
        <v>6068</v>
      </c>
      <c r="AE22" s="17">
        <f t="shared" si="17"/>
        <v>7269</v>
      </c>
      <c r="AF22" s="14"/>
      <c r="AG22" s="16">
        <f t="shared" si="17"/>
        <v>1691</v>
      </c>
      <c r="AH22" s="22">
        <f t="shared" si="17"/>
        <v>7800</v>
      </c>
      <c r="AI22" s="17">
        <f t="shared" si="17"/>
        <v>8309</v>
      </c>
    </row>
    <row r="23" spans="1:138" ht="15.75" thickBot="1" x14ac:dyDescent="0.3">
      <c r="A23" s="7" t="s">
        <v>207</v>
      </c>
      <c r="C23" s="7" t="s">
        <v>209</v>
      </c>
      <c r="D23" s="7">
        <f>SUM(C2:D21)</f>
        <v>17800</v>
      </c>
      <c r="O23" s="15">
        <f>SUM(O2:O21)</f>
        <v>17800</v>
      </c>
      <c r="P23" s="18"/>
      <c r="Q23" s="19">
        <f>P22+Q22</f>
        <v>17800</v>
      </c>
      <c r="R23" s="13"/>
      <c r="S23" s="9"/>
      <c r="T23" s="9"/>
      <c r="U23" s="9"/>
      <c r="V23" s="9"/>
      <c r="W23" s="9"/>
      <c r="X23" s="9"/>
      <c r="Y23" s="21"/>
      <c r="Z23" s="18"/>
      <c r="AA23" s="23"/>
      <c r="AB23" s="23"/>
      <c r="AC23" s="23"/>
      <c r="AD23" s="23"/>
      <c r="AE23" s="24">
        <f>SUM(Z22:AE22)</f>
        <v>17800</v>
      </c>
      <c r="AF23" s="15">
        <f>SUM(AF2:AF21)</f>
        <v>17800</v>
      </c>
      <c r="AG23" s="18"/>
      <c r="AH23" s="23"/>
      <c r="AI23" s="19">
        <f>SUM(AG22:AI22)</f>
        <v>17800</v>
      </c>
    </row>
    <row r="24" spans="1:138" x14ac:dyDescent="0.25">
      <c r="A24" s="6" t="s">
        <v>208</v>
      </c>
      <c r="M24" t="s">
        <v>223</v>
      </c>
      <c r="N24">
        <v>1</v>
      </c>
      <c r="O24">
        <v>2</v>
      </c>
      <c r="P24">
        <v>3</v>
      </c>
      <c r="Q24">
        <v>4</v>
      </c>
      <c r="R24">
        <v>5</v>
      </c>
      <c r="S24">
        <v>6</v>
      </c>
      <c r="T24">
        <v>7</v>
      </c>
      <c r="U24">
        <v>8</v>
      </c>
      <c r="V24">
        <v>9</v>
      </c>
      <c r="W24">
        <v>10</v>
      </c>
      <c r="X24">
        <v>11</v>
      </c>
      <c r="Y24">
        <v>12</v>
      </c>
      <c r="Z24">
        <v>13</v>
      </c>
      <c r="AA24">
        <v>14</v>
      </c>
      <c r="AB24">
        <v>15</v>
      </c>
      <c r="AC24">
        <v>16</v>
      </c>
      <c r="AD24">
        <v>17</v>
      </c>
      <c r="AE24">
        <v>18</v>
      </c>
      <c r="AF24">
        <v>19</v>
      </c>
      <c r="AG24">
        <v>20</v>
      </c>
      <c r="AH24">
        <v>21</v>
      </c>
      <c r="AI24">
        <v>22</v>
      </c>
      <c r="AJ24">
        <v>23</v>
      </c>
      <c r="AK24">
        <v>24</v>
      </c>
      <c r="AL24">
        <v>25</v>
      </c>
      <c r="AM24">
        <v>26</v>
      </c>
      <c r="AN24">
        <v>27</v>
      </c>
    </row>
    <row r="25" spans="1:138" x14ac:dyDescent="0.25">
      <c r="R25">
        <v>1</v>
      </c>
      <c r="S25" t="s">
        <v>218</v>
      </c>
    </row>
    <row r="26" spans="1:138" x14ac:dyDescent="0.25">
      <c r="R26">
        <v>2</v>
      </c>
      <c r="S26" t="s">
        <v>219</v>
      </c>
    </row>
    <row r="27" spans="1:138" x14ac:dyDescent="0.25">
      <c r="R27">
        <v>3</v>
      </c>
      <c r="S27" t="s">
        <v>220</v>
      </c>
    </row>
    <row r="28" spans="1:138" x14ac:dyDescent="0.25">
      <c r="Z28" t="s">
        <v>224</v>
      </c>
    </row>
    <row r="29" spans="1:138" x14ac:dyDescent="0.25">
      <c r="N29" t="b">
        <f>EXACT(N2,Q29)</f>
        <v>1</v>
      </c>
      <c r="Q29" s="5" t="s">
        <v>210</v>
      </c>
      <c r="R29">
        <f t="shared" ref="R29:W38" si="18">R2*($O2/$X2)</f>
        <v>47.114879999999999</v>
      </c>
      <c r="S29">
        <f t="shared" si="18"/>
        <v>182.57015999999999</v>
      </c>
      <c r="T29">
        <f t="shared" si="18"/>
        <v>64.782960000000003</v>
      </c>
      <c r="U29">
        <f t="shared" si="18"/>
        <v>101.04512000000001</v>
      </c>
      <c r="V29">
        <f t="shared" si="18"/>
        <v>391.54983999999996</v>
      </c>
      <c r="W29">
        <f t="shared" si="18"/>
        <v>138.93704000000002</v>
      </c>
      <c r="X29">
        <f t="shared" ref="X29:X30" si="19">SUM(R29:W29)</f>
        <v>926</v>
      </c>
      <c r="Z29">
        <f>ROUND(R29,0)</f>
        <v>47</v>
      </c>
      <c r="AA29">
        <f t="shared" ref="AA29:AE29" si="20">ROUND(S29,0)</f>
        <v>183</v>
      </c>
      <c r="AB29">
        <f t="shared" si="20"/>
        <v>65</v>
      </c>
      <c r="AC29">
        <f t="shared" si="20"/>
        <v>101</v>
      </c>
      <c r="AD29">
        <f t="shared" si="20"/>
        <v>392</v>
      </c>
      <c r="AE29">
        <f t="shared" si="20"/>
        <v>139</v>
      </c>
    </row>
    <row r="30" spans="1:138" x14ac:dyDescent="0.25">
      <c r="N30" t="b">
        <f t="shared" ref="N30:N48" si="21">EXACT(N3,Q30)</f>
        <v>1</v>
      </c>
      <c r="Q30" s="5" t="s">
        <v>172</v>
      </c>
      <c r="R30">
        <f t="shared" si="18"/>
        <v>6.554879999999998</v>
      </c>
      <c r="S30">
        <f t="shared" si="18"/>
        <v>28.404479999999992</v>
      </c>
      <c r="T30">
        <f t="shared" si="18"/>
        <v>19.664639999999995</v>
      </c>
      <c r="U30">
        <f t="shared" si="18"/>
        <v>61.72511999999999</v>
      </c>
      <c r="V30">
        <f t="shared" si="18"/>
        <v>267.47551999999996</v>
      </c>
      <c r="W30">
        <f t="shared" si="18"/>
        <v>185.17536000000001</v>
      </c>
      <c r="X30">
        <f t="shared" si="19"/>
        <v>569</v>
      </c>
      <c r="Z30">
        <f t="shared" ref="Z30:Z48" si="22">ROUND(R30,0)</f>
        <v>7</v>
      </c>
      <c r="AA30">
        <f t="shared" ref="AA30:AA48" si="23">ROUND(S30,0)</f>
        <v>28</v>
      </c>
      <c r="AB30">
        <f t="shared" ref="AB30:AB48" si="24">ROUND(T30,0)</f>
        <v>20</v>
      </c>
      <c r="AC30">
        <f t="shared" ref="AC30:AC48" si="25">ROUND(U30,0)</f>
        <v>62</v>
      </c>
      <c r="AD30">
        <f t="shared" ref="AD30:AD48" si="26">ROUND(V30,0)</f>
        <v>267</v>
      </c>
      <c r="AE30">
        <f t="shared" ref="AE30:AE48" si="27">ROUND(W30,0)</f>
        <v>185</v>
      </c>
    </row>
    <row r="31" spans="1:138" x14ac:dyDescent="0.25">
      <c r="N31" t="b">
        <f t="shared" si="21"/>
        <v>1</v>
      </c>
      <c r="Q31" s="5" t="s">
        <v>173</v>
      </c>
      <c r="R31">
        <f t="shared" si="18"/>
        <v>51.29999999999999</v>
      </c>
      <c r="S31">
        <f t="shared" si="18"/>
        <v>153.9</v>
      </c>
      <c r="T31">
        <f t="shared" si="18"/>
        <v>82.649999999999991</v>
      </c>
      <c r="U31">
        <f t="shared" si="18"/>
        <v>56.699999999999989</v>
      </c>
      <c r="V31">
        <f t="shared" si="18"/>
        <v>170.1</v>
      </c>
      <c r="W31">
        <f t="shared" si="18"/>
        <v>91.35</v>
      </c>
      <c r="X31">
        <f>SUM(R31:W31)</f>
        <v>606</v>
      </c>
      <c r="Z31">
        <f t="shared" si="22"/>
        <v>51</v>
      </c>
      <c r="AA31">
        <f t="shared" si="23"/>
        <v>154</v>
      </c>
      <c r="AB31">
        <f t="shared" si="24"/>
        <v>83</v>
      </c>
      <c r="AC31">
        <f t="shared" si="25"/>
        <v>57</v>
      </c>
      <c r="AD31">
        <f t="shared" si="26"/>
        <v>170</v>
      </c>
      <c r="AE31">
        <f t="shared" si="27"/>
        <v>91</v>
      </c>
    </row>
    <row r="32" spans="1:138" x14ac:dyDescent="0.25">
      <c r="N32" t="b">
        <f t="shared" si="21"/>
        <v>1</v>
      </c>
      <c r="Q32" s="5" t="s">
        <v>177</v>
      </c>
      <c r="R32">
        <f t="shared" si="18"/>
        <v>0</v>
      </c>
      <c r="S32">
        <f t="shared" si="18"/>
        <v>1.26</v>
      </c>
      <c r="T32">
        <f t="shared" si="18"/>
        <v>30.24</v>
      </c>
      <c r="U32">
        <f t="shared" si="18"/>
        <v>0</v>
      </c>
      <c r="V32">
        <f t="shared" si="18"/>
        <v>40.74</v>
      </c>
      <c r="W32">
        <f t="shared" si="18"/>
        <v>977.75999999999988</v>
      </c>
      <c r="X32">
        <f t="shared" ref="X32:X48" si="28">SUM(R32:W32)</f>
        <v>1050</v>
      </c>
      <c r="Z32">
        <f t="shared" si="22"/>
        <v>0</v>
      </c>
      <c r="AA32">
        <f t="shared" si="23"/>
        <v>1</v>
      </c>
      <c r="AB32">
        <f t="shared" si="24"/>
        <v>30</v>
      </c>
      <c r="AC32">
        <f t="shared" si="25"/>
        <v>0</v>
      </c>
      <c r="AD32">
        <f t="shared" si="26"/>
        <v>41</v>
      </c>
      <c r="AE32">
        <f t="shared" si="27"/>
        <v>978</v>
      </c>
    </row>
    <row r="33" spans="14:31" x14ac:dyDescent="0.25">
      <c r="N33" t="b">
        <f t="shared" si="21"/>
        <v>1</v>
      </c>
      <c r="Q33" s="5" t="s">
        <v>211</v>
      </c>
      <c r="R33">
        <f t="shared" si="18"/>
        <v>25.423200000000001</v>
      </c>
      <c r="S33">
        <f t="shared" si="18"/>
        <v>78.811919999999986</v>
      </c>
      <c r="T33">
        <f t="shared" si="18"/>
        <v>22.880879999999998</v>
      </c>
      <c r="U33">
        <f t="shared" si="18"/>
        <v>167.17680000000001</v>
      </c>
      <c r="V33">
        <f t="shared" si="18"/>
        <v>518.24807999999996</v>
      </c>
      <c r="W33">
        <f t="shared" si="18"/>
        <v>150.45911999999998</v>
      </c>
      <c r="X33">
        <f t="shared" si="28"/>
        <v>963</v>
      </c>
      <c r="Z33">
        <f t="shared" si="22"/>
        <v>25</v>
      </c>
      <c r="AA33">
        <f t="shared" si="23"/>
        <v>79</v>
      </c>
      <c r="AB33">
        <f t="shared" si="24"/>
        <v>23</v>
      </c>
      <c r="AC33">
        <f t="shared" si="25"/>
        <v>167</v>
      </c>
      <c r="AD33">
        <f t="shared" si="26"/>
        <v>518</v>
      </c>
      <c r="AE33">
        <f t="shared" si="27"/>
        <v>150</v>
      </c>
    </row>
    <row r="34" spans="14:31" x14ac:dyDescent="0.25">
      <c r="N34" t="b">
        <f t="shared" si="21"/>
        <v>1</v>
      </c>
      <c r="Q34" s="5" t="s">
        <v>171</v>
      </c>
      <c r="R34">
        <f t="shared" si="18"/>
        <v>12.668399999999998</v>
      </c>
      <c r="S34">
        <f t="shared" si="18"/>
        <v>120.3498</v>
      </c>
      <c r="T34">
        <f t="shared" si="18"/>
        <v>78.121799999999993</v>
      </c>
      <c r="U34">
        <f t="shared" si="18"/>
        <v>42.4116</v>
      </c>
      <c r="V34">
        <f t="shared" si="18"/>
        <v>402.91019999999997</v>
      </c>
      <c r="W34">
        <f t="shared" si="18"/>
        <v>261.53820000000002</v>
      </c>
      <c r="X34">
        <f t="shared" si="28"/>
        <v>918</v>
      </c>
      <c r="Z34">
        <f t="shared" si="22"/>
        <v>13</v>
      </c>
      <c r="AA34">
        <f t="shared" si="23"/>
        <v>120</v>
      </c>
      <c r="AB34">
        <f t="shared" si="24"/>
        <v>78</v>
      </c>
      <c r="AC34">
        <f t="shared" si="25"/>
        <v>42</v>
      </c>
      <c r="AD34">
        <f t="shared" si="26"/>
        <v>403</v>
      </c>
      <c r="AE34">
        <f t="shared" si="27"/>
        <v>262</v>
      </c>
    </row>
    <row r="35" spans="14:31" x14ac:dyDescent="0.25">
      <c r="N35" t="b">
        <f t="shared" si="21"/>
        <v>1</v>
      </c>
      <c r="Q35" s="5" t="s">
        <v>175</v>
      </c>
      <c r="R35">
        <f t="shared" si="18"/>
        <v>45.003712871287135</v>
      </c>
      <c r="S35">
        <f t="shared" si="18"/>
        <v>148.24752475247527</v>
      </c>
      <c r="T35">
        <f t="shared" si="18"/>
        <v>74.123762376237636</v>
      </c>
      <c r="U35">
        <f t="shared" si="18"/>
        <v>75.006188118811878</v>
      </c>
      <c r="V35">
        <f t="shared" si="18"/>
        <v>247.0792079207921</v>
      </c>
      <c r="W35">
        <f t="shared" si="18"/>
        <v>123.53960396039605</v>
      </c>
      <c r="X35">
        <f t="shared" si="28"/>
        <v>713</v>
      </c>
      <c r="Z35">
        <f t="shared" si="22"/>
        <v>45</v>
      </c>
      <c r="AA35">
        <f t="shared" si="23"/>
        <v>148</v>
      </c>
      <c r="AB35">
        <f t="shared" si="24"/>
        <v>74</v>
      </c>
      <c r="AC35">
        <f t="shared" si="25"/>
        <v>75</v>
      </c>
      <c r="AD35">
        <f t="shared" si="26"/>
        <v>247</v>
      </c>
      <c r="AE35">
        <f t="shared" si="27"/>
        <v>124</v>
      </c>
    </row>
    <row r="36" spans="14:31" x14ac:dyDescent="0.25">
      <c r="N36" t="b">
        <f t="shared" si="21"/>
        <v>1</v>
      </c>
      <c r="Q36" s="5" t="s">
        <v>216</v>
      </c>
      <c r="R36">
        <f t="shared" si="18"/>
        <v>10.3818</v>
      </c>
      <c r="S36">
        <f t="shared" si="18"/>
        <v>51.909000000000006</v>
      </c>
      <c r="T36">
        <f t="shared" si="18"/>
        <v>32.089200000000005</v>
      </c>
      <c r="U36">
        <f t="shared" si="18"/>
        <v>62.218199999999996</v>
      </c>
      <c r="V36">
        <f t="shared" si="18"/>
        <v>311.09100000000001</v>
      </c>
      <c r="W36">
        <f t="shared" si="18"/>
        <v>192.31080000000003</v>
      </c>
      <c r="X36">
        <f t="shared" si="28"/>
        <v>660</v>
      </c>
      <c r="Z36">
        <f t="shared" si="22"/>
        <v>10</v>
      </c>
      <c r="AA36">
        <f t="shared" si="23"/>
        <v>52</v>
      </c>
      <c r="AB36">
        <f t="shared" si="24"/>
        <v>32</v>
      </c>
      <c r="AC36">
        <f t="shared" si="25"/>
        <v>62</v>
      </c>
      <c r="AD36">
        <f t="shared" si="26"/>
        <v>311</v>
      </c>
      <c r="AE36">
        <f t="shared" si="27"/>
        <v>192</v>
      </c>
    </row>
    <row r="37" spans="14:31" x14ac:dyDescent="0.25">
      <c r="N37" t="b">
        <f t="shared" si="21"/>
        <v>1</v>
      </c>
      <c r="Q37" s="5" t="s">
        <v>176</v>
      </c>
      <c r="R37">
        <f t="shared" si="18"/>
        <v>22.218181818181819</v>
      </c>
      <c r="S37">
        <f t="shared" si="18"/>
        <v>105.53636363636365</v>
      </c>
      <c r="T37">
        <f t="shared" si="18"/>
        <v>55.545454545454554</v>
      </c>
      <c r="U37">
        <f t="shared" si="18"/>
        <v>72.327272727272728</v>
      </c>
      <c r="V37">
        <f t="shared" si="18"/>
        <v>343.5545454545454</v>
      </c>
      <c r="W37">
        <f t="shared" si="18"/>
        <v>180.81818181818181</v>
      </c>
      <c r="X37">
        <f t="shared" si="28"/>
        <v>780</v>
      </c>
      <c r="Z37">
        <f t="shared" si="22"/>
        <v>22</v>
      </c>
      <c r="AA37">
        <f t="shared" si="23"/>
        <v>106</v>
      </c>
      <c r="AB37">
        <f t="shared" si="24"/>
        <v>56</v>
      </c>
      <c r="AC37">
        <f t="shared" si="25"/>
        <v>72</v>
      </c>
      <c r="AD37">
        <f t="shared" si="26"/>
        <v>344</v>
      </c>
      <c r="AE37">
        <f t="shared" si="27"/>
        <v>181</v>
      </c>
    </row>
    <row r="38" spans="14:31" x14ac:dyDescent="0.25">
      <c r="N38" t="b">
        <f t="shared" si="21"/>
        <v>1</v>
      </c>
      <c r="Q38" s="5" t="s">
        <v>166</v>
      </c>
      <c r="R38">
        <f t="shared" si="18"/>
        <v>32.919900000000005</v>
      </c>
      <c r="S38">
        <f t="shared" si="18"/>
        <v>154.47029999999998</v>
      </c>
      <c r="T38">
        <f t="shared" si="18"/>
        <v>65.839800000000011</v>
      </c>
      <c r="U38">
        <f t="shared" si="18"/>
        <v>62.500100000000003</v>
      </c>
      <c r="V38">
        <f t="shared" si="18"/>
        <v>293.2697</v>
      </c>
      <c r="W38">
        <f t="shared" si="18"/>
        <v>125.00020000000001</v>
      </c>
      <c r="X38">
        <f t="shared" si="28"/>
        <v>734</v>
      </c>
      <c r="Z38">
        <f t="shared" si="22"/>
        <v>33</v>
      </c>
      <c r="AA38">
        <f t="shared" si="23"/>
        <v>154</v>
      </c>
      <c r="AB38">
        <f t="shared" si="24"/>
        <v>66</v>
      </c>
      <c r="AC38">
        <f t="shared" si="25"/>
        <v>63</v>
      </c>
      <c r="AD38">
        <f t="shared" si="26"/>
        <v>293</v>
      </c>
      <c r="AE38">
        <f t="shared" si="27"/>
        <v>125</v>
      </c>
    </row>
    <row r="39" spans="14:31" x14ac:dyDescent="0.25">
      <c r="N39" t="b">
        <f t="shared" si="21"/>
        <v>1</v>
      </c>
      <c r="Q39" s="5" t="s">
        <v>215</v>
      </c>
      <c r="R39">
        <f t="shared" ref="R39:W48" si="29">R12*($O12/$X12)</f>
        <v>19.812000000000001</v>
      </c>
      <c r="S39">
        <f t="shared" si="29"/>
        <v>99.06</v>
      </c>
      <c r="T39">
        <f t="shared" si="29"/>
        <v>33.527999999999999</v>
      </c>
      <c r="U39">
        <f t="shared" si="29"/>
        <v>79.248000000000005</v>
      </c>
      <c r="V39">
        <f t="shared" si="29"/>
        <v>396.24</v>
      </c>
      <c r="W39">
        <f t="shared" si="29"/>
        <v>134.11199999999999</v>
      </c>
      <c r="X39">
        <f t="shared" si="28"/>
        <v>762</v>
      </c>
      <c r="Z39">
        <f t="shared" si="22"/>
        <v>20</v>
      </c>
      <c r="AA39">
        <f t="shared" si="23"/>
        <v>99</v>
      </c>
      <c r="AB39">
        <f t="shared" si="24"/>
        <v>34</v>
      </c>
      <c r="AC39">
        <f t="shared" si="25"/>
        <v>79</v>
      </c>
      <c r="AD39">
        <f t="shared" si="26"/>
        <v>396</v>
      </c>
      <c r="AE39">
        <f t="shared" si="27"/>
        <v>134</v>
      </c>
    </row>
    <row r="40" spans="14:31" x14ac:dyDescent="0.25">
      <c r="N40" t="b">
        <f t="shared" si="21"/>
        <v>1</v>
      </c>
      <c r="Q40" s="5" t="s">
        <v>174</v>
      </c>
      <c r="R40">
        <f t="shared" si="29"/>
        <v>0</v>
      </c>
      <c r="S40">
        <f t="shared" si="29"/>
        <v>3.2281200000000001</v>
      </c>
      <c r="T40">
        <f t="shared" si="29"/>
        <v>32.639880000000005</v>
      </c>
      <c r="U40">
        <f t="shared" si="29"/>
        <v>0</v>
      </c>
      <c r="V40">
        <f t="shared" si="29"/>
        <v>62.651879999999991</v>
      </c>
      <c r="W40">
        <f t="shared" si="29"/>
        <v>633.48011999999994</v>
      </c>
      <c r="X40">
        <f t="shared" si="28"/>
        <v>732</v>
      </c>
      <c r="Z40">
        <f t="shared" si="22"/>
        <v>0</v>
      </c>
      <c r="AA40">
        <f t="shared" si="23"/>
        <v>3</v>
      </c>
      <c r="AB40">
        <f t="shared" si="24"/>
        <v>33</v>
      </c>
      <c r="AC40">
        <f t="shared" si="25"/>
        <v>0</v>
      </c>
      <c r="AD40">
        <f t="shared" si="26"/>
        <v>63</v>
      </c>
      <c r="AE40">
        <f t="shared" si="27"/>
        <v>633</v>
      </c>
    </row>
    <row r="41" spans="14:31" x14ac:dyDescent="0.25">
      <c r="N41" t="b">
        <f t="shared" si="21"/>
        <v>1</v>
      </c>
      <c r="Q41" s="5" t="s">
        <v>170</v>
      </c>
      <c r="R41">
        <f t="shared" si="29"/>
        <v>26.208000000000002</v>
      </c>
      <c r="S41">
        <f t="shared" si="29"/>
        <v>118.944</v>
      </c>
      <c r="T41">
        <f t="shared" si="29"/>
        <v>56.448</v>
      </c>
      <c r="U41">
        <f t="shared" si="29"/>
        <v>137.59200000000001</v>
      </c>
      <c r="V41">
        <f t="shared" si="29"/>
        <v>624.4559999999999</v>
      </c>
      <c r="W41">
        <f t="shared" si="29"/>
        <v>296.35200000000003</v>
      </c>
      <c r="X41">
        <f t="shared" si="28"/>
        <v>1260</v>
      </c>
      <c r="Z41">
        <f t="shared" si="22"/>
        <v>26</v>
      </c>
      <c r="AA41">
        <f t="shared" si="23"/>
        <v>119</v>
      </c>
      <c r="AB41">
        <f t="shared" si="24"/>
        <v>56</v>
      </c>
      <c r="AC41">
        <f t="shared" si="25"/>
        <v>138</v>
      </c>
      <c r="AD41">
        <f t="shared" si="26"/>
        <v>624</v>
      </c>
      <c r="AE41">
        <f t="shared" si="27"/>
        <v>296</v>
      </c>
    </row>
    <row r="42" spans="14:31" x14ac:dyDescent="0.25">
      <c r="N42" t="b">
        <f t="shared" si="21"/>
        <v>1</v>
      </c>
      <c r="Q42" s="5" t="s">
        <v>202</v>
      </c>
      <c r="R42">
        <f t="shared" si="29"/>
        <v>54.028380000000006</v>
      </c>
      <c r="S42">
        <f t="shared" si="29"/>
        <v>152.55071999999998</v>
      </c>
      <c r="T42">
        <f t="shared" si="29"/>
        <v>111.2349</v>
      </c>
      <c r="U42">
        <f t="shared" si="29"/>
        <v>129.74162000000001</v>
      </c>
      <c r="V42">
        <f t="shared" si="29"/>
        <v>366.32927999999998</v>
      </c>
      <c r="W42">
        <f t="shared" si="29"/>
        <v>267.11509999999998</v>
      </c>
      <c r="X42">
        <f t="shared" si="28"/>
        <v>1081</v>
      </c>
      <c r="Z42">
        <f t="shared" si="22"/>
        <v>54</v>
      </c>
      <c r="AA42">
        <f t="shared" si="23"/>
        <v>153</v>
      </c>
      <c r="AB42">
        <f t="shared" si="24"/>
        <v>111</v>
      </c>
      <c r="AC42">
        <f t="shared" si="25"/>
        <v>130</v>
      </c>
      <c r="AD42">
        <f t="shared" si="26"/>
        <v>366</v>
      </c>
      <c r="AE42">
        <f t="shared" si="27"/>
        <v>267</v>
      </c>
    </row>
    <row r="43" spans="14:31" x14ac:dyDescent="0.25">
      <c r="N43" t="b">
        <f t="shared" si="21"/>
        <v>1</v>
      </c>
      <c r="Q43" s="5" t="s">
        <v>167</v>
      </c>
      <c r="R43">
        <f t="shared" si="29"/>
        <v>0</v>
      </c>
      <c r="S43">
        <f t="shared" si="29"/>
        <v>8.9124999999999996</v>
      </c>
      <c r="T43">
        <f t="shared" si="29"/>
        <v>26.737500000000001</v>
      </c>
      <c r="U43">
        <f t="shared" si="29"/>
        <v>0</v>
      </c>
      <c r="V43">
        <f t="shared" si="29"/>
        <v>184.83750000000001</v>
      </c>
      <c r="W43">
        <f t="shared" si="29"/>
        <v>554.51250000000005</v>
      </c>
      <c r="X43">
        <f t="shared" si="28"/>
        <v>775</v>
      </c>
      <c r="Z43">
        <f t="shared" si="22"/>
        <v>0</v>
      </c>
      <c r="AA43">
        <f t="shared" si="23"/>
        <v>9</v>
      </c>
      <c r="AB43">
        <f t="shared" si="24"/>
        <v>27</v>
      </c>
      <c r="AC43">
        <f t="shared" si="25"/>
        <v>0</v>
      </c>
      <c r="AD43">
        <f t="shared" si="26"/>
        <v>185</v>
      </c>
      <c r="AE43">
        <f t="shared" si="27"/>
        <v>555</v>
      </c>
    </row>
    <row r="44" spans="14:31" x14ac:dyDescent="0.25">
      <c r="N44" t="b">
        <f t="shared" si="21"/>
        <v>1</v>
      </c>
      <c r="Q44" s="5" t="s">
        <v>169</v>
      </c>
      <c r="R44">
        <f t="shared" si="29"/>
        <v>14.518000000000001</v>
      </c>
      <c r="S44">
        <f t="shared" si="29"/>
        <v>135.50133333333335</v>
      </c>
      <c r="T44">
        <f t="shared" si="29"/>
        <v>89.527666666666676</v>
      </c>
      <c r="U44">
        <f t="shared" si="29"/>
        <v>63.118363636363625</v>
      </c>
      <c r="V44">
        <f t="shared" si="29"/>
        <v>589.10472727272736</v>
      </c>
      <c r="W44">
        <f t="shared" si="29"/>
        <v>389.22990909090908</v>
      </c>
      <c r="X44">
        <f t="shared" si="28"/>
        <v>1281</v>
      </c>
      <c r="Z44">
        <f t="shared" si="22"/>
        <v>15</v>
      </c>
      <c r="AA44">
        <f t="shared" si="23"/>
        <v>136</v>
      </c>
      <c r="AB44">
        <f t="shared" si="24"/>
        <v>90</v>
      </c>
      <c r="AC44">
        <f t="shared" si="25"/>
        <v>63</v>
      </c>
      <c r="AD44">
        <f t="shared" si="26"/>
        <v>589</v>
      </c>
      <c r="AE44">
        <f t="shared" si="27"/>
        <v>389</v>
      </c>
    </row>
    <row r="45" spans="14:31" x14ac:dyDescent="0.25">
      <c r="N45" t="b">
        <f t="shared" si="21"/>
        <v>1</v>
      </c>
      <c r="Q45" s="5" t="s">
        <v>214</v>
      </c>
      <c r="R45">
        <f t="shared" si="29"/>
        <v>0</v>
      </c>
      <c r="S45">
        <f t="shared" si="29"/>
        <v>2.5311000000000003</v>
      </c>
      <c r="T45">
        <f t="shared" si="29"/>
        <v>16.9389</v>
      </c>
      <c r="U45">
        <f t="shared" si="29"/>
        <v>0</v>
      </c>
      <c r="V45">
        <f t="shared" si="29"/>
        <v>112.51890000000002</v>
      </c>
      <c r="W45">
        <f t="shared" si="29"/>
        <v>753.01110000000006</v>
      </c>
      <c r="X45">
        <f t="shared" si="28"/>
        <v>885</v>
      </c>
      <c r="Z45">
        <f t="shared" si="22"/>
        <v>0</v>
      </c>
      <c r="AA45">
        <f t="shared" si="23"/>
        <v>3</v>
      </c>
      <c r="AB45">
        <f t="shared" si="24"/>
        <v>17</v>
      </c>
      <c r="AC45">
        <f t="shared" si="25"/>
        <v>0</v>
      </c>
      <c r="AD45">
        <f t="shared" si="26"/>
        <v>113</v>
      </c>
      <c r="AE45">
        <f t="shared" si="27"/>
        <v>753</v>
      </c>
    </row>
    <row r="46" spans="14:31" x14ac:dyDescent="0.25">
      <c r="N46" t="b">
        <f t="shared" si="21"/>
        <v>1</v>
      </c>
      <c r="Q46" s="5" t="s">
        <v>168</v>
      </c>
      <c r="R46">
        <f t="shared" si="29"/>
        <v>0</v>
      </c>
      <c r="S46">
        <f t="shared" si="29"/>
        <v>2.4228799999999993</v>
      </c>
      <c r="T46">
        <f t="shared" si="29"/>
        <v>27.863119999999995</v>
      </c>
      <c r="U46">
        <f t="shared" si="29"/>
        <v>0</v>
      </c>
      <c r="V46">
        <f t="shared" si="29"/>
        <v>61.337119999999999</v>
      </c>
      <c r="W46">
        <f t="shared" si="29"/>
        <v>705.37688000000003</v>
      </c>
      <c r="X46">
        <f t="shared" si="28"/>
        <v>797</v>
      </c>
      <c r="Z46">
        <f t="shared" si="22"/>
        <v>0</v>
      </c>
      <c r="AA46">
        <f t="shared" si="23"/>
        <v>2</v>
      </c>
      <c r="AB46">
        <f t="shared" si="24"/>
        <v>28</v>
      </c>
      <c r="AC46">
        <f t="shared" si="25"/>
        <v>0</v>
      </c>
      <c r="AD46">
        <f t="shared" si="26"/>
        <v>61</v>
      </c>
      <c r="AE46">
        <f t="shared" si="27"/>
        <v>705</v>
      </c>
    </row>
    <row r="47" spans="14:31" x14ac:dyDescent="0.25">
      <c r="N47" t="b">
        <f t="shared" si="21"/>
        <v>1</v>
      </c>
      <c r="Q47" s="5" t="s">
        <v>212</v>
      </c>
      <c r="R47">
        <f t="shared" si="29"/>
        <v>0</v>
      </c>
      <c r="S47">
        <f t="shared" si="29"/>
        <v>2.1301000000000005</v>
      </c>
      <c r="T47">
        <f t="shared" si="29"/>
        <v>28.299900000000004</v>
      </c>
      <c r="U47">
        <f t="shared" si="29"/>
        <v>0</v>
      </c>
      <c r="V47">
        <f t="shared" si="29"/>
        <v>60.519900000000021</v>
      </c>
      <c r="W47">
        <f t="shared" si="29"/>
        <v>804.05010000000016</v>
      </c>
      <c r="X47">
        <f t="shared" si="28"/>
        <v>895.00000000000023</v>
      </c>
      <c r="Z47">
        <f t="shared" si="22"/>
        <v>0</v>
      </c>
      <c r="AA47">
        <f t="shared" si="23"/>
        <v>2</v>
      </c>
      <c r="AB47">
        <f t="shared" si="24"/>
        <v>28</v>
      </c>
      <c r="AC47">
        <f t="shared" si="25"/>
        <v>0</v>
      </c>
      <c r="AD47">
        <f t="shared" si="26"/>
        <v>61</v>
      </c>
      <c r="AE47">
        <f t="shared" si="27"/>
        <v>804</v>
      </c>
    </row>
    <row r="48" spans="14:31" x14ac:dyDescent="0.25">
      <c r="N48" t="b">
        <f t="shared" si="21"/>
        <v>1</v>
      </c>
      <c r="Q48" s="5" t="s">
        <v>213</v>
      </c>
      <c r="R48">
        <f t="shared" si="29"/>
        <v>47.688749999999999</v>
      </c>
      <c r="S48">
        <f t="shared" si="29"/>
        <v>181.21724999999998</v>
      </c>
      <c r="T48">
        <f t="shared" si="29"/>
        <v>89.01900000000002</v>
      </c>
      <c r="U48">
        <f t="shared" si="29"/>
        <v>164.26124999999999</v>
      </c>
      <c r="V48">
        <f t="shared" si="29"/>
        <v>624.19274999999993</v>
      </c>
      <c r="W48">
        <f t="shared" si="29"/>
        <v>306.62100000000004</v>
      </c>
      <c r="X48">
        <f t="shared" si="28"/>
        <v>1413</v>
      </c>
      <c r="Z48">
        <f t="shared" si="22"/>
        <v>48</v>
      </c>
      <c r="AA48">
        <f t="shared" si="23"/>
        <v>181</v>
      </c>
      <c r="AB48">
        <f t="shared" si="24"/>
        <v>89</v>
      </c>
      <c r="AC48">
        <f t="shared" si="25"/>
        <v>164</v>
      </c>
      <c r="AD48">
        <f t="shared" si="26"/>
        <v>624</v>
      </c>
      <c r="AE48">
        <f t="shared" si="27"/>
        <v>307</v>
      </c>
    </row>
    <row r="69" spans="1:9" x14ac:dyDescent="0.25">
      <c r="I69" t="s">
        <v>138</v>
      </c>
    </row>
    <row r="70" spans="1:9" x14ac:dyDescent="0.25">
      <c r="A70" t="s">
        <v>180</v>
      </c>
      <c r="B70" t="s">
        <v>179</v>
      </c>
      <c r="C70" t="s">
        <v>139</v>
      </c>
      <c r="D70" t="s">
        <v>140</v>
      </c>
      <c r="E70" t="s">
        <v>141</v>
      </c>
      <c r="F70" t="s">
        <v>142</v>
      </c>
      <c r="G70" t="s">
        <v>149</v>
      </c>
      <c r="H70" t="s">
        <v>150</v>
      </c>
      <c r="I70" t="str">
        <f>CONCATENATE("[",G70,C70,G70,H70,G70,D70,G70,H70,G70,E70,G70,H70,G70,F70,G70,"],")</f>
        <v>["Source","Target","Value","Link Color"],</v>
      </c>
    </row>
    <row r="71" spans="1:9" x14ac:dyDescent="0.25">
      <c r="G71" t="s">
        <v>149</v>
      </c>
      <c r="H71" t="s">
        <v>150</v>
      </c>
      <c r="I71" t="s">
        <v>178</v>
      </c>
    </row>
    <row r="72" spans="1:9" x14ac:dyDescent="0.25">
      <c r="A72" s="5" t="s">
        <v>210</v>
      </c>
      <c r="B72" t="s">
        <v>154</v>
      </c>
      <c r="C72">
        <v>20</v>
      </c>
      <c r="D72">
        <v>0</v>
      </c>
      <c r="E72">
        <f t="shared" ref="E72:E91" si="30">VLOOKUP(A72,data,3,FALSE)</f>
        <v>335</v>
      </c>
      <c r="F72" t="s">
        <v>200</v>
      </c>
      <c r="G72" t="s">
        <v>149</v>
      </c>
      <c r="H72" t="s">
        <v>150</v>
      </c>
      <c r="I72" t="str">
        <f t="shared" ref="I72:I111" si="31">CONCATENATE("[",C72,H72,D72,H72,E72,H72,G72,F72,G72,"],")</f>
        <v>[20,0,335,"rgba(255,127,0,0.5)"],</v>
      </c>
    </row>
    <row r="73" spans="1:9" x14ac:dyDescent="0.25">
      <c r="A73" s="5" t="s">
        <v>172</v>
      </c>
      <c r="B73" t="s">
        <v>154</v>
      </c>
      <c r="C73">
        <v>20</v>
      </c>
      <c r="D73">
        <v>1</v>
      </c>
      <c r="E73">
        <f t="shared" si="30"/>
        <v>110</v>
      </c>
      <c r="F73" t="s">
        <v>200</v>
      </c>
      <c r="G73" t="s">
        <v>149</v>
      </c>
      <c r="H73" t="s">
        <v>150</v>
      </c>
      <c r="I73" t="str">
        <f t="shared" si="31"/>
        <v>[20,1,110,"rgba(255,127,0,0.5)"],</v>
      </c>
    </row>
    <row r="74" spans="1:9" x14ac:dyDescent="0.25">
      <c r="A74" s="5" t="s">
        <v>173</v>
      </c>
      <c r="B74" t="s">
        <v>154</v>
      </c>
      <c r="C74">
        <v>20</v>
      </c>
      <c r="D74">
        <v>2</v>
      </c>
      <c r="E74">
        <f t="shared" si="30"/>
        <v>288</v>
      </c>
      <c r="F74" t="s">
        <v>200</v>
      </c>
      <c r="G74" t="s">
        <v>149</v>
      </c>
      <c r="H74" t="s">
        <v>150</v>
      </c>
      <c r="I74" t="str">
        <f t="shared" si="31"/>
        <v>[20,2,288,"rgba(255,127,0,0.5)"],</v>
      </c>
    </row>
    <row r="75" spans="1:9" x14ac:dyDescent="0.25">
      <c r="A75" s="5" t="s">
        <v>177</v>
      </c>
      <c r="B75" t="s">
        <v>154</v>
      </c>
      <c r="C75">
        <v>20</v>
      </c>
      <c r="D75">
        <v>3</v>
      </c>
      <c r="E75">
        <f t="shared" si="30"/>
        <v>44</v>
      </c>
      <c r="F75" t="s">
        <v>200</v>
      </c>
      <c r="G75" t="s">
        <v>149</v>
      </c>
      <c r="H75" t="s">
        <v>150</v>
      </c>
      <c r="I75" t="str">
        <f t="shared" si="31"/>
        <v>[20,3,44,"rgba(255,127,0,0.5)"],</v>
      </c>
    </row>
    <row r="76" spans="1:9" x14ac:dyDescent="0.25">
      <c r="A76" s="5" t="s">
        <v>211</v>
      </c>
      <c r="B76" t="s">
        <v>154</v>
      </c>
      <c r="C76">
        <v>20</v>
      </c>
      <c r="D76">
        <v>4</v>
      </c>
      <c r="E76">
        <f t="shared" si="30"/>
        <v>146</v>
      </c>
      <c r="F76" t="s">
        <v>200</v>
      </c>
      <c r="G76" t="s">
        <v>149</v>
      </c>
      <c r="H76" t="s">
        <v>150</v>
      </c>
      <c r="I76" t="str">
        <f t="shared" si="31"/>
        <v>[20,4,146,"rgba(255,127,0,0.5)"],</v>
      </c>
    </row>
    <row r="77" spans="1:9" x14ac:dyDescent="0.25">
      <c r="A77" s="5" t="s">
        <v>171</v>
      </c>
      <c r="B77" t="s">
        <v>154</v>
      </c>
      <c r="C77">
        <v>20</v>
      </c>
      <c r="D77">
        <v>5</v>
      </c>
      <c r="E77">
        <f t="shared" si="30"/>
        <v>248</v>
      </c>
      <c r="F77" t="s">
        <v>200</v>
      </c>
      <c r="G77" t="s">
        <v>149</v>
      </c>
      <c r="H77" t="s">
        <v>150</v>
      </c>
      <c r="I77" t="str">
        <f t="shared" si="31"/>
        <v>[20,5,248,"rgba(255,127,0,0.5)"],</v>
      </c>
    </row>
    <row r="78" spans="1:9" x14ac:dyDescent="0.25">
      <c r="A78" s="5" t="s">
        <v>175</v>
      </c>
      <c r="B78" t="s">
        <v>154</v>
      </c>
      <c r="C78">
        <v>20</v>
      </c>
      <c r="D78">
        <v>6</v>
      </c>
      <c r="E78">
        <f t="shared" si="30"/>
        <v>298</v>
      </c>
      <c r="F78" t="s">
        <v>200</v>
      </c>
      <c r="G78" t="s">
        <v>149</v>
      </c>
      <c r="H78" t="s">
        <v>150</v>
      </c>
      <c r="I78" t="str">
        <f t="shared" si="31"/>
        <v>[20,6,298,"rgba(255,127,0,0.5)"],</v>
      </c>
    </row>
    <row r="79" spans="1:9" x14ac:dyDescent="0.25">
      <c r="A79" s="5" t="s">
        <v>216</v>
      </c>
      <c r="B79" t="s">
        <v>154</v>
      </c>
      <c r="C79">
        <v>20</v>
      </c>
      <c r="D79">
        <v>7</v>
      </c>
      <c r="E79">
        <f t="shared" si="30"/>
        <v>99</v>
      </c>
      <c r="F79" t="s">
        <v>201</v>
      </c>
      <c r="G79" t="s">
        <v>149</v>
      </c>
      <c r="H79" t="s">
        <v>150</v>
      </c>
      <c r="I79" t="str">
        <f t="shared" si="31"/>
        <v>[20,7,99,"rgba(0,0,255,0.5)"],</v>
      </c>
    </row>
    <row r="80" spans="1:9" x14ac:dyDescent="0.25">
      <c r="A80" s="5" t="s">
        <v>176</v>
      </c>
      <c r="B80" t="s">
        <v>154</v>
      </c>
      <c r="C80">
        <v>20</v>
      </c>
      <c r="D80">
        <v>8</v>
      </c>
      <c r="E80">
        <f t="shared" si="30"/>
        <v>183</v>
      </c>
      <c r="F80" t="s">
        <v>200</v>
      </c>
      <c r="G80" t="s">
        <v>149</v>
      </c>
      <c r="H80" t="s">
        <v>150</v>
      </c>
      <c r="I80" t="str">
        <f t="shared" si="31"/>
        <v>[20,8,183,"rgba(255,127,0,0.5)"],</v>
      </c>
    </row>
    <row r="81" spans="1:9" x14ac:dyDescent="0.25">
      <c r="A81" s="5" t="s">
        <v>166</v>
      </c>
      <c r="B81" t="s">
        <v>154</v>
      </c>
      <c r="C81">
        <v>20</v>
      </c>
      <c r="D81">
        <v>9</v>
      </c>
      <c r="E81">
        <f t="shared" si="30"/>
        <v>253</v>
      </c>
      <c r="F81" t="s">
        <v>200</v>
      </c>
      <c r="G81" t="s">
        <v>149</v>
      </c>
      <c r="H81" t="s">
        <v>150</v>
      </c>
      <c r="I81" t="str">
        <f t="shared" si="31"/>
        <v>[20,9,253,"rgba(255,127,0,0.5)"],</v>
      </c>
    </row>
    <row r="82" spans="1:9" x14ac:dyDescent="0.25">
      <c r="A82" s="5" t="s">
        <v>215</v>
      </c>
      <c r="B82" t="s">
        <v>154</v>
      </c>
      <c r="C82">
        <v>20</v>
      </c>
      <c r="D82">
        <v>10</v>
      </c>
      <c r="E82">
        <f t="shared" si="30"/>
        <v>171</v>
      </c>
      <c r="F82" t="s">
        <v>201</v>
      </c>
      <c r="G82" t="s">
        <v>149</v>
      </c>
      <c r="H82" t="s">
        <v>150</v>
      </c>
      <c r="I82" t="str">
        <f t="shared" si="31"/>
        <v>[20,10,171,"rgba(0,0,255,0.5)"],</v>
      </c>
    </row>
    <row r="83" spans="1:9" x14ac:dyDescent="0.25">
      <c r="A83" s="5" t="s">
        <v>174</v>
      </c>
      <c r="B83" t="s">
        <v>154</v>
      </c>
      <c r="C83">
        <v>20</v>
      </c>
      <c r="D83">
        <v>11</v>
      </c>
      <c r="E83">
        <f t="shared" si="30"/>
        <v>45</v>
      </c>
      <c r="F83" t="s">
        <v>201</v>
      </c>
      <c r="G83" t="s">
        <v>149</v>
      </c>
      <c r="H83" t="s">
        <v>150</v>
      </c>
      <c r="I83" t="str">
        <f t="shared" si="31"/>
        <v>[20,11,45,"rgba(0,0,255,0.5)"],</v>
      </c>
    </row>
    <row r="84" spans="1:9" x14ac:dyDescent="0.25">
      <c r="A84" s="5" t="s">
        <v>170</v>
      </c>
      <c r="B84" t="s">
        <v>154</v>
      </c>
      <c r="C84">
        <v>20</v>
      </c>
      <c r="D84">
        <v>12</v>
      </c>
      <c r="E84">
        <f t="shared" si="30"/>
        <v>249</v>
      </c>
      <c r="F84" t="s">
        <v>201</v>
      </c>
      <c r="G84" t="s">
        <v>149</v>
      </c>
      <c r="H84" t="s">
        <v>150</v>
      </c>
      <c r="I84" t="str">
        <f t="shared" si="31"/>
        <v>[20,12,249,"rgba(0,0,255,0.5)"],</v>
      </c>
    </row>
    <row r="85" spans="1:9" x14ac:dyDescent="0.25">
      <c r="A85" s="5" t="s">
        <v>202</v>
      </c>
      <c r="B85" t="s">
        <v>154</v>
      </c>
      <c r="C85">
        <v>20</v>
      </c>
      <c r="D85">
        <v>13</v>
      </c>
      <c r="E85">
        <f t="shared" si="30"/>
        <v>356</v>
      </c>
      <c r="F85" t="s">
        <v>200</v>
      </c>
      <c r="G85" t="s">
        <v>149</v>
      </c>
      <c r="H85" t="s">
        <v>150</v>
      </c>
      <c r="I85" t="str">
        <f t="shared" si="31"/>
        <v>[20,13,356,"rgba(255,127,0,0.5)"],</v>
      </c>
    </row>
    <row r="86" spans="1:9" x14ac:dyDescent="0.25">
      <c r="A86" s="5" t="s">
        <v>167</v>
      </c>
      <c r="B86" t="s">
        <v>154</v>
      </c>
      <c r="C86">
        <v>20</v>
      </c>
      <c r="D86">
        <v>14</v>
      </c>
      <c r="E86">
        <f t="shared" si="30"/>
        <v>45</v>
      </c>
      <c r="F86" t="s">
        <v>201</v>
      </c>
      <c r="G86" t="s">
        <v>149</v>
      </c>
      <c r="H86" t="s">
        <v>150</v>
      </c>
      <c r="I86" t="str">
        <f t="shared" si="31"/>
        <v>[20,14,45,"rgba(0,0,255,0.5)"],</v>
      </c>
    </row>
    <row r="87" spans="1:9" x14ac:dyDescent="0.25">
      <c r="A87" s="5" t="s">
        <v>169</v>
      </c>
      <c r="B87" t="s">
        <v>154</v>
      </c>
      <c r="C87">
        <v>20</v>
      </c>
      <c r="D87">
        <v>15</v>
      </c>
      <c r="E87">
        <f t="shared" si="30"/>
        <v>293</v>
      </c>
      <c r="F87" t="s">
        <v>200</v>
      </c>
      <c r="G87" t="s">
        <v>149</v>
      </c>
      <c r="H87" t="s">
        <v>150</v>
      </c>
      <c r="I87" t="str">
        <f t="shared" si="31"/>
        <v>[20,15,293,"rgba(255,127,0,0.5)"],</v>
      </c>
    </row>
    <row r="88" spans="1:9" x14ac:dyDescent="0.25">
      <c r="A88" s="5" t="s">
        <v>214</v>
      </c>
      <c r="B88" t="s">
        <v>154</v>
      </c>
      <c r="C88">
        <v>20</v>
      </c>
      <c r="D88">
        <v>16</v>
      </c>
      <c r="E88">
        <f t="shared" si="30"/>
        <v>26</v>
      </c>
      <c r="F88" t="s">
        <v>200</v>
      </c>
      <c r="G88" t="s">
        <v>149</v>
      </c>
      <c r="H88" t="s">
        <v>150</v>
      </c>
      <c r="I88" t="str">
        <f t="shared" si="31"/>
        <v>[20,16,26,"rgba(255,127,0,0.5)"],</v>
      </c>
    </row>
    <row r="89" spans="1:9" x14ac:dyDescent="0.25">
      <c r="A89" s="5" t="s">
        <v>168</v>
      </c>
      <c r="B89" t="s">
        <v>154</v>
      </c>
      <c r="C89">
        <v>20</v>
      </c>
      <c r="D89">
        <v>17</v>
      </c>
      <c r="E89">
        <f t="shared" si="30"/>
        <v>40</v>
      </c>
      <c r="F89" t="s">
        <v>200</v>
      </c>
      <c r="G89" t="s">
        <v>149</v>
      </c>
      <c r="H89" t="s">
        <v>150</v>
      </c>
      <c r="I89" t="str">
        <f t="shared" si="31"/>
        <v>[20,17,40,"rgba(255,127,0,0.5)"],</v>
      </c>
    </row>
    <row r="90" spans="1:9" x14ac:dyDescent="0.25">
      <c r="A90" s="5" t="s">
        <v>212</v>
      </c>
      <c r="B90" t="s">
        <v>154</v>
      </c>
      <c r="C90">
        <v>20</v>
      </c>
      <c r="D90">
        <v>18</v>
      </c>
      <c r="E90">
        <f t="shared" si="30"/>
        <v>40</v>
      </c>
      <c r="F90" t="s">
        <v>201</v>
      </c>
      <c r="G90" t="s">
        <v>149</v>
      </c>
      <c r="H90" t="s">
        <v>150</v>
      </c>
      <c r="I90" t="str">
        <f t="shared" si="31"/>
        <v>[20,18,40,"rgba(0,0,255,0.5)"],</v>
      </c>
    </row>
    <row r="91" spans="1:9" x14ac:dyDescent="0.25">
      <c r="A91" s="5" t="s">
        <v>213</v>
      </c>
      <c r="B91" t="s">
        <v>154</v>
      </c>
      <c r="C91">
        <v>20</v>
      </c>
      <c r="D91">
        <v>19</v>
      </c>
      <c r="E91">
        <f t="shared" si="30"/>
        <v>318</v>
      </c>
      <c r="F91" t="s">
        <v>200</v>
      </c>
      <c r="G91" t="s">
        <v>149</v>
      </c>
      <c r="H91" t="s">
        <v>150</v>
      </c>
      <c r="I91" t="str">
        <f t="shared" si="31"/>
        <v>[20,19,318,"rgba(255,127,0,0.5)"],</v>
      </c>
    </row>
    <row r="92" spans="1:9" x14ac:dyDescent="0.25">
      <c r="A92" s="5" t="s">
        <v>210</v>
      </c>
      <c r="B92" t="s">
        <v>155</v>
      </c>
      <c r="C92">
        <v>21</v>
      </c>
      <c r="D92">
        <v>0</v>
      </c>
      <c r="E92">
        <f t="shared" ref="E92:E111" si="32">VLOOKUP(A92,data,4,FALSE)</f>
        <v>591</v>
      </c>
      <c r="F92" t="s">
        <v>200</v>
      </c>
      <c r="G92" t="s">
        <v>149</v>
      </c>
      <c r="H92" t="s">
        <v>150</v>
      </c>
      <c r="I92" t="str">
        <f t="shared" si="31"/>
        <v>[21,0,591,"rgba(255,127,0,0.5)"],</v>
      </c>
    </row>
    <row r="93" spans="1:9" x14ac:dyDescent="0.25">
      <c r="A93" s="5" t="s">
        <v>172</v>
      </c>
      <c r="B93" t="s">
        <v>155</v>
      </c>
      <c r="C93">
        <v>21</v>
      </c>
      <c r="D93">
        <v>1</v>
      </c>
      <c r="E93">
        <f t="shared" si="32"/>
        <v>459</v>
      </c>
      <c r="F93" t="s">
        <v>200</v>
      </c>
      <c r="G93" t="s">
        <v>149</v>
      </c>
      <c r="H93" t="s">
        <v>150</v>
      </c>
      <c r="I93" t="str">
        <f t="shared" si="31"/>
        <v>[21,1,459,"rgba(255,127,0,0.5)"],</v>
      </c>
    </row>
    <row r="94" spans="1:9" x14ac:dyDescent="0.25">
      <c r="A94" s="5" t="s">
        <v>173</v>
      </c>
      <c r="B94" t="s">
        <v>155</v>
      </c>
      <c r="C94">
        <v>21</v>
      </c>
      <c r="D94">
        <v>2</v>
      </c>
      <c r="E94">
        <f t="shared" si="32"/>
        <v>318</v>
      </c>
      <c r="F94" t="s">
        <v>200</v>
      </c>
      <c r="G94" t="s">
        <v>149</v>
      </c>
      <c r="H94" t="s">
        <v>150</v>
      </c>
      <c r="I94" t="str">
        <f t="shared" si="31"/>
        <v>[21,2,318,"rgba(255,127,0,0.5)"],</v>
      </c>
    </row>
    <row r="95" spans="1:9" x14ac:dyDescent="0.25">
      <c r="A95" s="5" t="s">
        <v>177</v>
      </c>
      <c r="B95" t="s">
        <v>155</v>
      </c>
      <c r="C95">
        <v>21</v>
      </c>
      <c r="D95">
        <v>3</v>
      </c>
      <c r="E95">
        <f t="shared" si="32"/>
        <v>1006</v>
      </c>
      <c r="F95" t="s">
        <v>200</v>
      </c>
      <c r="G95" t="s">
        <v>149</v>
      </c>
      <c r="H95" t="s">
        <v>150</v>
      </c>
      <c r="I95" t="str">
        <f t="shared" si="31"/>
        <v>[21,3,1006,"rgba(255,127,0,0.5)"],</v>
      </c>
    </row>
    <row r="96" spans="1:9" x14ac:dyDescent="0.25">
      <c r="A96" s="5" t="s">
        <v>211</v>
      </c>
      <c r="B96" t="s">
        <v>155</v>
      </c>
      <c r="C96">
        <v>21</v>
      </c>
      <c r="D96">
        <v>4</v>
      </c>
      <c r="E96">
        <f t="shared" si="32"/>
        <v>817</v>
      </c>
      <c r="F96" t="s">
        <v>200</v>
      </c>
      <c r="G96" t="s">
        <v>149</v>
      </c>
      <c r="H96" t="s">
        <v>150</v>
      </c>
      <c r="I96" t="str">
        <f t="shared" si="31"/>
        <v>[21,4,817,"rgba(255,127,0,0.5)"],</v>
      </c>
    </row>
    <row r="97" spans="1:9" x14ac:dyDescent="0.25">
      <c r="A97" s="5" t="s">
        <v>171</v>
      </c>
      <c r="B97" t="s">
        <v>155</v>
      </c>
      <c r="C97">
        <v>21</v>
      </c>
      <c r="D97">
        <v>5</v>
      </c>
      <c r="E97">
        <f t="shared" si="32"/>
        <v>670</v>
      </c>
      <c r="F97" t="s">
        <v>200</v>
      </c>
      <c r="G97" t="s">
        <v>149</v>
      </c>
      <c r="H97" t="s">
        <v>150</v>
      </c>
      <c r="I97" t="str">
        <f t="shared" si="31"/>
        <v>[21,5,670,"rgba(255,127,0,0.5)"],</v>
      </c>
    </row>
    <row r="98" spans="1:9" x14ac:dyDescent="0.25">
      <c r="A98" s="5" t="s">
        <v>175</v>
      </c>
      <c r="B98" t="s">
        <v>155</v>
      </c>
      <c r="C98">
        <v>21</v>
      </c>
      <c r="D98">
        <v>6</v>
      </c>
      <c r="E98">
        <f t="shared" si="32"/>
        <v>415</v>
      </c>
      <c r="F98" t="s">
        <v>200</v>
      </c>
      <c r="G98" t="s">
        <v>149</v>
      </c>
      <c r="H98" t="s">
        <v>150</v>
      </c>
      <c r="I98" t="str">
        <f t="shared" si="31"/>
        <v>[21,6,415,"rgba(255,127,0,0.5)"],</v>
      </c>
    </row>
    <row r="99" spans="1:9" x14ac:dyDescent="0.25">
      <c r="A99" s="5" t="s">
        <v>216</v>
      </c>
      <c r="B99" t="s">
        <v>155</v>
      </c>
      <c r="C99">
        <v>21</v>
      </c>
      <c r="D99">
        <v>7</v>
      </c>
      <c r="E99">
        <f t="shared" si="32"/>
        <v>561</v>
      </c>
      <c r="F99" t="s">
        <v>201</v>
      </c>
      <c r="G99" t="s">
        <v>149</v>
      </c>
      <c r="H99" t="s">
        <v>150</v>
      </c>
      <c r="I99" t="str">
        <f t="shared" si="31"/>
        <v>[21,7,561,"rgba(0,0,255,0.5)"],</v>
      </c>
    </row>
    <row r="100" spans="1:9" x14ac:dyDescent="0.25">
      <c r="A100" s="5" t="s">
        <v>176</v>
      </c>
      <c r="B100" t="s">
        <v>155</v>
      </c>
      <c r="C100">
        <v>21</v>
      </c>
      <c r="D100">
        <v>8</v>
      </c>
      <c r="E100">
        <f t="shared" si="32"/>
        <v>597</v>
      </c>
      <c r="F100" t="s">
        <v>200</v>
      </c>
      <c r="G100" t="s">
        <v>149</v>
      </c>
      <c r="H100" t="s">
        <v>150</v>
      </c>
      <c r="I100" t="str">
        <f t="shared" si="31"/>
        <v>[21,8,597,"rgba(255,127,0,0.5)"],</v>
      </c>
    </row>
    <row r="101" spans="1:9" x14ac:dyDescent="0.25">
      <c r="A101" s="5" t="s">
        <v>166</v>
      </c>
      <c r="B101" t="s">
        <v>155</v>
      </c>
      <c r="C101">
        <v>21</v>
      </c>
      <c r="D101">
        <v>9</v>
      </c>
      <c r="E101">
        <f t="shared" si="32"/>
        <v>481</v>
      </c>
      <c r="F101" t="s">
        <v>200</v>
      </c>
      <c r="G101" t="s">
        <v>149</v>
      </c>
      <c r="H101" t="s">
        <v>150</v>
      </c>
      <c r="I101" t="str">
        <f t="shared" si="31"/>
        <v>[21,9,481,"rgba(255,127,0,0.5)"],</v>
      </c>
    </row>
    <row r="102" spans="1:9" x14ac:dyDescent="0.25">
      <c r="A102" s="5" t="s">
        <v>215</v>
      </c>
      <c r="B102" t="s">
        <v>155</v>
      </c>
      <c r="C102">
        <v>21</v>
      </c>
      <c r="D102">
        <v>10</v>
      </c>
      <c r="E102">
        <f t="shared" si="32"/>
        <v>591</v>
      </c>
      <c r="F102" t="s">
        <v>201</v>
      </c>
      <c r="G102" t="s">
        <v>149</v>
      </c>
      <c r="H102" t="s">
        <v>150</v>
      </c>
      <c r="I102" t="str">
        <f t="shared" si="31"/>
        <v>[21,10,591,"rgba(0,0,255,0.5)"],</v>
      </c>
    </row>
    <row r="103" spans="1:9" x14ac:dyDescent="0.25">
      <c r="A103" s="5" t="s">
        <v>174</v>
      </c>
      <c r="B103" t="s">
        <v>155</v>
      </c>
      <c r="C103">
        <v>21</v>
      </c>
      <c r="D103">
        <v>11</v>
      </c>
      <c r="E103">
        <f t="shared" si="32"/>
        <v>687</v>
      </c>
      <c r="F103" t="s">
        <v>201</v>
      </c>
      <c r="G103" t="s">
        <v>149</v>
      </c>
      <c r="H103" t="s">
        <v>150</v>
      </c>
      <c r="I103" t="str">
        <f t="shared" si="31"/>
        <v>[21,11,687,"rgba(0,0,255,0.5)"],</v>
      </c>
    </row>
    <row r="104" spans="1:9" x14ac:dyDescent="0.25">
      <c r="A104" s="5" t="s">
        <v>170</v>
      </c>
      <c r="B104" t="s">
        <v>155</v>
      </c>
      <c r="C104">
        <v>21</v>
      </c>
      <c r="D104">
        <v>12</v>
      </c>
      <c r="E104">
        <f t="shared" si="32"/>
        <v>1011</v>
      </c>
      <c r="F104" t="s">
        <v>201</v>
      </c>
      <c r="G104" t="s">
        <v>149</v>
      </c>
      <c r="H104" t="s">
        <v>150</v>
      </c>
      <c r="I104" t="str">
        <f t="shared" si="31"/>
        <v>[21,12,1011,"rgba(0,0,255,0.5)"],</v>
      </c>
    </row>
    <row r="105" spans="1:9" x14ac:dyDescent="0.25">
      <c r="A105" s="5" t="s">
        <v>202</v>
      </c>
      <c r="B105" t="s">
        <v>155</v>
      </c>
      <c r="C105">
        <v>21</v>
      </c>
      <c r="D105">
        <v>13</v>
      </c>
      <c r="E105">
        <f t="shared" si="32"/>
        <v>725</v>
      </c>
      <c r="F105" t="s">
        <v>200</v>
      </c>
      <c r="G105" t="s">
        <v>149</v>
      </c>
      <c r="H105" t="s">
        <v>150</v>
      </c>
      <c r="I105" t="str">
        <f t="shared" si="31"/>
        <v>[21,13,725,"rgba(255,127,0,0.5)"],</v>
      </c>
    </row>
    <row r="106" spans="1:9" x14ac:dyDescent="0.25">
      <c r="A106" s="5" t="s">
        <v>167</v>
      </c>
      <c r="B106" t="s">
        <v>155</v>
      </c>
      <c r="C106">
        <v>21</v>
      </c>
      <c r="D106">
        <v>14</v>
      </c>
      <c r="E106">
        <f t="shared" si="32"/>
        <v>730</v>
      </c>
      <c r="F106" t="s">
        <v>201</v>
      </c>
      <c r="G106" t="s">
        <v>149</v>
      </c>
      <c r="H106" t="s">
        <v>150</v>
      </c>
      <c r="I106" t="str">
        <f t="shared" si="31"/>
        <v>[21,14,730,"rgba(0,0,255,0.5)"],</v>
      </c>
    </row>
    <row r="107" spans="1:9" x14ac:dyDescent="0.25">
      <c r="A107" s="5" t="s">
        <v>169</v>
      </c>
      <c r="B107" t="s">
        <v>155</v>
      </c>
      <c r="C107">
        <v>21</v>
      </c>
      <c r="D107">
        <v>15</v>
      </c>
      <c r="E107">
        <f t="shared" si="32"/>
        <v>988</v>
      </c>
      <c r="F107" t="s">
        <v>200</v>
      </c>
      <c r="G107" t="s">
        <v>149</v>
      </c>
      <c r="H107" t="s">
        <v>150</v>
      </c>
      <c r="I107" t="str">
        <f t="shared" si="31"/>
        <v>[21,15,988,"rgba(255,127,0,0.5)"],</v>
      </c>
    </row>
    <row r="108" spans="1:9" x14ac:dyDescent="0.25">
      <c r="A108" s="5" t="s">
        <v>214</v>
      </c>
      <c r="B108" t="s">
        <v>155</v>
      </c>
      <c r="C108">
        <v>21</v>
      </c>
      <c r="D108">
        <v>16</v>
      </c>
      <c r="E108">
        <f t="shared" si="32"/>
        <v>859</v>
      </c>
      <c r="F108" t="s">
        <v>200</v>
      </c>
      <c r="G108" t="s">
        <v>149</v>
      </c>
      <c r="H108" t="s">
        <v>150</v>
      </c>
      <c r="I108" t="str">
        <f t="shared" si="31"/>
        <v>[21,16,859,"rgba(255,127,0,0.5)"],</v>
      </c>
    </row>
    <row r="109" spans="1:9" x14ac:dyDescent="0.25">
      <c r="A109" s="5" t="s">
        <v>168</v>
      </c>
      <c r="B109" t="s">
        <v>155</v>
      </c>
      <c r="C109">
        <v>21</v>
      </c>
      <c r="D109">
        <v>17</v>
      </c>
      <c r="E109">
        <f t="shared" si="32"/>
        <v>757</v>
      </c>
      <c r="F109" t="s">
        <v>200</v>
      </c>
      <c r="G109" t="s">
        <v>149</v>
      </c>
      <c r="H109" t="s">
        <v>150</v>
      </c>
      <c r="I109" t="str">
        <f t="shared" si="31"/>
        <v>[21,17,757,"rgba(255,127,0,0.5)"],</v>
      </c>
    </row>
    <row r="110" spans="1:9" x14ac:dyDescent="0.25">
      <c r="A110" s="5" t="s">
        <v>212</v>
      </c>
      <c r="B110" t="s">
        <v>155</v>
      </c>
      <c r="C110">
        <v>21</v>
      </c>
      <c r="D110">
        <v>18</v>
      </c>
      <c r="E110">
        <f t="shared" si="32"/>
        <v>855</v>
      </c>
      <c r="F110" t="s">
        <v>201</v>
      </c>
      <c r="G110" t="s">
        <v>149</v>
      </c>
      <c r="H110" t="s">
        <v>150</v>
      </c>
      <c r="I110" t="str">
        <f t="shared" si="31"/>
        <v>[21,18,855,"rgba(0,0,255,0.5)"],</v>
      </c>
    </row>
    <row r="111" spans="1:9" x14ac:dyDescent="0.25">
      <c r="A111" s="5" t="s">
        <v>213</v>
      </c>
      <c r="B111" t="s">
        <v>155</v>
      </c>
      <c r="C111">
        <v>21</v>
      </c>
      <c r="D111">
        <v>19</v>
      </c>
      <c r="E111">
        <f t="shared" si="32"/>
        <v>1095</v>
      </c>
      <c r="F111" t="s">
        <v>200</v>
      </c>
      <c r="G111" t="s">
        <v>149</v>
      </c>
      <c r="H111" t="s">
        <v>150</v>
      </c>
      <c r="I111" t="str">
        <f t="shared" si="31"/>
        <v>[21,19,1095,"rgba(255,127,0,0.5)"],</v>
      </c>
    </row>
    <row r="112" spans="1:9" x14ac:dyDescent="0.25">
      <c r="A112" s="5"/>
      <c r="I112" t="s">
        <v>181</v>
      </c>
    </row>
    <row r="113" spans="1:9" x14ac:dyDescent="0.25">
      <c r="A113" s="5" t="s">
        <v>210</v>
      </c>
      <c r="B113" t="str">
        <f t="shared" ref="B113:B132" si="33">VLOOKUP(A113,data,25,FALSE)</f>
        <v>rgba(255,127,0,0.5)</v>
      </c>
      <c r="C113">
        <v>0</v>
      </c>
      <c r="D113">
        <v>23</v>
      </c>
      <c r="E113" t="e">
        <f t="shared" ref="E113:E132" si="34">VLOOKUP(A113,data_2,3,FALSE)</f>
        <v>#REF!</v>
      </c>
      <c r="F113" t="s">
        <v>200</v>
      </c>
      <c r="G113" t="s">
        <v>149</v>
      </c>
      <c r="H113" t="s">
        <v>150</v>
      </c>
      <c r="I113" t="e">
        <f t="shared" ref="I113:I132" si="35">CONCATENATE("[",C113,H113,D113,H113,E113,H113,G113,F113,G113,"],")</f>
        <v>#REF!</v>
      </c>
    </row>
    <row r="114" spans="1:9" x14ac:dyDescent="0.25">
      <c r="A114" s="5" t="s">
        <v>172</v>
      </c>
      <c r="B114" t="str">
        <f t="shared" si="33"/>
        <v>rgba(255,127,0,0.5)</v>
      </c>
      <c r="C114">
        <v>1</v>
      </c>
      <c r="D114">
        <v>23</v>
      </c>
      <c r="E114" t="e">
        <f t="shared" si="34"/>
        <v>#REF!</v>
      </c>
      <c r="F114" t="s">
        <v>200</v>
      </c>
      <c r="G114" t="s">
        <v>149</v>
      </c>
      <c r="H114" t="s">
        <v>150</v>
      </c>
      <c r="I114" t="e">
        <f t="shared" si="35"/>
        <v>#REF!</v>
      </c>
    </row>
    <row r="115" spans="1:9" x14ac:dyDescent="0.25">
      <c r="A115" s="5" t="s">
        <v>173</v>
      </c>
      <c r="B115" t="str">
        <f t="shared" si="33"/>
        <v>rgba(255,127,0,0.5)</v>
      </c>
      <c r="C115">
        <v>2</v>
      </c>
      <c r="D115">
        <v>24</v>
      </c>
      <c r="E115" t="e">
        <f t="shared" si="34"/>
        <v>#REF!</v>
      </c>
      <c r="F115" t="s">
        <v>200</v>
      </c>
      <c r="G115" t="s">
        <v>149</v>
      </c>
      <c r="H115" t="s">
        <v>150</v>
      </c>
      <c r="I115" t="e">
        <f t="shared" si="35"/>
        <v>#REF!</v>
      </c>
    </row>
    <row r="116" spans="1:9" x14ac:dyDescent="0.25">
      <c r="A116" s="5" t="s">
        <v>177</v>
      </c>
      <c r="B116" t="str">
        <f t="shared" si="33"/>
        <v>rgba(0,0,255,0.5)</v>
      </c>
      <c r="C116">
        <v>3</v>
      </c>
      <c r="D116">
        <v>23</v>
      </c>
      <c r="E116" t="e">
        <f t="shared" si="34"/>
        <v>#REF!</v>
      </c>
      <c r="F116" t="s">
        <v>200</v>
      </c>
      <c r="G116" t="s">
        <v>149</v>
      </c>
      <c r="H116" t="s">
        <v>150</v>
      </c>
      <c r="I116" t="e">
        <f t="shared" si="35"/>
        <v>#REF!</v>
      </c>
    </row>
    <row r="117" spans="1:9" x14ac:dyDescent="0.25">
      <c r="A117" s="5" t="s">
        <v>211</v>
      </c>
      <c r="B117" t="str">
        <f t="shared" si="33"/>
        <v>rgba(255,127,0,0.5)</v>
      </c>
      <c r="C117">
        <v>4</v>
      </c>
      <c r="D117">
        <v>23</v>
      </c>
      <c r="E117" t="e">
        <f t="shared" si="34"/>
        <v>#REF!</v>
      </c>
      <c r="F117" t="s">
        <v>200</v>
      </c>
      <c r="G117" t="s">
        <v>149</v>
      </c>
      <c r="H117" t="s">
        <v>150</v>
      </c>
      <c r="I117" t="e">
        <f t="shared" si="35"/>
        <v>#REF!</v>
      </c>
    </row>
    <row r="118" spans="1:9" x14ac:dyDescent="0.25">
      <c r="A118" s="5" t="s">
        <v>171</v>
      </c>
      <c r="B118" t="str">
        <f t="shared" si="33"/>
        <v>rgba(255,127,0,0.5)</v>
      </c>
      <c r="C118">
        <v>5</v>
      </c>
      <c r="D118">
        <v>22</v>
      </c>
      <c r="E118" t="e">
        <f t="shared" si="34"/>
        <v>#REF!</v>
      </c>
      <c r="F118" t="s">
        <v>200</v>
      </c>
      <c r="G118" t="s">
        <v>149</v>
      </c>
      <c r="H118" t="s">
        <v>150</v>
      </c>
      <c r="I118" t="e">
        <f t="shared" si="35"/>
        <v>#REF!</v>
      </c>
    </row>
    <row r="119" spans="1:9" x14ac:dyDescent="0.25">
      <c r="A119" s="5" t="s">
        <v>175</v>
      </c>
      <c r="B119" t="str">
        <f t="shared" si="33"/>
        <v>rgba(255,127,0,0.5)</v>
      </c>
      <c r="C119">
        <v>6</v>
      </c>
      <c r="D119">
        <v>23</v>
      </c>
      <c r="E119" t="e">
        <f t="shared" si="34"/>
        <v>#REF!</v>
      </c>
      <c r="F119" t="s">
        <v>200</v>
      </c>
      <c r="G119" t="s">
        <v>149</v>
      </c>
      <c r="H119" t="s">
        <v>150</v>
      </c>
      <c r="I119" t="e">
        <f t="shared" si="35"/>
        <v>#REF!</v>
      </c>
    </row>
    <row r="120" spans="1:9" x14ac:dyDescent="0.25">
      <c r="A120" s="5" t="s">
        <v>216</v>
      </c>
      <c r="B120" t="str">
        <f t="shared" si="33"/>
        <v>rgba(255,127,0,0.5)</v>
      </c>
      <c r="C120">
        <v>7</v>
      </c>
      <c r="D120" s="1">
        <v>24</v>
      </c>
      <c r="E120" t="e">
        <f t="shared" si="34"/>
        <v>#REF!</v>
      </c>
      <c r="F120" t="s">
        <v>201</v>
      </c>
      <c r="G120" t="s">
        <v>149</v>
      </c>
      <c r="H120" t="s">
        <v>150</v>
      </c>
      <c r="I120" t="e">
        <f t="shared" si="35"/>
        <v>#REF!</v>
      </c>
    </row>
    <row r="121" spans="1:9" x14ac:dyDescent="0.25">
      <c r="A121" s="5" t="s">
        <v>176</v>
      </c>
      <c r="B121" t="str">
        <f t="shared" si="33"/>
        <v>rgba(255,127,0,0.5)</v>
      </c>
      <c r="C121">
        <v>8</v>
      </c>
      <c r="D121">
        <v>23</v>
      </c>
      <c r="E121" t="e">
        <f t="shared" si="34"/>
        <v>#REF!</v>
      </c>
      <c r="F121" t="s">
        <v>200</v>
      </c>
      <c r="G121" t="s">
        <v>149</v>
      </c>
      <c r="H121" t="s">
        <v>150</v>
      </c>
      <c r="I121" t="e">
        <f t="shared" si="35"/>
        <v>#REF!</v>
      </c>
    </row>
    <row r="122" spans="1:9" x14ac:dyDescent="0.25">
      <c r="A122" s="5" t="s">
        <v>166</v>
      </c>
      <c r="B122" t="str">
        <f t="shared" si="33"/>
        <v>rgba(255,127,0,0.5)</v>
      </c>
      <c r="C122">
        <v>9</v>
      </c>
      <c r="D122">
        <v>22</v>
      </c>
      <c r="E122" t="e">
        <f t="shared" si="34"/>
        <v>#REF!</v>
      </c>
      <c r="F122" t="s">
        <v>200</v>
      </c>
      <c r="G122" t="s">
        <v>149</v>
      </c>
      <c r="H122" t="s">
        <v>150</v>
      </c>
      <c r="I122" t="e">
        <f t="shared" si="35"/>
        <v>#REF!</v>
      </c>
    </row>
    <row r="123" spans="1:9" x14ac:dyDescent="0.25">
      <c r="A123" s="5" t="s">
        <v>215</v>
      </c>
      <c r="B123" t="str">
        <f t="shared" si="33"/>
        <v>rgba(255,127,0,0.5)</v>
      </c>
      <c r="C123">
        <v>10</v>
      </c>
      <c r="D123" s="1">
        <v>22</v>
      </c>
      <c r="E123" t="e">
        <f t="shared" si="34"/>
        <v>#REF!</v>
      </c>
      <c r="F123" t="s">
        <v>201</v>
      </c>
      <c r="G123" t="s">
        <v>149</v>
      </c>
      <c r="H123" t="s">
        <v>150</v>
      </c>
      <c r="I123" t="e">
        <f t="shared" si="35"/>
        <v>#REF!</v>
      </c>
    </row>
    <row r="124" spans="1:9" x14ac:dyDescent="0.25">
      <c r="A124" s="5" t="s">
        <v>174</v>
      </c>
      <c r="B124" t="str">
        <f t="shared" si="33"/>
        <v>rgba(0,0,255,0.5)</v>
      </c>
      <c r="C124">
        <v>11</v>
      </c>
      <c r="D124" s="1">
        <v>22</v>
      </c>
      <c r="E124" t="e">
        <f t="shared" si="34"/>
        <v>#REF!</v>
      </c>
      <c r="F124" t="s">
        <v>201</v>
      </c>
      <c r="G124" t="s">
        <v>149</v>
      </c>
      <c r="H124" t="s">
        <v>150</v>
      </c>
      <c r="I124" t="e">
        <f t="shared" si="35"/>
        <v>#REF!</v>
      </c>
    </row>
    <row r="125" spans="1:9" x14ac:dyDescent="0.25">
      <c r="A125" s="5" t="s">
        <v>170</v>
      </c>
      <c r="B125" t="str">
        <f t="shared" si="33"/>
        <v>rgba(255,127,0,0.5)</v>
      </c>
      <c r="C125">
        <v>12</v>
      </c>
      <c r="D125" s="1">
        <v>24</v>
      </c>
      <c r="E125" t="e">
        <f t="shared" si="34"/>
        <v>#REF!</v>
      </c>
      <c r="F125" t="s">
        <v>201</v>
      </c>
      <c r="G125" t="s">
        <v>149</v>
      </c>
      <c r="H125" t="s">
        <v>150</v>
      </c>
      <c r="I125" t="e">
        <f t="shared" si="35"/>
        <v>#REF!</v>
      </c>
    </row>
    <row r="126" spans="1:9" x14ac:dyDescent="0.25">
      <c r="A126" s="5" t="s">
        <v>202</v>
      </c>
      <c r="B126" t="str">
        <f t="shared" si="33"/>
        <v>rgba(255,127,0,0.5)</v>
      </c>
      <c r="C126">
        <v>13</v>
      </c>
      <c r="D126" s="1">
        <v>22</v>
      </c>
      <c r="E126" t="e">
        <f t="shared" si="34"/>
        <v>#REF!</v>
      </c>
      <c r="F126" t="s">
        <v>200</v>
      </c>
      <c r="G126" t="s">
        <v>149</v>
      </c>
      <c r="H126" t="s">
        <v>150</v>
      </c>
      <c r="I126" t="e">
        <f t="shared" si="35"/>
        <v>#REF!</v>
      </c>
    </row>
    <row r="127" spans="1:9" x14ac:dyDescent="0.25">
      <c r="A127" s="5" t="s">
        <v>167</v>
      </c>
      <c r="B127" t="str">
        <f t="shared" si="33"/>
        <v>rgba(0,0,255,0.5)</v>
      </c>
      <c r="C127">
        <v>14</v>
      </c>
      <c r="D127" s="1">
        <v>22</v>
      </c>
      <c r="E127" t="e">
        <f t="shared" si="34"/>
        <v>#REF!</v>
      </c>
      <c r="F127" t="s">
        <v>201</v>
      </c>
      <c r="G127" t="s">
        <v>149</v>
      </c>
      <c r="H127" t="s">
        <v>150</v>
      </c>
      <c r="I127" t="e">
        <f t="shared" si="35"/>
        <v>#REF!</v>
      </c>
    </row>
    <row r="128" spans="1:9" x14ac:dyDescent="0.25">
      <c r="A128" s="5" t="s">
        <v>169</v>
      </c>
      <c r="B128" t="str">
        <f t="shared" si="33"/>
        <v>rgba(255,127,0,0.5)</v>
      </c>
      <c r="C128">
        <v>15</v>
      </c>
      <c r="D128" s="1">
        <v>23</v>
      </c>
      <c r="E128" t="e">
        <f t="shared" si="34"/>
        <v>#REF!</v>
      </c>
      <c r="F128" t="s">
        <v>200</v>
      </c>
      <c r="G128" t="s">
        <v>149</v>
      </c>
      <c r="H128" t="s">
        <v>150</v>
      </c>
      <c r="I128" t="e">
        <f t="shared" si="35"/>
        <v>#REF!</v>
      </c>
    </row>
    <row r="129" spans="1:9" x14ac:dyDescent="0.25">
      <c r="A129" s="5" t="s">
        <v>214</v>
      </c>
      <c r="B129" t="str">
        <f t="shared" si="33"/>
        <v>rgba(0,0,255,0.5)</v>
      </c>
      <c r="C129">
        <v>16</v>
      </c>
      <c r="D129" s="1">
        <v>23</v>
      </c>
      <c r="E129" t="e">
        <f t="shared" si="34"/>
        <v>#REF!</v>
      </c>
      <c r="F129" t="s">
        <v>200</v>
      </c>
      <c r="G129" t="s">
        <v>149</v>
      </c>
      <c r="H129" t="s">
        <v>150</v>
      </c>
      <c r="I129" t="e">
        <f t="shared" si="35"/>
        <v>#REF!</v>
      </c>
    </row>
    <row r="130" spans="1:9" x14ac:dyDescent="0.25">
      <c r="A130" s="5" t="s">
        <v>168</v>
      </c>
      <c r="B130" t="str">
        <f t="shared" si="33"/>
        <v>rgba(0,0,255,0.5)</v>
      </c>
      <c r="C130">
        <v>17</v>
      </c>
      <c r="D130" s="1">
        <v>23</v>
      </c>
      <c r="E130" t="e">
        <f t="shared" si="34"/>
        <v>#REF!</v>
      </c>
      <c r="F130" t="s">
        <v>200</v>
      </c>
      <c r="G130" t="s">
        <v>149</v>
      </c>
      <c r="H130" t="s">
        <v>150</v>
      </c>
      <c r="I130" t="e">
        <f t="shared" si="35"/>
        <v>#REF!</v>
      </c>
    </row>
    <row r="131" spans="1:9" x14ac:dyDescent="0.25">
      <c r="A131" s="5" t="s">
        <v>212</v>
      </c>
      <c r="B131" t="str">
        <f t="shared" si="33"/>
        <v>rgba(0,0,255,0.5)</v>
      </c>
      <c r="C131">
        <v>18</v>
      </c>
      <c r="D131" s="1">
        <v>24</v>
      </c>
      <c r="E131" t="e">
        <f t="shared" si="34"/>
        <v>#REF!</v>
      </c>
      <c r="F131" t="s">
        <v>201</v>
      </c>
      <c r="G131" t="s">
        <v>149</v>
      </c>
      <c r="H131" t="s">
        <v>150</v>
      </c>
      <c r="I131" t="e">
        <f t="shared" si="35"/>
        <v>#REF!</v>
      </c>
    </row>
    <row r="132" spans="1:9" x14ac:dyDescent="0.25">
      <c r="A132" s="5" t="s">
        <v>213</v>
      </c>
      <c r="B132" t="str">
        <f t="shared" si="33"/>
        <v>rgba(255,127,0,0.5)</v>
      </c>
      <c r="C132">
        <v>19</v>
      </c>
      <c r="D132" s="1">
        <v>23</v>
      </c>
      <c r="E132" t="e">
        <f t="shared" si="34"/>
        <v>#REF!</v>
      </c>
      <c r="F132" t="s">
        <v>200</v>
      </c>
      <c r="G132" t="s">
        <v>149</v>
      </c>
      <c r="H132" t="s">
        <v>150</v>
      </c>
      <c r="I132" t="e">
        <f t="shared" si="35"/>
        <v>#REF!</v>
      </c>
    </row>
    <row r="133" spans="1:9" x14ac:dyDescent="0.25">
      <c r="I133" t="s">
        <v>183</v>
      </c>
    </row>
    <row r="134" spans="1:9" x14ac:dyDescent="0.25">
      <c r="C134">
        <v>20</v>
      </c>
      <c r="D134">
        <v>25</v>
      </c>
      <c r="E134">
        <v>416.43575999999996</v>
      </c>
      <c r="F134" t="s">
        <v>148</v>
      </c>
      <c r="G134" t="s">
        <v>149</v>
      </c>
      <c r="H134" t="s">
        <v>150</v>
      </c>
      <c r="I134" t="str">
        <f t="shared" ref="I134:I139" si="36">CONCATENATE("[",C134,H134,D134,H134,E134,H134,G134,F134,G134,"],")</f>
        <v>[20,25,416.43576,"rgba(127, 194, 65, 1)"],</v>
      </c>
    </row>
    <row r="135" spans="1:9" x14ac:dyDescent="0.25">
      <c r="C135">
        <v>20</v>
      </c>
      <c r="D135">
        <v>26</v>
      </c>
      <c r="E135">
        <v>1732.5686499999999</v>
      </c>
      <c r="F135" t="s">
        <v>143</v>
      </c>
      <c r="G135" t="s">
        <v>149</v>
      </c>
      <c r="H135" t="s">
        <v>150</v>
      </c>
      <c r="I135" t="str">
        <f t="shared" si="36"/>
        <v>[20,26,1732.56865,"rgba(219, 233, 246, 0.5)"],</v>
      </c>
    </row>
    <row r="136" spans="1:9" x14ac:dyDescent="0.25">
      <c r="C136" s="4">
        <v>20</v>
      </c>
      <c r="D136" s="4">
        <v>27</v>
      </c>
      <c r="E136">
        <v>1038.2923699999999</v>
      </c>
      <c r="F136" t="s">
        <v>144</v>
      </c>
      <c r="G136" t="s">
        <v>149</v>
      </c>
      <c r="H136" t="s">
        <v>150</v>
      </c>
      <c r="I136" t="str">
        <f t="shared" si="36"/>
        <v>[20,27,1038.29237,"rgba(73, 148, 206, 1)"],</v>
      </c>
    </row>
    <row r="137" spans="1:9" x14ac:dyDescent="0.25">
      <c r="C137" s="4">
        <v>21</v>
      </c>
      <c r="D137" s="4">
        <v>25</v>
      </c>
      <c r="E137">
        <v>1275.0342400000002</v>
      </c>
      <c r="F137" t="s">
        <v>145</v>
      </c>
      <c r="G137" t="s">
        <v>149</v>
      </c>
      <c r="H137" t="s">
        <v>150</v>
      </c>
      <c r="I137" t="str">
        <f t="shared" si="36"/>
        <v>[21,25,1275.03424,"rgba(211, 211, 211, 0.5)"],</v>
      </c>
    </row>
    <row r="138" spans="1:9" x14ac:dyDescent="0.25">
      <c r="C138" s="4">
        <v>21</v>
      </c>
      <c r="D138" s="4">
        <v>26</v>
      </c>
      <c r="E138">
        <v>6063.0513499999997</v>
      </c>
      <c r="F138" t="s">
        <v>146</v>
      </c>
      <c r="G138" t="s">
        <v>149</v>
      </c>
      <c r="H138" t="s">
        <v>150</v>
      </c>
      <c r="I138" t="str">
        <f t="shared" si="36"/>
        <v>[21,26,6063.05135,"rgba(250, 188, 19, 1)"],</v>
      </c>
    </row>
    <row r="139" spans="1:9" x14ac:dyDescent="0.25">
      <c r="C139" s="4">
        <v>21</v>
      </c>
      <c r="D139" s="4">
        <v>27</v>
      </c>
      <c r="E139">
        <v>7267.1976299999997</v>
      </c>
      <c r="F139" t="s">
        <v>147</v>
      </c>
      <c r="G139" t="s">
        <v>149</v>
      </c>
      <c r="H139" t="s">
        <v>150</v>
      </c>
      <c r="I139" t="str">
        <f t="shared" si="36"/>
        <v>[21,27,7267.19763,"rgba(127, 194, 65, 0.5)"],</v>
      </c>
    </row>
    <row r="140" spans="1:9" x14ac:dyDescent="0.25">
      <c r="I140" t="s">
        <v>193</v>
      </c>
    </row>
    <row r="141" spans="1:9" x14ac:dyDescent="0.25">
      <c r="A141" s="5" t="s">
        <v>210</v>
      </c>
      <c r="B141" t="s">
        <v>194</v>
      </c>
      <c r="C141">
        <v>0</v>
      </c>
      <c r="D141">
        <v>25</v>
      </c>
      <c r="E141" t="e">
        <f t="shared" ref="E141:E160" si="37">VLOOKUP(A141,data_2,9,FALSE)</f>
        <v>#REF!</v>
      </c>
      <c r="F141" t="s">
        <v>200</v>
      </c>
      <c r="G141" t="s">
        <v>149</v>
      </c>
      <c r="H141" t="s">
        <v>150</v>
      </c>
      <c r="I141" t="e">
        <f t="shared" ref="I141:I172" si="38">CONCATENATE("[",C141,H141,D141,H141,E141,H141,G141,F141,G141,"],")</f>
        <v>#REF!</v>
      </c>
    </row>
    <row r="142" spans="1:9" x14ac:dyDescent="0.25">
      <c r="A142" s="5" t="s">
        <v>172</v>
      </c>
      <c r="B142" t="s">
        <v>194</v>
      </c>
      <c r="C142">
        <v>1</v>
      </c>
      <c r="D142">
        <v>25</v>
      </c>
      <c r="E142" t="e">
        <f t="shared" si="37"/>
        <v>#REF!</v>
      </c>
      <c r="F142" t="s">
        <v>200</v>
      </c>
      <c r="G142" t="s">
        <v>149</v>
      </c>
      <c r="H142" t="s">
        <v>150</v>
      </c>
      <c r="I142" t="e">
        <f t="shared" si="38"/>
        <v>#REF!</v>
      </c>
    </row>
    <row r="143" spans="1:9" x14ac:dyDescent="0.25">
      <c r="A143" s="5" t="s">
        <v>173</v>
      </c>
      <c r="B143" t="s">
        <v>194</v>
      </c>
      <c r="C143">
        <v>2</v>
      </c>
      <c r="D143">
        <v>25</v>
      </c>
      <c r="E143" t="e">
        <f t="shared" si="37"/>
        <v>#REF!</v>
      </c>
      <c r="F143" t="s">
        <v>200</v>
      </c>
      <c r="G143" t="s">
        <v>149</v>
      </c>
      <c r="H143" t="s">
        <v>150</v>
      </c>
      <c r="I143" t="e">
        <f t="shared" si="38"/>
        <v>#REF!</v>
      </c>
    </row>
    <row r="144" spans="1:9" x14ac:dyDescent="0.25">
      <c r="A144" s="5" t="s">
        <v>177</v>
      </c>
      <c r="B144" t="s">
        <v>194</v>
      </c>
      <c r="C144">
        <v>3</v>
      </c>
      <c r="D144">
        <v>25</v>
      </c>
      <c r="E144" t="e">
        <f t="shared" si="37"/>
        <v>#REF!</v>
      </c>
      <c r="F144" t="s">
        <v>200</v>
      </c>
      <c r="G144" t="s">
        <v>149</v>
      </c>
      <c r="H144" t="s">
        <v>150</v>
      </c>
      <c r="I144" t="e">
        <f t="shared" si="38"/>
        <v>#REF!</v>
      </c>
    </row>
    <row r="145" spans="1:9" x14ac:dyDescent="0.25">
      <c r="A145" s="5" t="s">
        <v>211</v>
      </c>
      <c r="B145" t="s">
        <v>194</v>
      </c>
      <c r="C145">
        <v>4</v>
      </c>
      <c r="D145">
        <v>25</v>
      </c>
      <c r="E145" t="e">
        <f t="shared" si="37"/>
        <v>#REF!</v>
      </c>
      <c r="F145" t="s">
        <v>200</v>
      </c>
      <c r="G145" t="s">
        <v>149</v>
      </c>
      <c r="H145" t="s">
        <v>150</v>
      </c>
      <c r="I145" t="e">
        <f t="shared" si="38"/>
        <v>#REF!</v>
      </c>
    </row>
    <row r="146" spans="1:9" x14ac:dyDescent="0.25">
      <c r="A146" s="5" t="s">
        <v>171</v>
      </c>
      <c r="B146" t="s">
        <v>194</v>
      </c>
      <c r="C146">
        <v>5</v>
      </c>
      <c r="D146">
        <v>25</v>
      </c>
      <c r="E146" t="e">
        <f t="shared" si="37"/>
        <v>#REF!</v>
      </c>
      <c r="F146" t="s">
        <v>200</v>
      </c>
      <c r="G146" t="s">
        <v>149</v>
      </c>
      <c r="H146" t="s">
        <v>150</v>
      </c>
      <c r="I146" t="e">
        <f t="shared" si="38"/>
        <v>#REF!</v>
      </c>
    </row>
    <row r="147" spans="1:9" x14ac:dyDescent="0.25">
      <c r="A147" s="5" t="s">
        <v>175</v>
      </c>
      <c r="B147" t="s">
        <v>194</v>
      </c>
      <c r="C147">
        <v>6</v>
      </c>
      <c r="D147">
        <v>25</v>
      </c>
      <c r="E147" t="e">
        <f t="shared" si="37"/>
        <v>#REF!</v>
      </c>
      <c r="F147" t="s">
        <v>200</v>
      </c>
      <c r="G147" t="s">
        <v>149</v>
      </c>
      <c r="H147" t="s">
        <v>150</v>
      </c>
      <c r="I147" t="e">
        <f t="shared" si="38"/>
        <v>#REF!</v>
      </c>
    </row>
    <row r="148" spans="1:9" x14ac:dyDescent="0.25">
      <c r="A148" s="5" t="s">
        <v>216</v>
      </c>
      <c r="B148" t="s">
        <v>194</v>
      </c>
      <c r="C148">
        <v>7</v>
      </c>
      <c r="D148">
        <v>25</v>
      </c>
      <c r="E148" t="e">
        <f t="shared" si="37"/>
        <v>#REF!</v>
      </c>
      <c r="F148" t="s">
        <v>201</v>
      </c>
      <c r="G148" t="s">
        <v>149</v>
      </c>
      <c r="H148" t="s">
        <v>150</v>
      </c>
      <c r="I148" t="e">
        <f t="shared" si="38"/>
        <v>#REF!</v>
      </c>
    </row>
    <row r="149" spans="1:9" x14ac:dyDescent="0.25">
      <c r="A149" s="5" t="s">
        <v>176</v>
      </c>
      <c r="B149" t="s">
        <v>194</v>
      </c>
      <c r="C149">
        <v>8</v>
      </c>
      <c r="D149">
        <v>25</v>
      </c>
      <c r="E149" t="e">
        <f t="shared" si="37"/>
        <v>#REF!</v>
      </c>
      <c r="F149" t="s">
        <v>200</v>
      </c>
      <c r="G149" t="s">
        <v>149</v>
      </c>
      <c r="H149" t="s">
        <v>150</v>
      </c>
      <c r="I149" t="e">
        <f t="shared" si="38"/>
        <v>#REF!</v>
      </c>
    </row>
    <row r="150" spans="1:9" x14ac:dyDescent="0.25">
      <c r="A150" s="5" t="s">
        <v>166</v>
      </c>
      <c r="B150" t="s">
        <v>194</v>
      </c>
      <c r="C150">
        <v>9</v>
      </c>
      <c r="D150">
        <v>25</v>
      </c>
      <c r="E150" t="e">
        <f t="shared" si="37"/>
        <v>#REF!</v>
      </c>
      <c r="F150" t="s">
        <v>200</v>
      </c>
      <c r="G150" t="s">
        <v>149</v>
      </c>
      <c r="H150" t="s">
        <v>150</v>
      </c>
      <c r="I150" t="e">
        <f t="shared" si="38"/>
        <v>#REF!</v>
      </c>
    </row>
    <row r="151" spans="1:9" x14ac:dyDescent="0.25">
      <c r="A151" s="5" t="s">
        <v>215</v>
      </c>
      <c r="B151" t="s">
        <v>194</v>
      </c>
      <c r="C151">
        <v>10</v>
      </c>
      <c r="D151">
        <v>25</v>
      </c>
      <c r="E151" t="e">
        <f t="shared" si="37"/>
        <v>#REF!</v>
      </c>
      <c r="F151" t="s">
        <v>201</v>
      </c>
      <c r="G151" t="s">
        <v>149</v>
      </c>
      <c r="H151" t="s">
        <v>150</v>
      </c>
      <c r="I151" t="e">
        <f t="shared" si="38"/>
        <v>#REF!</v>
      </c>
    </row>
    <row r="152" spans="1:9" x14ac:dyDescent="0.25">
      <c r="A152" s="5" t="s">
        <v>174</v>
      </c>
      <c r="B152" t="s">
        <v>194</v>
      </c>
      <c r="C152">
        <v>11</v>
      </c>
      <c r="D152">
        <v>25</v>
      </c>
      <c r="E152" t="e">
        <f t="shared" si="37"/>
        <v>#REF!</v>
      </c>
      <c r="F152" t="s">
        <v>201</v>
      </c>
      <c r="G152" t="s">
        <v>149</v>
      </c>
      <c r="H152" t="s">
        <v>150</v>
      </c>
      <c r="I152" t="e">
        <f t="shared" si="38"/>
        <v>#REF!</v>
      </c>
    </row>
    <row r="153" spans="1:9" x14ac:dyDescent="0.25">
      <c r="A153" s="5" t="s">
        <v>170</v>
      </c>
      <c r="B153" t="s">
        <v>194</v>
      </c>
      <c r="C153">
        <v>12</v>
      </c>
      <c r="D153">
        <v>25</v>
      </c>
      <c r="E153" t="e">
        <f t="shared" si="37"/>
        <v>#REF!</v>
      </c>
      <c r="F153" t="s">
        <v>201</v>
      </c>
      <c r="G153" t="s">
        <v>149</v>
      </c>
      <c r="H153" t="s">
        <v>150</v>
      </c>
      <c r="I153" t="e">
        <f t="shared" si="38"/>
        <v>#REF!</v>
      </c>
    </row>
    <row r="154" spans="1:9" x14ac:dyDescent="0.25">
      <c r="A154" s="5" t="s">
        <v>202</v>
      </c>
      <c r="B154" t="s">
        <v>194</v>
      </c>
      <c r="C154">
        <v>13</v>
      </c>
      <c r="D154">
        <v>25</v>
      </c>
      <c r="E154" t="e">
        <f t="shared" si="37"/>
        <v>#REF!</v>
      </c>
      <c r="F154" t="s">
        <v>200</v>
      </c>
      <c r="G154" t="s">
        <v>149</v>
      </c>
      <c r="H154" t="s">
        <v>150</v>
      </c>
      <c r="I154" t="e">
        <f t="shared" si="38"/>
        <v>#REF!</v>
      </c>
    </row>
    <row r="155" spans="1:9" x14ac:dyDescent="0.25">
      <c r="A155" s="5" t="s">
        <v>167</v>
      </c>
      <c r="B155" t="s">
        <v>194</v>
      </c>
      <c r="C155">
        <v>14</v>
      </c>
      <c r="D155">
        <v>25</v>
      </c>
      <c r="E155" t="e">
        <f t="shared" si="37"/>
        <v>#REF!</v>
      </c>
      <c r="F155" t="s">
        <v>201</v>
      </c>
      <c r="G155" t="s">
        <v>149</v>
      </c>
      <c r="H155" t="s">
        <v>150</v>
      </c>
      <c r="I155" t="e">
        <f t="shared" si="38"/>
        <v>#REF!</v>
      </c>
    </row>
    <row r="156" spans="1:9" x14ac:dyDescent="0.25">
      <c r="A156" s="5" t="s">
        <v>169</v>
      </c>
      <c r="B156" t="s">
        <v>194</v>
      </c>
      <c r="C156">
        <v>15</v>
      </c>
      <c r="D156">
        <v>25</v>
      </c>
      <c r="E156" t="e">
        <f t="shared" si="37"/>
        <v>#REF!</v>
      </c>
      <c r="F156" t="s">
        <v>200</v>
      </c>
      <c r="G156" t="s">
        <v>149</v>
      </c>
      <c r="H156" t="s">
        <v>150</v>
      </c>
      <c r="I156" t="e">
        <f t="shared" si="38"/>
        <v>#REF!</v>
      </c>
    </row>
    <row r="157" spans="1:9" x14ac:dyDescent="0.25">
      <c r="A157" s="5" t="s">
        <v>214</v>
      </c>
      <c r="B157" t="s">
        <v>194</v>
      </c>
      <c r="C157">
        <v>16</v>
      </c>
      <c r="D157">
        <v>25</v>
      </c>
      <c r="E157" t="e">
        <f t="shared" si="37"/>
        <v>#REF!</v>
      </c>
      <c r="F157" t="s">
        <v>200</v>
      </c>
      <c r="G157" t="s">
        <v>149</v>
      </c>
      <c r="H157" t="s">
        <v>150</v>
      </c>
      <c r="I157" t="e">
        <f t="shared" si="38"/>
        <v>#REF!</v>
      </c>
    </row>
    <row r="158" spans="1:9" x14ac:dyDescent="0.25">
      <c r="A158" s="5" t="s">
        <v>168</v>
      </c>
      <c r="B158" t="s">
        <v>194</v>
      </c>
      <c r="C158">
        <v>17</v>
      </c>
      <c r="D158">
        <v>25</v>
      </c>
      <c r="E158" t="e">
        <f t="shared" si="37"/>
        <v>#REF!</v>
      </c>
      <c r="F158" t="s">
        <v>200</v>
      </c>
      <c r="G158" t="s">
        <v>149</v>
      </c>
      <c r="H158" t="s">
        <v>150</v>
      </c>
      <c r="I158" t="e">
        <f t="shared" si="38"/>
        <v>#REF!</v>
      </c>
    </row>
    <row r="159" spans="1:9" x14ac:dyDescent="0.25">
      <c r="A159" s="5" t="s">
        <v>212</v>
      </c>
      <c r="B159" t="s">
        <v>194</v>
      </c>
      <c r="C159">
        <v>18</v>
      </c>
      <c r="D159">
        <v>25</v>
      </c>
      <c r="E159" t="e">
        <f t="shared" si="37"/>
        <v>#REF!</v>
      </c>
      <c r="F159" t="s">
        <v>201</v>
      </c>
      <c r="G159" t="s">
        <v>149</v>
      </c>
      <c r="H159" t="s">
        <v>150</v>
      </c>
      <c r="I159" t="e">
        <f t="shared" si="38"/>
        <v>#REF!</v>
      </c>
    </row>
    <row r="160" spans="1:9" x14ac:dyDescent="0.25">
      <c r="A160" s="5" t="s">
        <v>213</v>
      </c>
      <c r="B160" t="s">
        <v>194</v>
      </c>
      <c r="C160">
        <v>19</v>
      </c>
      <c r="D160">
        <v>25</v>
      </c>
      <c r="E160" t="e">
        <f t="shared" si="37"/>
        <v>#REF!</v>
      </c>
      <c r="F160" t="s">
        <v>200</v>
      </c>
      <c r="G160" t="s">
        <v>149</v>
      </c>
      <c r="H160" t="s">
        <v>150</v>
      </c>
      <c r="I160" t="e">
        <f t="shared" si="38"/>
        <v>#REF!</v>
      </c>
    </row>
    <row r="161" spans="1:9" x14ac:dyDescent="0.25">
      <c r="A161" s="5" t="s">
        <v>210</v>
      </c>
      <c r="B161" t="s">
        <v>195</v>
      </c>
      <c r="C161">
        <v>0</v>
      </c>
      <c r="D161">
        <v>26</v>
      </c>
      <c r="E161" t="e">
        <f t="shared" ref="E161:E180" si="39">VLOOKUP(A161,data_2,10,FALSE)</f>
        <v>#REF!</v>
      </c>
      <c r="F161" t="s">
        <v>200</v>
      </c>
      <c r="G161" t="s">
        <v>149</v>
      </c>
      <c r="H161" t="s">
        <v>150</v>
      </c>
      <c r="I161" t="e">
        <f t="shared" si="38"/>
        <v>#REF!</v>
      </c>
    </row>
    <row r="162" spans="1:9" x14ac:dyDescent="0.25">
      <c r="A162" s="5" t="s">
        <v>172</v>
      </c>
      <c r="B162" t="s">
        <v>195</v>
      </c>
      <c r="C162">
        <v>1</v>
      </c>
      <c r="D162">
        <v>26</v>
      </c>
      <c r="E162" t="e">
        <f t="shared" si="39"/>
        <v>#REF!</v>
      </c>
      <c r="F162" t="s">
        <v>200</v>
      </c>
      <c r="G162" t="s">
        <v>149</v>
      </c>
      <c r="H162" t="s">
        <v>150</v>
      </c>
      <c r="I162" t="e">
        <f t="shared" si="38"/>
        <v>#REF!</v>
      </c>
    </row>
    <row r="163" spans="1:9" x14ac:dyDescent="0.25">
      <c r="A163" s="5" t="s">
        <v>173</v>
      </c>
      <c r="B163" t="s">
        <v>195</v>
      </c>
      <c r="C163">
        <v>2</v>
      </c>
      <c r="D163">
        <v>26</v>
      </c>
      <c r="E163" t="e">
        <f t="shared" si="39"/>
        <v>#REF!</v>
      </c>
      <c r="F163" t="s">
        <v>200</v>
      </c>
      <c r="G163" t="s">
        <v>149</v>
      </c>
      <c r="H163" t="s">
        <v>150</v>
      </c>
      <c r="I163" t="e">
        <f t="shared" si="38"/>
        <v>#REF!</v>
      </c>
    </row>
    <row r="164" spans="1:9" x14ac:dyDescent="0.25">
      <c r="A164" s="5" t="s">
        <v>177</v>
      </c>
      <c r="B164" t="s">
        <v>195</v>
      </c>
      <c r="C164">
        <v>3</v>
      </c>
      <c r="D164">
        <v>26</v>
      </c>
      <c r="E164" t="e">
        <f t="shared" si="39"/>
        <v>#REF!</v>
      </c>
      <c r="F164" t="s">
        <v>200</v>
      </c>
      <c r="G164" t="s">
        <v>149</v>
      </c>
      <c r="H164" t="s">
        <v>150</v>
      </c>
      <c r="I164" t="e">
        <f t="shared" si="38"/>
        <v>#REF!</v>
      </c>
    </row>
    <row r="165" spans="1:9" x14ac:dyDescent="0.25">
      <c r="A165" s="5" t="s">
        <v>211</v>
      </c>
      <c r="B165" t="s">
        <v>195</v>
      </c>
      <c r="C165">
        <v>4</v>
      </c>
      <c r="D165">
        <v>26</v>
      </c>
      <c r="E165" t="e">
        <f t="shared" si="39"/>
        <v>#REF!</v>
      </c>
      <c r="F165" t="s">
        <v>200</v>
      </c>
      <c r="G165" t="s">
        <v>149</v>
      </c>
      <c r="H165" t="s">
        <v>150</v>
      </c>
      <c r="I165" t="e">
        <f t="shared" si="38"/>
        <v>#REF!</v>
      </c>
    </row>
    <row r="166" spans="1:9" x14ac:dyDescent="0.25">
      <c r="A166" s="5" t="s">
        <v>171</v>
      </c>
      <c r="B166" t="s">
        <v>195</v>
      </c>
      <c r="C166">
        <v>5</v>
      </c>
      <c r="D166">
        <v>26</v>
      </c>
      <c r="E166" t="e">
        <f t="shared" si="39"/>
        <v>#REF!</v>
      </c>
      <c r="F166" t="s">
        <v>200</v>
      </c>
      <c r="G166" t="s">
        <v>149</v>
      </c>
      <c r="H166" t="s">
        <v>150</v>
      </c>
      <c r="I166" t="e">
        <f t="shared" si="38"/>
        <v>#REF!</v>
      </c>
    </row>
    <row r="167" spans="1:9" x14ac:dyDescent="0.25">
      <c r="A167" s="5" t="s">
        <v>175</v>
      </c>
      <c r="B167" t="s">
        <v>195</v>
      </c>
      <c r="C167">
        <v>6</v>
      </c>
      <c r="D167">
        <v>26</v>
      </c>
      <c r="E167" t="e">
        <f t="shared" si="39"/>
        <v>#REF!</v>
      </c>
      <c r="F167" t="s">
        <v>200</v>
      </c>
      <c r="G167" t="s">
        <v>149</v>
      </c>
      <c r="H167" t="s">
        <v>150</v>
      </c>
      <c r="I167" t="e">
        <f t="shared" si="38"/>
        <v>#REF!</v>
      </c>
    </row>
    <row r="168" spans="1:9" x14ac:dyDescent="0.25">
      <c r="A168" s="5" t="s">
        <v>216</v>
      </c>
      <c r="B168" t="s">
        <v>195</v>
      </c>
      <c r="C168">
        <v>7</v>
      </c>
      <c r="D168">
        <v>26</v>
      </c>
      <c r="E168" t="e">
        <f t="shared" si="39"/>
        <v>#REF!</v>
      </c>
      <c r="F168" t="s">
        <v>201</v>
      </c>
      <c r="G168" t="s">
        <v>149</v>
      </c>
      <c r="H168" t="s">
        <v>150</v>
      </c>
      <c r="I168" t="e">
        <f t="shared" si="38"/>
        <v>#REF!</v>
      </c>
    </row>
    <row r="169" spans="1:9" x14ac:dyDescent="0.25">
      <c r="A169" s="5" t="s">
        <v>176</v>
      </c>
      <c r="B169" t="s">
        <v>195</v>
      </c>
      <c r="C169">
        <v>8</v>
      </c>
      <c r="D169">
        <v>26</v>
      </c>
      <c r="E169" t="e">
        <f t="shared" si="39"/>
        <v>#REF!</v>
      </c>
      <c r="F169" t="s">
        <v>200</v>
      </c>
      <c r="G169" t="s">
        <v>149</v>
      </c>
      <c r="H169" t="s">
        <v>150</v>
      </c>
      <c r="I169" t="e">
        <f t="shared" si="38"/>
        <v>#REF!</v>
      </c>
    </row>
    <row r="170" spans="1:9" x14ac:dyDescent="0.25">
      <c r="A170" s="5" t="s">
        <v>166</v>
      </c>
      <c r="B170" t="s">
        <v>195</v>
      </c>
      <c r="C170">
        <v>9</v>
      </c>
      <c r="D170">
        <v>26</v>
      </c>
      <c r="E170" t="e">
        <f t="shared" si="39"/>
        <v>#REF!</v>
      </c>
      <c r="F170" t="s">
        <v>200</v>
      </c>
      <c r="G170" t="s">
        <v>149</v>
      </c>
      <c r="H170" t="s">
        <v>150</v>
      </c>
      <c r="I170" t="e">
        <f t="shared" si="38"/>
        <v>#REF!</v>
      </c>
    </row>
    <row r="171" spans="1:9" x14ac:dyDescent="0.25">
      <c r="A171" s="5" t="s">
        <v>215</v>
      </c>
      <c r="B171" t="s">
        <v>195</v>
      </c>
      <c r="C171">
        <v>10</v>
      </c>
      <c r="D171">
        <v>26</v>
      </c>
      <c r="E171" t="e">
        <f t="shared" si="39"/>
        <v>#REF!</v>
      </c>
      <c r="F171" t="s">
        <v>201</v>
      </c>
      <c r="G171" t="s">
        <v>149</v>
      </c>
      <c r="H171" t="s">
        <v>150</v>
      </c>
      <c r="I171" t="e">
        <f t="shared" si="38"/>
        <v>#REF!</v>
      </c>
    </row>
    <row r="172" spans="1:9" x14ac:dyDescent="0.25">
      <c r="A172" s="5" t="s">
        <v>174</v>
      </c>
      <c r="B172" t="s">
        <v>195</v>
      </c>
      <c r="C172">
        <v>11</v>
      </c>
      <c r="D172">
        <v>26</v>
      </c>
      <c r="E172" t="e">
        <f t="shared" si="39"/>
        <v>#REF!</v>
      </c>
      <c r="F172" t="s">
        <v>201</v>
      </c>
      <c r="G172" t="s">
        <v>149</v>
      </c>
      <c r="H172" t="s">
        <v>150</v>
      </c>
      <c r="I172" t="e">
        <f t="shared" si="38"/>
        <v>#REF!</v>
      </c>
    </row>
    <row r="173" spans="1:9" x14ac:dyDescent="0.25">
      <c r="A173" s="5" t="s">
        <v>170</v>
      </c>
      <c r="B173" t="s">
        <v>195</v>
      </c>
      <c r="C173">
        <v>12</v>
      </c>
      <c r="D173">
        <v>26</v>
      </c>
      <c r="E173" t="e">
        <f t="shared" si="39"/>
        <v>#REF!</v>
      </c>
      <c r="F173" t="s">
        <v>201</v>
      </c>
      <c r="G173" t="s">
        <v>149</v>
      </c>
      <c r="H173" t="s">
        <v>150</v>
      </c>
      <c r="I173" t="e">
        <f t="shared" ref="I173:I204" si="40">CONCATENATE("[",C173,H173,D173,H173,E173,H173,G173,F173,G173,"],")</f>
        <v>#REF!</v>
      </c>
    </row>
    <row r="174" spans="1:9" x14ac:dyDescent="0.25">
      <c r="A174" s="5" t="s">
        <v>202</v>
      </c>
      <c r="B174" t="s">
        <v>195</v>
      </c>
      <c r="C174">
        <v>13</v>
      </c>
      <c r="D174">
        <v>26</v>
      </c>
      <c r="E174" t="e">
        <f t="shared" si="39"/>
        <v>#REF!</v>
      </c>
      <c r="F174" t="s">
        <v>200</v>
      </c>
      <c r="G174" t="s">
        <v>149</v>
      </c>
      <c r="H174" t="s">
        <v>150</v>
      </c>
      <c r="I174" t="e">
        <f t="shared" si="40"/>
        <v>#REF!</v>
      </c>
    </row>
    <row r="175" spans="1:9" x14ac:dyDescent="0.25">
      <c r="A175" s="5" t="s">
        <v>167</v>
      </c>
      <c r="B175" t="s">
        <v>195</v>
      </c>
      <c r="C175">
        <v>14</v>
      </c>
      <c r="D175">
        <v>26</v>
      </c>
      <c r="E175" t="e">
        <f t="shared" si="39"/>
        <v>#REF!</v>
      </c>
      <c r="F175" t="s">
        <v>201</v>
      </c>
      <c r="G175" t="s">
        <v>149</v>
      </c>
      <c r="H175" t="s">
        <v>150</v>
      </c>
      <c r="I175" t="e">
        <f t="shared" si="40"/>
        <v>#REF!</v>
      </c>
    </row>
    <row r="176" spans="1:9" x14ac:dyDescent="0.25">
      <c r="A176" s="5" t="s">
        <v>169</v>
      </c>
      <c r="B176" t="s">
        <v>195</v>
      </c>
      <c r="C176">
        <v>15</v>
      </c>
      <c r="D176">
        <v>26</v>
      </c>
      <c r="E176" t="e">
        <f t="shared" si="39"/>
        <v>#REF!</v>
      </c>
      <c r="F176" t="s">
        <v>200</v>
      </c>
      <c r="G176" t="s">
        <v>149</v>
      </c>
      <c r="H176" t="s">
        <v>150</v>
      </c>
      <c r="I176" t="e">
        <f t="shared" si="40"/>
        <v>#REF!</v>
      </c>
    </row>
    <row r="177" spans="1:9" x14ac:dyDescent="0.25">
      <c r="A177" s="5" t="s">
        <v>214</v>
      </c>
      <c r="B177" t="s">
        <v>195</v>
      </c>
      <c r="C177">
        <v>16</v>
      </c>
      <c r="D177">
        <v>26</v>
      </c>
      <c r="E177" t="e">
        <f t="shared" si="39"/>
        <v>#REF!</v>
      </c>
      <c r="F177" t="s">
        <v>200</v>
      </c>
      <c r="G177" t="s">
        <v>149</v>
      </c>
      <c r="H177" t="s">
        <v>150</v>
      </c>
      <c r="I177" t="e">
        <f t="shared" si="40"/>
        <v>#REF!</v>
      </c>
    </row>
    <row r="178" spans="1:9" x14ac:dyDescent="0.25">
      <c r="A178" s="5" t="s">
        <v>168</v>
      </c>
      <c r="B178" t="s">
        <v>195</v>
      </c>
      <c r="C178">
        <v>17</v>
      </c>
      <c r="D178">
        <v>26</v>
      </c>
      <c r="E178" t="e">
        <f t="shared" si="39"/>
        <v>#REF!</v>
      </c>
      <c r="F178" t="s">
        <v>200</v>
      </c>
      <c r="G178" t="s">
        <v>149</v>
      </c>
      <c r="H178" t="s">
        <v>150</v>
      </c>
      <c r="I178" t="e">
        <f t="shared" si="40"/>
        <v>#REF!</v>
      </c>
    </row>
    <row r="179" spans="1:9" x14ac:dyDescent="0.25">
      <c r="A179" s="5" t="s">
        <v>212</v>
      </c>
      <c r="B179" t="s">
        <v>195</v>
      </c>
      <c r="C179">
        <v>18</v>
      </c>
      <c r="D179">
        <v>26</v>
      </c>
      <c r="E179" t="e">
        <f t="shared" si="39"/>
        <v>#REF!</v>
      </c>
      <c r="F179" t="s">
        <v>201</v>
      </c>
      <c r="G179" t="s">
        <v>149</v>
      </c>
      <c r="H179" t="s">
        <v>150</v>
      </c>
      <c r="I179" t="e">
        <f t="shared" si="40"/>
        <v>#REF!</v>
      </c>
    </row>
    <row r="180" spans="1:9" x14ac:dyDescent="0.25">
      <c r="A180" s="5" t="s">
        <v>213</v>
      </c>
      <c r="B180" t="s">
        <v>195</v>
      </c>
      <c r="C180">
        <v>19</v>
      </c>
      <c r="D180">
        <v>26</v>
      </c>
      <c r="E180" t="e">
        <f t="shared" si="39"/>
        <v>#REF!</v>
      </c>
      <c r="F180" t="s">
        <v>200</v>
      </c>
      <c r="G180" t="s">
        <v>149</v>
      </c>
      <c r="H180" t="s">
        <v>150</v>
      </c>
      <c r="I180" t="e">
        <f t="shared" si="40"/>
        <v>#REF!</v>
      </c>
    </row>
    <row r="181" spans="1:9" x14ac:dyDescent="0.25">
      <c r="A181" s="5" t="s">
        <v>210</v>
      </c>
      <c r="B181" t="s">
        <v>196</v>
      </c>
      <c r="C181">
        <v>0</v>
      </c>
      <c r="D181">
        <v>27</v>
      </c>
      <c r="E181" t="e">
        <f t="shared" ref="E181:E200" si="41">VLOOKUP(A181,data_2,11,FALSE)</f>
        <v>#REF!</v>
      </c>
      <c r="F181" t="s">
        <v>200</v>
      </c>
      <c r="G181" t="s">
        <v>149</v>
      </c>
      <c r="H181" t="s">
        <v>150</v>
      </c>
      <c r="I181" t="e">
        <f t="shared" si="40"/>
        <v>#REF!</v>
      </c>
    </row>
    <row r="182" spans="1:9" x14ac:dyDescent="0.25">
      <c r="A182" s="5" t="s">
        <v>172</v>
      </c>
      <c r="B182" t="s">
        <v>196</v>
      </c>
      <c r="C182">
        <v>1</v>
      </c>
      <c r="D182">
        <v>27</v>
      </c>
      <c r="E182" t="e">
        <f t="shared" si="41"/>
        <v>#REF!</v>
      </c>
      <c r="F182" t="s">
        <v>200</v>
      </c>
      <c r="G182" t="s">
        <v>149</v>
      </c>
      <c r="H182" t="s">
        <v>150</v>
      </c>
      <c r="I182" t="e">
        <f t="shared" si="40"/>
        <v>#REF!</v>
      </c>
    </row>
    <row r="183" spans="1:9" x14ac:dyDescent="0.25">
      <c r="A183" s="5" t="s">
        <v>173</v>
      </c>
      <c r="B183" t="s">
        <v>196</v>
      </c>
      <c r="C183">
        <v>2</v>
      </c>
      <c r="D183">
        <v>27</v>
      </c>
      <c r="E183" t="e">
        <f t="shared" si="41"/>
        <v>#REF!</v>
      </c>
      <c r="F183" t="s">
        <v>200</v>
      </c>
      <c r="G183" t="s">
        <v>149</v>
      </c>
      <c r="H183" t="s">
        <v>150</v>
      </c>
      <c r="I183" t="e">
        <f t="shared" si="40"/>
        <v>#REF!</v>
      </c>
    </row>
    <row r="184" spans="1:9" x14ac:dyDescent="0.25">
      <c r="A184" s="5" t="s">
        <v>177</v>
      </c>
      <c r="B184" t="s">
        <v>196</v>
      </c>
      <c r="C184">
        <v>3</v>
      </c>
      <c r="D184">
        <v>27</v>
      </c>
      <c r="E184" t="e">
        <f t="shared" si="41"/>
        <v>#REF!</v>
      </c>
      <c r="F184" t="s">
        <v>200</v>
      </c>
      <c r="G184" t="s">
        <v>149</v>
      </c>
      <c r="H184" t="s">
        <v>150</v>
      </c>
      <c r="I184" t="e">
        <f t="shared" si="40"/>
        <v>#REF!</v>
      </c>
    </row>
    <row r="185" spans="1:9" x14ac:dyDescent="0.25">
      <c r="A185" s="5" t="s">
        <v>211</v>
      </c>
      <c r="B185" t="s">
        <v>196</v>
      </c>
      <c r="C185">
        <v>4</v>
      </c>
      <c r="D185">
        <v>27</v>
      </c>
      <c r="E185" t="e">
        <f t="shared" si="41"/>
        <v>#REF!</v>
      </c>
      <c r="F185" t="s">
        <v>200</v>
      </c>
      <c r="G185" t="s">
        <v>149</v>
      </c>
      <c r="H185" t="s">
        <v>150</v>
      </c>
      <c r="I185" t="e">
        <f t="shared" si="40"/>
        <v>#REF!</v>
      </c>
    </row>
    <row r="186" spans="1:9" x14ac:dyDescent="0.25">
      <c r="A186" s="5" t="s">
        <v>171</v>
      </c>
      <c r="B186" t="s">
        <v>196</v>
      </c>
      <c r="C186">
        <v>5</v>
      </c>
      <c r="D186">
        <v>27</v>
      </c>
      <c r="E186" t="e">
        <f t="shared" si="41"/>
        <v>#REF!</v>
      </c>
      <c r="F186" t="s">
        <v>200</v>
      </c>
      <c r="G186" t="s">
        <v>149</v>
      </c>
      <c r="H186" t="s">
        <v>150</v>
      </c>
      <c r="I186" t="e">
        <f t="shared" si="40"/>
        <v>#REF!</v>
      </c>
    </row>
    <row r="187" spans="1:9" x14ac:dyDescent="0.25">
      <c r="A187" s="5" t="s">
        <v>175</v>
      </c>
      <c r="B187" t="s">
        <v>196</v>
      </c>
      <c r="C187">
        <v>6</v>
      </c>
      <c r="D187">
        <v>27</v>
      </c>
      <c r="E187" t="e">
        <f t="shared" si="41"/>
        <v>#REF!</v>
      </c>
      <c r="F187" t="s">
        <v>200</v>
      </c>
      <c r="G187" t="s">
        <v>149</v>
      </c>
      <c r="H187" t="s">
        <v>150</v>
      </c>
      <c r="I187" t="e">
        <f t="shared" si="40"/>
        <v>#REF!</v>
      </c>
    </row>
    <row r="188" spans="1:9" x14ac:dyDescent="0.25">
      <c r="A188" s="5" t="s">
        <v>216</v>
      </c>
      <c r="B188" t="s">
        <v>196</v>
      </c>
      <c r="C188">
        <v>7</v>
      </c>
      <c r="D188">
        <v>27</v>
      </c>
      <c r="E188" t="e">
        <f t="shared" si="41"/>
        <v>#REF!</v>
      </c>
      <c r="F188" t="s">
        <v>201</v>
      </c>
      <c r="G188" t="s">
        <v>149</v>
      </c>
      <c r="H188" t="s">
        <v>150</v>
      </c>
      <c r="I188" t="e">
        <f t="shared" si="40"/>
        <v>#REF!</v>
      </c>
    </row>
    <row r="189" spans="1:9" x14ac:dyDescent="0.25">
      <c r="A189" s="5" t="s">
        <v>176</v>
      </c>
      <c r="B189" t="s">
        <v>196</v>
      </c>
      <c r="C189">
        <v>8</v>
      </c>
      <c r="D189">
        <v>27</v>
      </c>
      <c r="E189" t="e">
        <f t="shared" si="41"/>
        <v>#REF!</v>
      </c>
      <c r="F189" t="s">
        <v>200</v>
      </c>
      <c r="G189" t="s">
        <v>149</v>
      </c>
      <c r="H189" t="s">
        <v>150</v>
      </c>
      <c r="I189" t="e">
        <f t="shared" si="40"/>
        <v>#REF!</v>
      </c>
    </row>
    <row r="190" spans="1:9" x14ac:dyDescent="0.25">
      <c r="A190" s="5" t="s">
        <v>166</v>
      </c>
      <c r="B190" t="s">
        <v>196</v>
      </c>
      <c r="C190">
        <v>9</v>
      </c>
      <c r="D190">
        <v>27</v>
      </c>
      <c r="E190" t="e">
        <f t="shared" si="41"/>
        <v>#REF!</v>
      </c>
      <c r="F190" t="s">
        <v>200</v>
      </c>
      <c r="G190" t="s">
        <v>149</v>
      </c>
      <c r="H190" t="s">
        <v>150</v>
      </c>
      <c r="I190" t="e">
        <f t="shared" si="40"/>
        <v>#REF!</v>
      </c>
    </row>
    <row r="191" spans="1:9" x14ac:dyDescent="0.25">
      <c r="A191" s="5" t="s">
        <v>215</v>
      </c>
      <c r="B191" t="s">
        <v>196</v>
      </c>
      <c r="C191">
        <v>10</v>
      </c>
      <c r="D191">
        <v>27</v>
      </c>
      <c r="E191" t="e">
        <f t="shared" si="41"/>
        <v>#REF!</v>
      </c>
      <c r="F191" t="s">
        <v>201</v>
      </c>
      <c r="G191" t="s">
        <v>149</v>
      </c>
      <c r="H191" t="s">
        <v>150</v>
      </c>
      <c r="I191" t="e">
        <f t="shared" si="40"/>
        <v>#REF!</v>
      </c>
    </row>
    <row r="192" spans="1:9" x14ac:dyDescent="0.25">
      <c r="A192" s="5" t="s">
        <v>174</v>
      </c>
      <c r="B192" t="s">
        <v>196</v>
      </c>
      <c r="C192">
        <v>11</v>
      </c>
      <c r="D192">
        <v>27</v>
      </c>
      <c r="E192" t="e">
        <f t="shared" si="41"/>
        <v>#REF!</v>
      </c>
      <c r="F192" t="s">
        <v>201</v>
      </c>
      <c r="G192" t="s">
        <v>149</v>
      </c>
      <c r="H192" t="s">
        <v>150</v>
      </c>
      <c r="I192" t="e">
        <f t="shared" si="40"/>
        <v>#REF!</v>
      </c>
    </row>
    <row r="193" spans="1:9" x14ac:dyDescent="0.25">
      <c r="A193" s="5" t="s">
        <v>170</v>
      </c>
      <c r="B193" t="s">
        <v>196</v>
      </c>
      <c r="C193">
        <v>12</v>
      </c>
      <c r="D193">
        <v>27</v>
      </c>
      <c r="E193" t="e">
        <f t="shared" si="41"/>
        <v>#REF!</v>
      </c>
      <c r="F193" t="s">
        <v>201</v>
      </c>
      <c r="G193" t="s">
        <v>149</v>
      </c>
      <c r="H193" t="s">
        <v>150</v>
      </c>
      <c r="I193" t="e">
        <f t="shared" si="40"/>
        <v>#REF!</v>
      </c>
    </row>
    <row r="194" spans="1:9" x14ac:dyDescent="0.25">
      <c r="A194" s="5" t="s">
        <v>202</v>
      </c>
      <c r="B194" t="s">
        <v>196</v>
      </c>
      <c r="C194">
        <v>13</v>
      </c>
      <c r="D194">
        <v>27</v>
      </c>
      <c r="E194" t="e">
        <f t="shared" si="41"/>
        <v>#REF!</v>
      </c>
      <c r="F194" t="s">
        <v>200</v>
      </c>
      <c r="G194" t="s">
        <v>149</v>
      </c>
      <c r="H194" t="s">
        <v>150</v>
      </c>
      <c r="I194" t="e">
        <f t="shared" si="40"/>
        <v>#REF!</v>
      </c>
    </row>
    <row r="195" spans="1:9" x14ac:dyDescent="0.25">
      <c r="A195" s="5" t="s">
        <v>167</v>
      </c>
      <c r="B195" t="s">
        <v>196</v>
      </c>
      <c r="C195">
        <v>14</v>
      </c>
      <c r="D195">
        <v>27</v>
      </c>
      <c r="E195" t="e">
        <f t="shared" si="41"/>
        <v>#REF!</v>
      </c>
      <c r="F195" t="s">
        <v>201</v>
      </c>
      <c r="G195" t="s">
        <v>149</v>
      </c>
      <c r="H195" t="s">
        <v>150</v>
      </c>
      <c r="I195" t="e">
        <f t="shared" si="40"/>
        <v>#REF!</v>
      </c>
    </row>
    <row r="196" spans="1:9" x14ac:dyDescent="0.25">
      <c r="A196" s="5" t="s">
        <v>169</v>
      </c>
      <c r="B196" t="s">
        <v>196</v>
      </c>
      <c r="C196">
        <v>15</v>
      </c>
      <c r="D196">
        <v>27</v>
      </c>
      <c r="E196" t="e">
        <f t="shared" si="41"/>
        <v>#REF!</v>
      </c>
      <c r="F196" t="s">
        <v>200</v>
      </c>
      <c r="G196" t="s">
        <v>149</v>
      </c>
      <c r="H196" t="s">
        <v>150</v>
      </c>
      <c r="I196" t="e">
        <f t="shared" si="40"/>
        <v>#REF!</v>
      </c>
    </row>
    <row r="197" spans="1:9" x14ac:dyDescent="0.25">
      <c r="A197" s="5" t="s">
        <v>214</v>
      </c>
      <c r="B197" t="s">
        <v>196</v>
      </c>
      <c r="C197">
        <v>16</v>
      </c>
      <c r="D197">
        <v>27</v>
      </c>
      <c r="E197" t="e">
        <f t="shared" si="41"/>
        <v>#REF!</v>
      </c>
      <c r="F197" t="s">
        <v>200</v>
      </c>
      <c r="G197" t="s">
        <v>149</v>
      </c>
      <c r="H197" t="s">
        <v>150</v>
      </c>
      <c r="I197" t="e">
        <f t="shared" si="40"/>
        <v>#REF!</v>
      </c>
    </row>
    <row r="198" spans="1:9" x14ac:dyDescent="0.25">
      <c r="A198" s="5" t="s">
        <v>168</v>
      </c>
      <c r="B198" t="s">
        <v>196</v>
      </c>
      <c r="C198">
        <v>17</v>
      </c>
      <c r="D198">
        <v>27</v>
      </c>
      <c r="E198" t="e">
        <f t="shared" si="41"/>
        <v>#REF!</v>
      </c>
      <c r="F198" t="s">
        <v>200</v>
      </c>
      <c r="G198" t="s">
        <v>149</v>
      </c>
      <c r="H198" t="s">
        <v>150</v>
      </c>
      <c r="I198" t="e">
        <f t="shared" si="40"/>
        <v>#REF!</v>
      </c>
    </row>
    <row r="199" spans="1:9" x14ac:dyDescent="0.25">
      <c r="A199" s="5" t="s">
        <v>212</v>
      </c>
      <c r="B199" t="s">
        <v>196</v>
      </c>
      <c r="C199">
        <v>18</v>
      </c>
      <c r="D199">
        <v>27</v>
      </c>
      <c r="E199" t="e">
        <f t="shared" si="41"/>
        <v>#REF!</v>
      </c>
      <c r="F199" t="s">
        <v>201</v>
      </c>
      <c r="G199" t="s">
        <v>149</v>
      </c>
      <c r="H199" t="s">
        <v>150</v>
      </c>
      <c r="I199" t="e">
        <f t="shared" si="40"/>
        <v>#REF!</v>
      </c>
    </row>
    <row r="200" spans="1:9" x14ac:dyDescent="0.25">
      <c r="A200" s="5" t="s">
        <v>213</v>
      </c>
      <c r="B200" t="s">
        <v>196</v>
      </c>
      <c r="C200">
        <v>19</v>
      </c>
      <c r="D200">
        <v>27</v>
      </c>
      <c r="E200" t="e">
        <f t="shared" si="41"/>
        <v>#REF!</v>
      </c>
      <c r="F200" t="s">
        <v>200</v>
      </c>
      <c r="G200" t="s">
        <v>149</v>
      </c>
      <c r="H200" t="s">
        <v>150</v>
      </c>
      <c r="I200" t="e">
        <f t="shared" si="40"/>
        <v>#REF!</v>
      </c>
    </row>
    <row r="201" spans="1:9" x14ac:dyDescent="0.25">
      <c r="I201" t="s">
        <v>203</v>
      </c>
    </row>
    <row r="202" spans="1:9" x14ac:dyDescent="0.25">
      <c r="A202" s="5" t="s">
        <v>210</v>
      </c>
      <c r="B202" t="s">
        <v>194</v>
      </c>
      <c r="C202">
        <v>25</v>
      </c>
      <c r="D202">
        <v>0</v>
      </c>
      <c r="E202" t="e">
        <f t="shared" ref="E202:E221" si="42">VLOOKUP(A202,data_2,9,FALSE)</f>
        <v>#REF!</v>
      </c>
      <c r="F202" t="s">
        <v>200</v>
      </c>
      <c r="G202" t="s">
        <v>149</v>
      </c>
      <c r="H202" t="s">
        <v>150</v>
      </c>
      <c r="I202" t="e">
        <f t="shared" ref="I202:I233" si="43">CONCATENATE("[",C202,H202,D202,H202,E202,H202,G202,F202,G202,"],")</f>
        <v>#REF!</v>
      </c>
    </row>
    <row r="203" spans="1:9" x14ac:dyDescent="0.25">
      <c r="A203" s="5" t="s">
        <v>172</v>
      </c>
      <c r="B203" t="s">
        <v>194</v>
      </c>
      <c r="C203">
        <v>25</v>
      </c>
      <c r="D203">
        <v>1</v>
      </c>
      <c r="E203" t="e">
        <f t="shared" si="42"/>
        <v>#REF!</v>
      </c>
      <c r="F203" t="s">
        <v>200</v>
      </c>
      <c r="G203" t="s">
        <v>149</v>
      </c>
      <c r="H203" t="s">
        <v>150</v>
      </c>
      <c r="I203" t="e">
        <f t="shared" si="43"/>
        <v>#REF!</v>
      </c>
    </row>
    <row r="204" spans="1:9" x14ac:dyDescent="0.25">
      <c r="A204" s="5" t="s">
        <v>173</v>
      </c>
      <c r="B204" t="s">
        <v>194</v>
      </c>
      <c r="C204">
        <v>25</v>
      </c>
      <c r="D204">
        <v>2</v>
      </c>
      <c r="E204" t="e">
        <f t="shared" si="42"/>
        <v>#REF!</v>
      </c>
      <c r="F204" t="s">
        <v>200</v>
      </c>
      <c r="G204" t="s">
        <v>149</v>
      </c>
      <c r="H204" t="s">
        <v>150</v>
      </c>
      <c r="I204" t="e">
        <f t="shared" si="43"/>
        <v>#REF!</v>
      </c>
    </row>
    <row r="205" spans="1:9" x14ac:dyDescent="0.25">
      <c r="A205" s="5" t="s">
        <v>177</v>
      </c>
      <c r="B205" t="s">
        <v>194</v>
      </c>
      <c r="C205">
        <v>25</v>
      </c>
      <c r="D205">
        <v>3</v>
      </c>
      <c r="E205" t="e">
        <f t="shared" si="42"/>
        <v>#REF!</v>
      </c>
      <c r="F205" t="s">
        <v>200</v>
      </c>
      <c r="G205" t="s">
        <v>149</v>
      </c>
      <c r="H205" t="s">
        <v>150</v>
      </c>
      <c r="I205" t="e">
        <f t="shared" si="43"/>
        <v>#REF!</v>
      </c>
    </row>
    <row r="206" spans="1:9" x14ac:dyDescent="0.25">
      <c r="A206" s="5" t="s">
        <v>211</v>
      </c>
      <c r="B206" t="s">
        <v>194</v>
      </c>
      <c r="C206">
        <v>25</v>
      </c>
      <c r="D206">
        <v>4</v>
      </c>
      <c r="E206" t="e">
        <f t="shared" si="42"/>
        <v>#REF!</v>
      </c>
      <c r="F206" t="s">
        <v>200</v>
      </c>
      <c r="G206" t="s">
        <v>149</v>
      </c>
      <c r="H206" t="s">
        <v>150</v>
      </c>
      <c r="I206" t="e">
        <f t="shared" si="43"/>
        <v>#REF!</v>
      </c>
    </row>
    <row r="207" spans="1:9" x14ac:dyDescent="0.25">
      <c r="A207" s="5" t="s">
        <v>171</v>
      </c>
      <c r="B207" t="s">
        <v>194</v>
      </c>
      <c r="C207">
        <v>25</v>
      </c>
      <c r="D207">
        <v>5</v>
      </c>
      <c r="E207" t="e">
        <f t="shared" si="42"/>
        <v>#REF!</v>
      </c>
      <c r="F207" t="s">
        <v>200</v>
      </c>
      <c r="G207" t="s">
        <v>149</v>
      </c>
      <c r="H207" t="s">
        <v>150</v>
      </c>
      <c r="I207" t="e">
        <f t="shared" si="43"/>
        <v>#REF!</v>
      </c>
    </row>
    <row r="208" spans="1:9" x14ac:dyDescent="0.25">
      <c r="A208" s="5" t="s">
        <v>175</v>
      </c>
      <c r="B208" t="s">
        <v>194</v>
      </c>
      <c r="C208">
        <v>25</v>
      </c>
      <c r="D208">
        <v>6</v>
      </c>
      <c r="E208" t="e">
        <f t="shared" si="42"/>
        <v>#REF!</v>
      </c>
      <c r="F208" t="s">
        <v>200</v>
      </c>
      <c r="G208" t="s">
        <v>149</v>
      </c>
      <c r="H208" t="s">
        <v>150</v>
      </c>
      <c r="I208" t="e">
        <f t="shared" si="43"/>
        <v>#REF!</v>
      </c>
    </row>
    <row r="209" spans="1:9" x14ac:dyDescent="0.25">
      <c r="A209" s="5" t="s">
        <v>216</v>
      </c>
      <c r="B209" t="s">
        <v>194</v>
      </c>
      <c r="C209">
        <v>25</v>
      </c>
      <c r="D209">
        <v>7</v>
      </c>
      <c r="E209" t="e">
        <f t="shared" si="42"/>
        <v>#REF!</v>
      </c>
      <c r="F209" t="s">
        <v>201</v>
      </c>
      <c r="G209" t="s">
        <v>149</v>
      </c>
      <c r="H209" t="s">
        <v>150</v>
      </c>
      <c r="I209" t="e">
        <f t="shared" si="43"/>
        <v>#REF!</v>
      </c>
    </row>
    <row r="210" spans="1:9" x14ac:dyDescent="0.25">
      <c r="A210" s="5" t="s">
        <v>176</v>
      </c>
      <c r="B210" t="s">
        <v>194</v>
      </c>
      <c r="C210">
        <v>25</v>
      </c>
      <c r="D210">
        <v>8</v>
      </c>
      <c r="E210" t="e">
        <f t="shared" si="42"/>
        <v>#REF!</v>
      </c>
      <c r="F210" t="s">
        <v>200</v>
      </c>
      <c r="G210" t="s">
        <v>149</v>
      </c>
      <c r="H210" t="s">
        <v>150</v>
      </c>
      <c r="I210" t="e">
        <f t="shared" si="43"/>
        <v>#REF!</v>
      </c>
    </row>
    <row r="211" spans="1:9" x14ac:dyDescent="0.25">
      <c r="A211" s="5" t="s">
        <v>166</v>
      </c>
      <c r="B211" t="s">
        <v>194</v>
      </c>
      <c r="C211">
        <v>25</v>
      </c>
      <c r="D211">
        <v>9</v>
      </c>
      <c r="E211" t="e">
        <f t="shared" si="42"/>
        <v>#REF!</v>
      </c>
      <c r="F211" t="s">
        <v>200</v>
      </c>
      <c r="G211" t="s">
        <v>149</v>
      </c>
      <c r="H211" t="s">
        <v>150</v>
      </c>
      <c r="I211" t="e">
        <f t="shared" si="43"/>
        <v>#REF!</v>
      </c>
    </row>
    <row r="212" spans="1:9" x14ac:dyDescent="0.25">
      <c r="A212" s="5" t="s">
        <v>215</v>
      </c>
      <c r="B212" t="s">
        <v>194</v>
      </c>
      <c r="C212">
        <v>25</v>
      </c>
      <c r="D212">
        <v>10</v>
      </c>
      <c r="E212" t="e">
        <f t="shared" si="42"/>
        <v>#REF!</v>
      </c>
      <c r="F212" t="s">
        <v>201</v>
      </c>
      <c r="G212" t="s">
        <v>149</v>
      </c>
      <c r="H212" t="s">
        <v>150</v>
      </c>
      <c r="I212" t="e">
        <f t="shared" si="43"/>
        <v>#REF!</v>
      </c>
    </row>
    <row r="213" spans="1:9" x14ac:dyDescent="0.25">
      <c r="A213" s="5" t="s">
        <v>174</v>
      </c>
      <c r="B213" t="s">
        <v>194</v>
      </c>
      <c r="C213">
        <v>25</v>
      </c>
      <c r="D213">
        <v>11</v>
      </c>
      <c r="E213" t="e">
        <f t="shared" si="42"/>
        <v>#REF!</v>
      </c>
      <c r="F213" t="s">
        <v>201</v>
      </c>
      <c r="G213" t="s">
        <v>149</v>
      </c>
      <c r="H213" t="s">
        <v>150</v>
      </c>
      <c r="I213" t="e">
        <f t="shared" si="43"/>
        <v>#REF!</v>
      </c>
    </row>
    <row r="214" spans="1:9" x14ac:dyDescent="0.25">
      <c r="A214" s="5" t="s">
        <v>170</v>
      </c>
      <c r="B214" t="s">
        <v>194</v>
      </c>
      <c r="C214">
        <v>25</v>
      </c>
      <c r="D214">
        <v>12</v>
      </c>
      <c r="E214" t="e">
        <f t="shared" si="42"/>
        <v>#REF!</v>
      </c>
      <c r="F214" t="s">
        <v>201</v>
      </c>
      <c r="G214" t="s">
        <v>149</v>
      </c>
      <c r="H214" t="s">
        <v>150</v>
      </c>
      <c r="I214" t="e">
        <f t="shared" si="43"/>
        <v>#REF!</v>
      </c>
    </row>
    <row r="215" spans="1:9" x14ac:dyDescent="0.25">
      <c r="A215" s="5" t="s">
        <v>202</v>
      </c>
      <c r="B215" t="s">
        <v>194</v>
      </c>
      <c r="C215">
        <v>25</v>
      </c>
      <c r="D215">
        <v>13</v>
      </c>
      <c r="E215" t="e">
        <f t="shared" si="42"/>
        <v>#REF!</v>
      </c>
      <c r="F215" t="s">
        <v>200</v>
      </c>
      <c r="G215" t="s">
        <v>149</v>
      </c>
      <c r="H215" t="s">
        <v>150</v>
      </c>
      <c r="I215" t="e">
        <f t="shared" si="43"/>
        <v>#REF!</v>
      </c>
    </row>
    <row r="216" spans="1:9" x14ac:dyDescent="0.25">
      <c r="A216" s="5" t="s">
        <v>167</v>
      </c>
      <c r="B216" t="s">
        <v>194</v>
      </c>
      <c r="C216">
        <v>25</v>
      </c>
      <c r="D216">
        <v>14</v>
      </c>
      <c r="E216" t="e">
        <f t="shared" si="42"/>
        <v>#REF!</v>
      </c>
      <c r="F216" t="s">
        <v>201</v>
      </c>
      <c r="G216" t="s">
        <v>149</v>
      </c>
      <c r="H216" t="s">
        <v>150</v>
      </c>
      <c r="I216" t="e">
        <f t="shared" si="43"/>
        <v>#REF!</v>
      </c>
    </row>
    <row r="217" spans="1:9" x14ac:dyDescent="0.25">
      <c r="A217" s="5" t="s">
        <v>169</v>
      </c>
      <c r="B217" t="s">
        <v>194</v>
      </c>
      <c r="C217">
        <v>25</v>
      </c>
      <c r="D217">
        <v>15</v>
      </c>
      <c r="E217" t="e">
        <f t="shared" si="42"/>
        <v>#REF!</v>
      </c>
      <c r="F217" t="s">
        <v>200</v>
      </c>
      <c r="G217" t="s">
        <v>149</v>
      </c>
      <c r="H217" t="s">
        <v>150</v>
      </c>
      <c r="I217" t="e">
        <f t="shared" si="43"/>
        <v>#REF!</v>
      </c>
    </row>
    <row r="218" spans="1:9" x14ac:dyDescent="0.25">
      <c r="A218" s="5" t="s">
        <v>214</v>
      </c>
      <c r="B218" t="s">
        <v>194</v>
      </c>
      <c r="C218">
        <v>25</v>
      </c>
      <c r="D218">
        <v>16</v>
      </c>
      <c r="E218" t="e">
        <f t="shared" si="42"/>
        <v>#REF!</v>
      </c>
      <c r="F218" t="s">
        <v>200</v>
      </c>
      <c r="G218" t="s">
        <v>149</v>
      </c>
      <c r="H218" t="s">
        <v>150</v>
      </c>
      <c r="I218" t="e">
        <f t="shared" si="43"/>
        <v>#REF!</v>
      </c>
    </row>
    <row r="219" spans="1:9" x14ac:dyDescent="0.25">
      <c r="A219" s="5" t="s">
        <v>168</v>
      </c>
      <c r="B219" t="s">
        <v>194</v>
      </c>
      <c r="C219">
        <v>25</v>
      </c>
      <c r="D219">
        <v>17</v>
      </c>
      <c r="E219" t="e">
        <f t="shared" si="42"/>
        <v>#REF!</v>
      </c>
      <c r="F219" t="s">
        <v>200</v>
      </c>
      <c r="G219" t="s">
        <v>149</v>
      </c>
      <c r="H219" t="s">
        <v>150</v>
      </c>
      <c r="I219" t="e">
        <f t="shared" si="43"/>
        <v>#REF!</v>
      </c>
    </row>
    <row r="220" spans="1:9" x14ac:dyDescent="0.25">
      <c r="A220" s="5" t="s">
        <v>212</v>
      </c>
      <c r="B220" t="s">
        <v>194</v>
      </c>
      <c r="C220">
        <v>25</v>
      </c>
      <c r="D220">
        <v>18</v>
      </c>
      <c r="E220" t="e">
        <f t="shared" si="42"/>
        <v>#REF!</v>
      </c>
      <c r="F220" t="s">
        <v>201</v>
      </c>
      <c r="G220" t="s">
        <v>149</v>
      </c>
      <c r="H220" t="s">
        <v>150</v>
      </c>
      <c r="I220" t="e">
        <f t="shared" si="43"/>
        <v>#REF!</v>
      </c>
    </row>
    <row r="221" spans="1:9" x14ac:dyDescent="0.25">
      <c r="A221" s="5" t="s">
        <v>213</v>
      </c>
      <c r="B221" t="s">
        <v>194</v>
      </c>
      <c r="C221">
        <v>25</v>
      </c>
      <c r="D221">
        <v>19</v>
      </c>
      <c r="E221" t="e">
        <f t="shared" si="42"/>
        <v>#REF!</v>
      </c>
      <c r="F221" t="s">
        <v>200</v>
      </c>
      <c r="G221" t="s">
        <v>149</v>
      </c>
      <c r="H221" t="s">
        <v>150</v>
      </c>
      <c r="I221" t="e">
        <f t="shared" si="43"/>
        <v>#REF!</v>
      </c>
    </row>
    <row r="222" spans="1:9" x14ac:dyDescent="0.25">
      <c r="A222" s="5" t="s">
        <v>210</v>
      </c>
      <c r="B222" t="s">
        <v>195</v>
      </c>
      <c r="C222">
        <v>26</v>
      </c>
      <c r="D222">
        <v>0</v>
      </c>
      <c r="E222" t="e">
        <f t="shared" ref="E222:E241" si="44">VLOOKUP(A222,data_2,10,FALSE)</f>
        <v>#REF!</v>
      </c>
      <c r="F222" t="s">
        <v>200</v>
      </c>
      <c r="G222" t="s">
        <v>149</v>
      </c>
      <c r="H222" t="s">
        <v>150</v>
      </c>
      <c r="I222" t="e">
        <f t="shared" si="43"/>
        <v>#REF!</v>
      </c>
    </row>
    <row r="223" spans="1:9" x14ac:dyDescent="0.25">
      <c r="A223" s="5" t="s">
        <v>172</v>
      </c>
      <c r="B223" t="s">
        <v>195</v>
      </c>
      <c r="C223">
        <v>26</v>
      </c>
      <c r="D223">
        <v>1</v>
      </c>
      <c r="E223" t="e">
        <f t="shared" si="44"/>
        <v>#REF!</v>
      </c>
      <c r="F223" t="s">
        <v>200</v>
      </c>
      <c r="G223" t="s">
        <v>149</v>
      </c>
      <c r="H223" t="s">
        <v>150</v>
      </c>
      <c r="I223" t="e">
        <f t="shared" si="43"/>
        <v>#REF!</v>
      </c>
    </row>
    <row r="224" spans="1:9" x14ac:dyDescent="0.25">
      <c r="A224" s="5" t="s">
        <v>173</v>
      </c>
      <c r="B224" t="s">
        <v>195</v>
      </c>
      <c r="C224">
        <v>26</v>
      </c>
      <c r="D224">
        <v>2</v>
      </c>
      <c r="E224" t="e">
        <f t="shared" si="44"/>
        <v>#REF!</v>
      </c>
      <c r="F224" t="s">
        <v>200</v>
      </c>
      <c r="G224" t="s">
        <v>149</v>
      </c>
      <c r="H224" t="s">
        <v>150</v>
      </c>
      <c r="I224" t="e">
        <f t="shared" si="43"/>
        <v>#REF!</v>
      </c>
    </row>
    <row r="225" spans="1:9" x14ac:dyDescent="0.25">
      <c r="A225" s="5" t="s">
        <v>177</v>
      </c>
      <c r="B225" t="s">
        <v>195</v>
      </c>
      <c r="C225">
        <v>26</v>
      </c>
      <c r="D225">
        <v>3</v>
      </c>
      <c r="E225" t="e">
        <f t="shared" si="44"/>
        <v>#REF!</v>
      </c>
      <c r="F225" t="s">
        <v>200</v>
      </c>
      <c r="G225" t="s">
        <v>149</v>
      </c>
      <c r="H225" t="s">
        <v>150</v>
      </c>
      <c r="I225" t="e">
        <f t="shared" si="43"/>
        <v>#REF!</v>
      </c>
    </row>
    <row r="226" spans="1:9" x14ac:dyDescent="0.25">
      <c r="A226" s="5" t="s">
        <v>211</v>
      </c>
      <c r="B226" t="s">
        <v>195</v>
      </c>
      <c r="C226">
        <v>26</v>
      </c>
      <c r="D226">
        <v>4</v>
      </c>
      <c r="E226" t="e">
        <f t="shared" si="44"/>
        <v>#REF!</v>
      </c>
      <c r="F226" t="s">
        <v>200</v>
      </c>
      <c r="G226" t="s">
        <v>149</v>
      </c>
      <c r="H226" t="s">
        <v>150</v>
      </c>
      <c r="I226" t="e">
        <f t="shared" si="43"/>
        <v>#REF!</v>
      </c>
    </row>
    <row r="227" spans="1:9" x14ac:dyDescent="0.25">
      <c r="A227" s="5" t="s">
        <v>171</v>
      </c>
      <c r="B227" t="s">
        <v>195</v>
      </c>
      <c r="C227">
        <v>26</v>
      </c>
      <c r="D227">
        <v>5</v>
      </c>
      <c r="E227" t="e">
        <f t="shared" si="44"/>
        <v>#REF!</v>
      </c>
      <c r="F227" t="s">
        <v>200</v>
      </c>
      <c r="G227" t="s">
        <v>149</v>
      </c>
      <c r="H227" t="s">
        <v>150</v>
      </c>
      <c r="I227" t="e">
        <f t="shared" si="43"/>
        <v>#REF!</v>
      </c>
    </row>
    <row r="228" spans="1:9" x14ac:dyDescent="0.25">
      <c r="A228" s="5" t="s">
        <v>175</v>
      </c>
      <c r="B228" t="s">
        <v>195</v>
      </c>
      <c r="C228">
        <v>26</v>
      </c>
      <c r="D228">
        <v>6</v>
      </c>
      <c r="E228" t="e">
        <f t="shared" si="44"/>
        <v>#REF!</v>
      </c>
      <c r="F228" t="s">
        <v>200</v>
      </c>
      <c r="G228" t="s">
        <v>149</v>
      </c>
      <c r="H228" t="s">
        <v>150</v>
      </c>
      <c r="I228" t="e">
        <f t="shared" si="43"/>
        <v>#REF!</v>
      </c>
    </row>
    <row r="229" spans="1:9" x14ac:dyDescent="0.25">
      <c r="A229" s="5" t="s">
        <v>216</v>
      </c>
      <c r="B229" t="s">
        <v>195</v>
      </c>
      <c r="C229">
        <v>26</v>
      </c>
      <c r="D229">
        <v>7</v>
      </c>
      <c r="E229" t="e">
        <f t="shared" si="44"/>
        <v>#REF!</v>
      </c>
      <c r="F229" t="s">
        <v>201</v>
      </c>
      <c r="G229" t="s">
        <v>149</v>
      </c>
      <c r="H229" t="s">
        <v>150</v>
      </c>
      <c r="I229" t="e">
        <f t="shared" si="43"/>
        <v>#REF!</v>
      </c>
    </row>
    <row r="230" spans="1:9" x14ac:dyDescent="0.25">
      <c r="A230" s="5" t="s">
        <v>176</v>
      </c>
      <c r="B230" t="s">
        <v>195</v>
      </c>
      <c r="C230">
        <v>26</v>
      </c>
      <c r="D230">
        <v>8</v>
      </c>
      <c r="E230" t="e">
        <f t="shared" si="44"/>
        <v>#REF!</v>
      </c>
      <c r="F230" t="s">
        <v>200</v>
      </c>
      <c r="G230" t="s">
        <v>149</v>
      </c>
      <c r="H230" t="s">
        <v>150</v>
      </c>
      <c r="I230" t="e">
        <f t="shared" si="43"/>
        <v>#REF!</v>
      </c>
    </row>
    <row r="231" spans="1:9" x14ac:dyDescent="0.25">
      <c r="A231" s="5" t="s">
        <v>166</v>
      </c>
      <c r="B231" t="s">
        <v>195</v>
      </c>
      <c r="C231">
        <v>26</v>
      </c>
      <c r="D231">
        <v>9</v>
      </c>
      <c r="E231" t="e">
        <f t="shared" si="44"/>
        <v>#REF!</v>
      </c>
      <c r="F231" t="s">
        <v>200</v>
      </c>
      <c r="G231" t="s">
        <v>149</v>
      </c>
      <c r="H231" t="s">
        <v>150</v>
      </c>
      <c r="I231" t="e">
        <f t="shared" si="43"/>
        <v>#REF!</v>
      </c>
    </row>
    <row r="232" spans="1:9" x14ac:dyDescent="0.25">
      <c r="A232" s="5" t="s">
        <v>215</v>
      </c>
      <c r="B232" t="s">
        <v>195</v>
      </c>
      <c r="C232">
        <v>26</v>
      </c>
      <c r="D232">
        <v>10</v>
      </c>
      <c r="E232" t="e">
        <f t="shared" si="44"/>
        <v>#REF!</v>
      </c>
      <c r="F232" t="s">
        <v>201</v>
      </c>
      <c r="G232" t="s">
        <v>149</v>
      </c>
      <c r="H232" t="s">
        <v>150</v>
      </c>
      <c r="I232" t="e">
        <f t="shared" si="43"/>
        <v>#REF!</v>
      </c>
    </row>
    <row r="233" spans="1:9" x14ac:dyDescent="0.25">
      <c r="A233" s="5" t="s">
        <v>174</v>
      </c>
      <c r="B233" t="s">
        <v>195</v>
      </c>
      <c r="C233">
        <v>26</v>
      </c>
      <c r="D233">
        <v>11</v>
      </c>
      <c r="E233" t="e">
        <f t="shared" si="44"/>
        <v>#REF!</v>
      </c>
      <c r="F233" t="s">
        <v>201</v>
      </c>
      <c r="G233" t="s">
        <v>149</v>
      </c>
      <c r="H233" t="s">
        <v>150</v>
      </c>
      <c r="I233" t="e">
        <f t="shared" si="43"/>
        <v>#REF!</v>
      </c>
    </row>
    <row r="234" spans="1:9" x14ac:dyDescent="0.25">
      <c r="A234" s="5" t="s">
        <v>170</v>
      </c>
      <c r="B234" t="s">
        <v>195</v>
      </c>
      <c r="C234">
        <v>26</v>
      </c>
      <c r="D234">
        <v>12</v>
      </c>
      <c r="E234" t="e">
        <f t="shared" si="44"/>
        <v>#REF!</v>
      </c>
      <c r="F234" t="s">
        <v>201</v>
      </c>
      <c r="G234" t="s">
        <v>149</v>
      </c>
      <c r="H234" t="s">
        <v>150</v>
      </c>
      <c r="I234" t="e">
        <f t="shared" ref="I234:I265" si="45">CONCATENATE("[",C234,H234,D234,H234,E234,H234,G234,F234,G234,"],")</f>
        <v>#REF!</v>
      </c>
    </row>
    <row r="235" spans="1:9" x14ac:dyDescent="0.25">
      <c r="A235" s="5" t="s">
        <v>202</v>
      </c>
      <c r="B235" t="s">
        <v>195</v>
      </c>
      <c r="C235">
        <v>26</v>
      </c>
      <c r="D235">
        <v>13</v>
      </c>
      <c r="E235" t="e">
        <f t="shared" si="44"/>
        <v>#REF!</v>
      </c>
      <c r="F235" t="s">
        <v>200</v>
      </c>
      <c r="G235" t="s">
        <v>149</v>
      </c>
      <c r="H235" t="s">
        <v>150</v>
      </c>
      <c r="I235" t="e">
        <f t="shared" si="45"/>
        <v>#REF!</v>
      </c>
    </row>
    <row r="236" spans="1:9" x14ac:dyDescent="0.25">
      <c r="A236" s="5" t="s">
        <v>167</v>
      </c>
      <c r="B236" t="s">
        <v>195</v>
      </c>
      <c r="C236">
        <v>26</v>
      </c>
      <c r="D236">
        <v>14</v>
      </c>
      <c r="E236" t="e">
        <f t="shared" si="44"/>
        <v>#REF!</v>
      </c>
      <c r="F236" t="s">
        <v>201</v>
      </c>
      <c r="G236" t="s">
        <v>149</v>
      </c>
      <c r="H236" t="s">
        <v>150</v>
      </c>
      <c r="I236" t="e">
        <f t="shared" si="45"/>
        <v>#REF!</v>
      </c>
    </row>
    <row r="237" spans="1:9" x14ac:dyDescent="0.25">
      <c r="A237" s="5" t="s">
        <v>169</v>
      </c>
      <c r="B237" t="s">
        <v>195</v>
      </c>
      <c r="C237">
        <v>26</v>
      </c>
      <c r="D237">
        <v>15</v>
      </c>
      <c r="E237" t="e">
        <f t="shared" si="44"/>
        <v>#REF!</v>
      </c>
      <c r="F237" t="s">
        <v>200</v>
      </c>
      <c r="G237" t="s">
        <v>149</v>
      </c>
      <c r="H237" t="s">
        <v>150</v>
      </c>
      <c r="I237" t="e">
        <f t="shared" si="45"/>
        <v>#REF!</v>
      </c>
    </row>
    <row r="238" spans="1:9" x14ac:dyDescent="0.25">
      <c r="A238" s="5" t="s">
        <v>214</v>
      </c>
      <c r="B238" t="s">
        <v>195</v>
      </c>
      <c r="C238">
        <v>26</v>
      </c>
      <c r="D238">
        <v>16</v>
      </c>
      <c r="E238" t="e">
        <f t="shared" si="44"/>
        <v>#REF!</v>
      </c>
      <c r="F238" t="s">
        <v>200</v>
      </c>
      <c r="G238" t="s">
        <v>149</v>
      </c>
      <c r="H238" t="s">
        <v>150</v>
      </c>
      <c r="I238" t="e">
        <f t="shared" si="45"/>
        <v>#REF!</v>
      </c>
    </row>
    <row r="239" spans="1:9" x14ac:dyDescent="0.25">
      <c r="A239" s="5" t="s">
        <v>168</v>
      </c>
      <c r="B239" t="s">
        <v>195</v>
      </c>
      <c r="C239">
        <v>26</v>
      </c>
      <c r="D239">
        <v>17</v>
      </c>
      <c r="E239" t="e">
        <f t="shared" si="44"/>
        <v>#REF!</v>
      </c>
      <c r="F239" t="s">
        <v>200</v>
      </c>
      <c r="G239" t="s">
        <v>149</v>
      </c>
      <c r="H239" t="s">
        <v>150</v>
      </c>
      <c r="I239" t="e">
        <f t="shared" si="45"/>
        <v>#REF!</v>
      </c>
    </row>
    <row r="240" spans="1:9" x14ac:dyDescent="0.25">
      <c r="A240" s="5" t="s">
        <v>212</v>
      </c>
      <c r="B240" t="s">
        <v>195</v>
      </c>
      <c r="C240">
        <v>26</v>
      </c>
      <c r="D240">
        <v>18</v>
      </c>
      <c r="E240" t="e">
        <f t="shared" si="44"/>
        <v>#REF!</v>
      </c>
      <c r="F240" t="s">
        <v>201</v>
      </c>
      <c r="G240" t="s">
        <v>149</v>
      </c>
      <c r="H240" t="s">
        <v>150</v>
      </c>
      <c r="I240" t="e">
        <f t="shared" si="45"/>
        <v>#REF!</v>
      </c>
    </row>
    <row r="241" spans="1:9" x14ac:dyDescent="0.25">
      <c r="A241" s="5" t="s">
        <v>213</v>
      </c>
      <c r="B241" t="s">
        <v>195</v>
      </c>
      <c r="C241">
        <v>26</v>
      </c>
      <c r="D241">
        <v>19</v>
      </c>
      <c r="E241" t="e">
        <f t="shared" si="44"/>
        <v>#REF!</v>
      </c>
      <c r="F241" t="s">
        <v>200</v>
      </c>
      <c r="G241" t="s">
        <v>149</v>
      </c>
      <c r="H241" t="s">
        <v>150</v>
      </c>
      <c r="I241" t="e">
        <f t="shared" si="45"/>
        <v>#REF!</v>
      </c>
    </row>
    <row r="242" spans="1:9" x14ac:dyDescent="0.25">
      <c r="A242" s="5" t="s">
        <v>210</v>
      </c>
      <c r="B242" t="s">
        <v>196</v>
      </c>
      <c r="C242">
        <v>27</v>
      </c>
      <c r="D242">
        <v>0</v>
      </c>
      <c r="E242" t="e">
        <f t="shared" ref="E242:E261" si="46">VLOOKUP(A242,data_2,11,FALSE)</f>
        <v>#REF!</v>
      </c>
      <c r="F242" t="s">
        <v>200</v>
      </c>
      <c r="G242" t="s">
        <v>149</v>
      </c>
      <c r="H242" t="s">
        <v>150</v>
      </c>
      <c r="I242" t="e">
        <f t="shared" si="45"/>
        <v>#REF!</v>
      </c>
    </row>
    <row r="243" spans="1:9" x14ac:dyDescent="0.25">
      <c r="A243" s="5" t="s">
        <v>172</v>
      </c>
      <c r="B243" t="s">
        <v>196</v>
      </c>
      <c r="C243">
        <v>27</v>
      </c>
      <c r="D243">
        <v>1</v>
      </c>
      <c r="E243" t="e">
        <f t="shared" si="46"/>
        <v>#REF!</v>
      </c>
      <c r="F243" t="s">
        <v>200</v>
      </c>
      <c r="G243" t="s">
        <v>149</v>
      </c>
      <c r="H243" t="s">
        <v>150</v>
      </c>
      <c r="I243" t="e">
        <f t="shared" si="45"/>
        <v>#REF!</v>
      </c>
    </row>
    <row r="244" spans="1:9" x14ac:dyDescent="0.25">
      <c r="A244" s="5" t="s">
        <v>173</v>
      </c>
      <c r="B244" t="s">
        <v>196</v>
      </c>
      <c r="C244">
        <v>27</v>
      </c>
      <c r="D244">
        <v>2</v>
      </c>
      <c r="E244" t="e">
        <f t="shared" si="46"/>
        <v>#REF!</v>
      </c>
      <c r="F244" t="s">
        <v>200</v>
      </c>
      <c r="G244" t="s">
        <v>149</v>
      </c>
      <c r="H244" t="s">
        <v>150</v>
      </c>
      <c r="I244" t="e">
        <f t="shared" si="45"/>
        <v>#REF!</v>
      </c>
    </row>
    <row r="245" spans="1:9" x14ac:dyDescent="0.25">
      <c r="A245" s="5" t="s">
        <v>177</v>
      </c>
      <c r="B245" t="s">
        <v>196</v>
      </c>
      <c r="C245">
        <v>27</v>
      </c>
      <c r="D245">
        <v>3</v>
      </c>
      <c r="E245" t="e">
        <f t="shared" si="46"/>
        <v>#REF!</v>
      </c>
      <c r="F245" t="s">
        <v>200</v>
      </c>
      <c r="G245" t="s">
        <v>149</v>
      </c>
      <c r="H245" t="s">
        <v>150</v>
      </c>
      <c r="I245" t="e">
        <f t="shared" si="45"/>
        <v>#REF!</v>
      </c>
    </row>
    <row r="246" spans="1:9" x14ac:dyDescent="0.25">
      <c r="A246" s="5" t="s">
        <v>211</v>
      </c>
      <c r="B246" t="s">
        <v>196</v>
      </c>
      <c r="C246">
        <v>27</v>
      </c>
      <c r="D246">
        <v>4</v>
      </c>
      <c r="E246" t="e">
        <f t="shared" si="46"/>
        <v>#REF!</v>
      </c>
      <c r="F246" t="s">
        <v>200</v>
      </c>
      <c r="G246" t="s">
        <v>149</v>
      </c>
      <c r="H246" t="s">
        <v>150</v>
      </c>
      <c r="I246" t="e">
        <f t="shared" si="45"/>
        <v>#REF!</v>
      </c>
    </row>
    <row r="247" spans="1:9" x14ac:dyDescent="0.25">
      <c r="A247" s="5" t="s">
        <v>171</v>
      </c>
      <c r="B247" t="s">
        <v>196</v>
      </c>
      <c r="C247">
        <v>27</v>
      </c>
      <c r="D247">
        <v>5</v>
      </c>
      <c r="E247" t="e">
        <f t="shared" si="46"/>
        <v>#REF!</v>
      </c>
      <c r="F247" t="s">
        <v>200</v>
      </c>
      <c r="G247" t="s">
        <v>149</v>
      </c>
      <c r="H247" t="s">
        <v>150</v>
      </c>
      <c r="I247" t="e">
        <f t="shared" si="45"/>
        <v>#REF!</v>
      </c>
    </row>
    <row r="248" spans="1:9" x14ac:dyDescent="0.25">
      <c r="A248" s="5" t="s">
        <v>175</v>
      </c>
      <c r="B248" t="s">
        <v>196</v>
      </c>
      <c r="C248">
        <v>27</v>
      </c>
      <c r="D248">
        <v>6</v>
      </c>
      <c r="E248" t="e">
        <f t="shared" si="46"/>
        <v>#REF!</v>
      </c>
      <c r="F248" t="s">
        <v>200</v>
      </c>
      <c r="G248" t="s">
        <v>149</v>
      </c>
      <c r="H248" t="s">
        <v>150</v>
      </c>
      <c r="I248" t="e">
        <f t="shared" si="45"/>
        <v>#REF!</v>
      </c>
    </row>
    <row r="249" spans="1:9" x14ac:dyDescent="0.25">
      <c r="A249" s="5" t="s">
        <v>216</v>
      </c>
      <c r="B249" t="s">
        <v>196</v>
      </c>
      <c r="C249">
        <v>27</v>
      </c>
      <c r="D249">
        <v>7</v>
      </c>
      <c r="E249" t="e">
        <f t="shared" si="46"/>
        <v>#REF!</v>
      </c>
      <c r="F249" t="s">
        <v>201</v>
      </c>
      <c r="G249" t="s">
        <v>149</v>
      </c>
      <c r="H249" t="s">
        <v>150</v>
      </c>
      <c r="I249" t="e">
        <f t="shared" si="45"/>
        <v>#REF!</v>
      </c>
    </row>
    <row r="250" spans="1:9" x14ac:dyDescent="0.25">
      <c r="A250" s="5" t="s">
        <v>176</v>
      </c>
      <c r="B250" t="s">
        <v>196</v>
      </c>
      <c r="C250">
        <v>27</v>
      </c>
      <c r="D250">
        <v>8</v>
      </c>
      <c r="E250" t="e">
        <f t="shared" si="46"/>
        <v>#REF!</v>
      </c>
      <c r="F250" t="s">
        <v>200</v>
      </c>
      <c r="G250" t="s">
        <v>149</v>
      </c>
      <c r="H250" t="s">
        <v>150</v>
      </c>
      <c r="I250" t="e">
        <f t="shared" si="45"/>
        <v>#REF!</v>
      </c>
    </row>
    <row r="251" spans="1:9" x14ac:dyDescent="0.25">
      <c r="A251" s="5" t="s">
        <v>166</v>
      </c>
      <c r="B251" t="s">
        <v>196</v>
      </c>
      <c r="C251">
        <v>27</v>
      </c>
      <c r="D251">
        <v>9</v>
      </c>
      <c r="E251" t="e">
        <f t="shared" si="46"/>
        <v>#REF!</v>
      </c>
      <c r="F251" t="s">
        <v>200</v>
      </c>
      <c r="G251" t="s">
        <v>149</v>
      </c>
      <c r="H251" t="s">
        <v>150</v>
      </c>
      <c r="I251" t="e">
        <f t="shared" si="45"/>
        <v>#REF!</v>
      </c>
    </row>
    <row r="252" spans="1:9" x14ac:dyDescent="0.25">
      <c r="A252" s="5" t="s">
        <v>215</v>
      </c>
      <c r="B252" t="s">
        <v>196</v>
      </c>
      <c r="C252">
        <v>27</v>
      </c>
      <c r="D252">
        <v>10</v>
      </c>
      <c r="E252" t="e">
        <f t="shared" si="46"/>
        <v>#REF!</v>
      </c>
      <c r="F252" t="s">
        <v>201</v>
      </c>
      <c r="G252" t="s">
        <v>149</v>
      </c>
      <c r="H252" t="s">
        <v>150</v>
      </c>
      <c r="I252" t="e">
        <f t="shared" si="45"/>
        <v>#REF!</v>
      </c>
    </row>
    <row r="253" spans="1:9" x14ac:dyDescent="0.25">
      <c r="A253" s="5" t="s">
        <v>174</v>
      </c>
      <c r="B253" t="s">
        <v>196</v>
      </c>
      <c r="C253">
        <v>27</v>
      </c>
      <c r="D253">
        <v>11</v>
      </c>
      <c r="E253" t="e">
        <f t="shared" si="46"/>
        <v>#REF!</v>
      </c>
      <c r="F253" t="s">
        <v>201</v>
      </c>
      <c r="G253" t="s">
        <v>149</v>
      </c>
      <c r="H253" t="s">
        <v>150</v>
      </c>
      <c r="I253" t="e">
        <f t="shared" si="45"/>
        <v>#REF!</v>
      </c>
    </row>
    <row r="254" spans="1:9" x14ac:dyDescent="0.25">
      <c r="A254" s="5" t="s">
        <v>170</v>
      </c>
      <c r="B254" t="s">
        <v>196</v>
      </c>
      <c r="C254">
        <v>27</v>
      </c>
      <c r="D254">
        <v>12</v>
      </c>
      <c r="E254" t="e">
        <f t="shared" si="46"/>
        <v>#REF!</v>
      </c>
      <c r="F254" t="s">
        <v>201</v>
      </c>
      <c r="G254" t="s">
        <v>149</v>
      </c>
      <c r="H254" t="s">
        <v>150</v>
      </c>
      <c r="I254" t="e">
        <f t="shared" si="45"/>
        <v>#REF!</v>
      </c>
    </row>
    <row r="255" spans="1:9" x14ac:dyDescent="0.25">
      <c r="A255" s="5" t="s">
        <v>202</v>
      </c>
      <c r="B255" t="s">
        <v>196</v>
      </c>
      <c r="C255">
        <v>27</v>
      </c>
      <c r="D255">
        <v>13</v>
      </c>
      <c r="E255" t="e">
        <f t="shared" si="46"/>
        <v>#REF!</v>
      </c>
      <c r="F255" t="s">
        <v>200</v>
      </c>
      <c r="G255" t="s">
        <v>149</v>
      </c>
      <c r="H255" t="s">
        <v>150</v>
      </c>
      <c r="I255" t="e">
        <f t="shared" si="45"/>
        <v>#REF!</v>
      </c>
    </row>
    <row r="256" spans="1:9" x14ac:dyDescent="0.25">
      <c r="A256" s="5" t="s">
        <v>167</v>
      </c>
      <c r="B256" t="s">
        <v>196</v>
      </c>
      <c r="C256">
        <v>27</v>
      </c>
      <c r="D256">
        <v>14</v>
      </c>
      <c r="E256" t="e">
        <f t="shared" si="46"/>
        <v>#REF!</v>
      </c>
      <c r="F256" t="s">
        <v>201</v>
      </c>
      <c r="G256" t="s">
        <v>149</v>
      </c>
      <c r="H256" t="s">
        <v>150</v>
      </c>
      <c r="I256" t="e">
        <f t="shared" si="45"/>
        <v>#REF!</v>
      </c>
    </row>
    <row r="257" spans="1:9" x14ac:dyDescent="0.25">
      <c r="A257" s="5" t="s">
        <v>169</v>
      </c>
      <c r="B257" t="s">
        <v>196</v>
      </c>
      <c r="C257">
        <v>27</v>
      </c>
      <c r="D257">
        <v>15</v>
      </c>
      <c r="E257" t="e">
        <f t="shared" si="46"/>
        <v>#REF!</v>
      </c>
      <c r="F257" t="s">
        <v>200</v>
      </c>
      <c r="G257" t="s">
        <v>149</v>
      </c>
      <c r="H257" t="s">
        <v>150</v>
      </c>
      <c r="I257" t="e">
        <f t="shared" si="45"/>
        <v>#REF!</v>
      </c>
    </row>
    <row r="258" spans="1:9" x14ac:dyDescent="0.25">
      <c r="A258" s="5" t="s">
        <v>214</v>
      </c>
      <c r="B258" t="s">
        <v>196</v>
      </c>
      <c r="C258">
        <v>27</v>
      </c>
      <c r="D258">
        <v>16</v>
      </c>
      <c r="E258" t="e">
        <f t="shared" si="46"/>
        <v>#REF!</v>
      </c>
      <c r="F258" t="s">
        <v>200</v>
      </c>
      <c r="G258" t="s">
        <v>149</v>
      </c>
      <c r="H258" t="s">
        <v>150</v>
      </c>
      <c r="I258" t="e">
        <f t="shared" si="45"/>
        <v>#REF!</v>
      </c>
    </row>
    <row r="259" spans="1:9" x14ac:dyDescent="0.25">
      <c r="A259" s="5" t="s">
        <v>168</v>
      </c>
      <c r="B259" t="s">
        <v>196</v>
      </c>
      <c r="C259">
        <v>27</v>
      </c>
      <c r="D259">
        <v>17</v>
      </c>
      <c r="E259" t="e">
        <f t="shared" si="46"/>
        <v>#REF!</v>
      </c>
      <c r="F259" t="s">
        <v>200</v>
      </c>
      <c r="G259" t="s">
        <v>149</v>
      </c>
      <c r="H259" t="s">
        <v>150</v>
      </c>
      <c r="I259" t="e">
        <f t="shared" si="45"/>
        <v>#REF!</v>
      </c>
    </row>
    <row r="260" spans="1:9" x14ac:dyDescent="0.25">
      <c r="A260" s="5" t="s">
        <v>212</v>
      </c>
      <c r="B260" t="s">
        <v>196</v>
      </c>
      <c r="C260">
        <v>27</v>
      </c>
      <c r="D260">
        <v>18</v>
      </c>
      <c r="E260" t="e">
        <f t="shared" si="46"/>
        <v>#REF!</v>
      </c>
      <c r="F260" t="s">
        <v>201</v>
      </c>
      <c r="G260" t="s">
        <v>149</v>
      </c>
      <c r="H260" t="s">
        <v>150</v>
      </c>
      <c r="I260" t="e">
        <f t="shared" si="45"/>
        <v>#REF!</v>
      </c>
    </row>
    <row r="261" spans="1:9" x14ac:dyDescent="0.25">
      <c r="A261" s="5" t="s">
        <v>213</v>
      </c>
      <c r="B261" t="s">
        <v>196</v>
      </c>
      <c r="C261">
        <v>27</v>
      </c>
      <c r="D261">
        <v>19</v>
      </c>
      <c r="E261" t="e">
        <f t="shared" si="46"/>
        <v>#REF!</v>
      </c>
      <c r="F261" t="s">
        <v>200</v>
      </c>
      <c r="G261" t="s">
        <v>149</v>
      </c>
      <c r="H261" t="s">
        <v>150</v>
      </c>
      <c r="I261" t="e">
        <f t="shared" si="45"/>
        <v>#REF!</v>
      </c>
    </row>
    <row r="262" spans="1:9" x14ac:dyDescent="0.25">
      <c r="I262" t="s">
        <v>204</v>
      </c>
    </row>
    <row r="263" spans="1:9" x14ac:dyDescent="0.25">
      <c r="A263" s="5" t="s">
        <v>210</v>
      </c>
      <c r="B263" t="s">
        <v>194</v>
      </c>
      <c r="C263">
        <v>0</v>
      </c>
      <c r="D263">
        <v>29</v>
      </c>
      <c r="E263" t="e">
        <f t="shared" ref="E263:E282" si="47">VLOOKUP(A263,data_2,3,FALSE)</f>
        <v>#REF!</v>
      </c>
      <c r="F263" t="s">
        <v>200</v>
      </c>
      <c r="G263" t="s">
        <v>149</v>
      </c>
      <c r="H263" t="s">
        <v>150</v>
      </c>
      <c r="I263" t="e">
        <f t="shared" ref="I263:I282" si="48">CONCATENATE("[",C263,H263,D263,H263,E263,H263,G263,F263,G263,"],")</f>
        <v>#REF!</v>
      </c>
    </row>
    <row r="264" spans="1:9" x14ac:dyDescent="0.25">
      <c r="A264" s="5" t="s">
        <v>172</v>
      </c>
      <c r="B264" t="s">
        <v>194</v>
      </c>
      <c r="C264">
        <v>1</v>
      </c>
      <c r="D264">
        <v>29</v>
      </c>
      <c r="E264" t="e">
        <f t="shared" si="47"/>
        <v>#REF!</v>
      </c>
      <c r="F264" t="s">
        <v>200</v>
      </c>
      <c r="G264" t="s">
        <v>149</v>
      </c>
      <c r="H264" t="s">
        <v>150</v>
      </c>
      <c r="I264" t="e">
        <f t="shared" si="48"/>
        <v>#REF!</v>
      </c>
    </row>
    <row r="265" spans="1:9" x14ac:dyDescent="0.25">
      <c r="A265" s="5" t="s">
        <v>173</v>
      </c>
      <c r="B265" t="s">
        <v>194</v>
      </c>
      <c r="C265">
        <v>2</v>
      </c>
      <c r="D265">
        <v>29</v>
      </c>
      <c r="E265" t="e">
        <f t="shared" si="47"/>
        <v>#REF!</v>
      </c>
      <c r="F265" t="s">
        <v>200</v>
      </c>
      <c r="G265" t="s">
        <v>149</v>
      </c>
      <c r="H265" t="s">
        <v>150</v>
      </c>
      <c r="I265" t="e">
        <f t="shared" si="48"/>
        <v>#REF!</v>
      </c>
    </row>
    <row r="266" spans="1:9" x14ac:dyDescent="0.25">
      <c r="A266" s="5" t="s">
        <v>177</v>
      </c>
      <c r="B266" t="s">
        <v>194</v>
      </c>
      <c r="C266">
        <v>3</v>
      </c>
      <c r="D266">
        <v>29</v>
      </c>
      <c r="E266" t="e">
        <f t="shared" si="47"/>
        <v>#REF!</v>
      </c>
      <c r="F266" t="s">
        <v>200</v>
      </c>
      <c r="G266" t="s">
        <v>149</v>
      </c>
      <c r="H266" t="s">
        <v>150</v>
      </c>
      <c r="I266" t="e">
        <f t="shared" si="48"/>
        <v>#REF!</v>
      </c>
    </row>
    <row r="267" spans="1:9" x14ac:dyDescent="0.25">
      <c r="A267" s="5" t="s">
        <v>211</v>
      </c>
      <c r="B267" t="s">
        <v>194</v>
      </c>
      <c r="C267">
        <v>4</v>
      </c>
      <c r="D267">
        <v>29</v>
      </c>
      <c r="E267" t="e">
        <f t="shared" si="47"/>
        <v>#REF!</v>
      </c>
      <c r="F267" t="s">
        <v>200</v>
      </c>
      <c r="G267" t="s">
        <v>149</v>
      </c>
      <c r="H267" t="s">
        <v>150</v>
      </c>
      <c r="I267" t="e">
        <f t="shared" si="48"/>
        <v>#REF!</v>
      </c>
    </row>
    <row r="268" spans="1:9" x14ac:dyDescent="0.25">
      <c r="A268" s="5" t="s">
        <v>171</v>
      </c>
      <c r="B268" t="s">
        <v>194</v>
      </c>
      <c r="C268">
        <v>5</v>
      </c>
      <c r="D268">
        <v>29</v>
      </c>
      <c r="E268" t="e">
        <f t="shared" si="47"/>
        <v>#REF!</v>
      </c>
      <c r="F268" t="s">
        <v>200</v>
      </c>
      <c r="G268" t="s">
        <v>149</v>
      </c>
      <c r="H268" t="s">
        <v>150</v>
      </c>
      <c r="I268" t="e">
        <f t="shared" si="48"/>
        <v>#REF!</v>
      </c>
    </row>
    <row r="269" spans="1:9" x14ac:dyDescent="0.25">
      <c r="A269" s="5" t="s">
        <v>175</v>
      </c>
      <c r="B269" t="s">
        <v>194</v>
      </c>
      <c r="C269">
        <v>6</v>
      </c>
      <c r="D269">
        <v>29</v>
      </c>
      <c r="E269" t="e">
        <f t="shared" si="47"/>
        <v>#REF!</v>
      </c>
      <c r="F269" t="s">
        <v>200</v>
      </c>
      <c r="G269" t="s">
        <v>149</v>
      </c>
      <c r="H269" t="s">
        <v>150</v>
      </c>
      <c r="I269" t="e">
        <f t="shared" si="48"/>
        <v>#REF!</v>
      </c>
    </row>
    <row r="270" spans="1:9" x14ac:dyDescent="0.25">
      <c r="A270" s="5" t="s">
        <v>216</v>
      </c>
      <c r="B270" t="s">
        <v>194</v>
      </c>
      <c r="C270">
        <v>7</v>
      </c>
      <c r="D270">
        <v>28</v>
      </c>
      <c r="E270" t="e">
        <f t="shared" si="47"/>
        <v>#REF!</v>
      </c>
      <c r="F270" t="s">
        <v>201</v>
      </c>
      <c r="G270" t="s">
        <v>149</v>
      </c>
      <c r="H270" t="s">
        <v>150</v>
      </c>
      <c r="I270" t="e">
        <f t="shared" si="48"/>
        <v>#REF!</v>
      </c>
    </row>
    <row r="271" spans="1:9" x14ac:dyDescent="0.25">
      <c r="A271" s="5" t="s">
        <v>176</v>
      </c>
      <c r="B271" t="s">
        <v>194</v>
      </c>
      <c r="C271">
        <v>8</v>
      </c>
      <c r="D271">
        <v>29</v>
      </c>
      <c r="E271" t="e">
        <f t="shared" si="47"/>
        <v>#REF!</v>
      </c>
      <c r="F271" t="s">
        <v>200</v>
      </c>
      <c r="G271" t="s">
        <v>149</v>
      </c>
      <c r="H271" t="s">
        <v>150</v>
      </c>
      <c r="I271" t="e">
        <f t="shared" si="48"/>
        <v>#REF!</v>
      </c>
    </row>
    <row r="272" spans="1:9" x14ac:dyDescent="0.25">
      <c r="A272" s="5" t="s">
        <v>166</v>
      </c>
      <c r="B272" t="s">
        <v>194</v>
      </c>
      <c r="C272">
        <v>9</v>
      </c>
      <c r="D272">
        <v>29</v>
      </c>
      <c r="E272" t="e">
        <f t="shared" si="47"/>
        <v>#REF!</v>
      </c>
      <c r="F272" t="s">
        <v>200</v>
      </c>
      <c r="G272" t="s">
        <v>149</v>
      </c>
      <c r="H272" t="s">
        <v>150</v>
      </c>
      <c r="I272" t="e">
        <f t="shared" si="48"/>
        <v>#REF!</v>
      </c>
    </row>
    <row r="273" spans="1:9" x14ac:dyDescent="0.25">
      <c r="A273" s="5" t="s">
        <v>215</v>
      </c>
      <c r="B273" t="s">
        <v>194</v>
      </c>
      <c r="C273">
        <v>10</v>
      </c>
      <c r="D273">
        <v>28</v>
      </c>
      <c r="E273" t="e">
        <f t="shared" si="47"/>
        <v>#REF!</v>
      </c>
      <c r="F273" t="s">
        <v>201</v>
      </c>
      <c r="G273" t="s">
        <v>149</v>
      </c>
      <c r="H273" t="s">
        <v>150</v>
      </c>
      <c r="I273" t="e">
        <f t="shared" si="48"/>
        <v>#REF!</v>
      </c>
    </row>
    <row r="274" spans="1:9" x14ac:dyDescent="0.25">
      <c r="A274" s="5" t="s">
        <v>174</v>
      </c>
      <c r="B274" t="s">
        <v>194</v>
      </c>
      <c r="C274">
        <v>11</v>
      </c>
      <c r="D274">
        <v>28</v>
      </c>
      <c r="E274" t="e">
        <f t="shared" si="47"/>
        <v>#REF!</v>
      </c>
      <c r="F274" t="s">
        <v>201</v>
      </c>
      <c r="G274" t="s">
        <v>149</v>
      </c>
      <c r="H274" t="s">
        <v>150</v>
      </c>
      <c r="I274" t="e">
        <f t="shared" si="48"/>
        <v>#REF!</v>
      </c>
    </row>
    <row r="275" spans="1:9" x14ac:dyDescent="0.25">
      <c r="A275" s="5" t="s">
        <v>170</v>
      </c>
      <c r="B275" t="s">
        <v>194</v>
      </c>
      <c r="C275">
        <v>12</v>
      </c>
      <c r="D275">
        <v>28</v>
      </c>
      <c r="E275" t="e">
        <f t="shared" si="47"/>
        <v>#REF!</v>
      </c>
      <c r="F275" t="s">
        <v>201</v>
      </c>
      <c r="G275" t="s">
        <v>149</v>
      </c>
      <c r="H275" t="s">
        <v>150</v>
      </c>
      <c r="I275" t="e">
        <f t="shared" si="48"/>
        <v>#REF!</v>
      </c>
    </row>
    <row r="276" spans="1:9" x14ac:dyDescent="0.25">
      <c r="A276" s="5" t="s">
        <v>202</v>
      </c>
      <c r="B276" t="s">
        <v>194</v>
      </c>
      <c r="C276">
        <v>13</v>
      </c>
      <c r="D276">
        <v>29</v>
      </c>
      <c r="E276" t="e">
        <f t="shared" si="47"/>
        <v>#REF!</v>
      </c>
      <c r="F276" t="s">
        <v>200</v>
      </c>
      <c r="G276" t="s">
        <v>149</v>
      </c>
      <c r="H276" t="s">
        <v>150</v>
      </c>
      <c r="I276" t="e">
        <f t="shared" si="48"/>
        <v>#REF!</v>
      </c>
    </row>
    <row r="277" spans="1:9" x14ac:dyDescent="0.25">
      <c r="A277" s="5" t="s">
        <v>167</v>
      </c>
      <c r="B277" t="s">
        <v>194</v>
      </c>
      <c r="C277">
        <v>14</v>
      </c>
      <c r="D277">
        <v>28</v>
      </c>
      <c r="E277" t="e">
        <f t="shared" si="47"/>
        <v>#REF!</v>
      </c>
      <c r="F277" t="s">
        <v>201</v>
      </c>
      <c r="G277" t="s">
        <v>149</v>
      </c>
      <c r="H277" t="s">
        <v>150</v>
      </c>
      <c r="I277" t="e">
        <f t="shared" si="48"/>
        <v>#REF!</v>
      </c>
    </row>
    <row r="278" spans="1:9" x14ac:dyDescent="0.25">
      <c r="A278" s="5" t="s">
        <v>169</v>
      </c>
      <c r="B278" t="s">
        <v>194</v>
      </c>
      <c r="C278">
        <v>15</v>
      </c>
      <c r="D278">
        <v>29</v>
      </c>
      <c r="E278" t="e">
        <f t="shared" si="47"/>
        <v>#REF!</v>
      </c>
      <c r="F278" t="s">
        <v>200</v>
      </c>
      <c r="G278" t="s">
        <v>149</v>
      </c>
      <c r="H278" t="s">
        <v>150</v>
      </c>
      <c r="I278" t="e">
        <f t="shared" si="48"/>
        <v>#REF!</v>
      </c>
    </row>
    <row r="279" spans="1:9" x14ac:dyDescent="0.25">
      <c r="A279" s="5" t="s">
        <v>214</v>
      </c>
      <c r="B279" t="s">
        <v>194</v>
      </c>
      <c r="C279">
        <v>16</v>
      </c>
      <c r="D279">
        <v>29</v>
      </c>
      <c r="E279" t="e">
        <f t="shared" si="47"/>
        <v>#REF!</v>
      </c>
      <c r="F279" t="s">
        <v>200</v>
      </c>
      <c r="G279" t="s">
        <v>149</v>
      </c>
      <c r="H279" t="s">
        <v>150</v>
      </c>
      <c r="I279" t="e">
        <f t="shared" si="48"/>
        <v>#REF!</v>
      </c>
    </row>
    <row r="280" spans="1:9" x14ac:dyDescent="0.25">
      <c r="A280" s="5" t="s">
        <v>168</v>
      </c>
      <c r="B280" t="s">
        <v>194</v>
      </c>
      <c r="C280">
        <v>17</v>
      </c>
      <c r="D280">
        <v>29</v>
      </c>
      <c r="E280" t="e">
        <f t="shared" si="47"/>
        <v>#REF!</v>
      </c>
      <c r="F280" t="s">
        <v>200</v>
      </c>
      <c r="G280" t="s">
        <v>149</v>
      </c>
      <c r="H280" t="s">
        <v>150</v>
      </c>
      <c r="I280" t="e">
        <f t="shared" si="48"/>
        <v>#REF!</v>
      </c>
    </row>
    <row r="281" spans="1:9" x14ac:dyDescent="0.25">
      <c r="A281" s="5" t="s">
        <v>212</v>
      </c>
      <c r="B281" t="s">
        <v>194</v>
      </c>
      <c r="C281">
        <v>18</v>
      </c>
      <c r="D281">
        <v>28</v>
      </c>
      <c r="E281" t="e">
        <f t="shared" si="47"/>
        <v>#REF!</v>
      </c>
      <c r="F281" t="s">
        <v>201</v>
      </c>
      <c r="G281" t="s">
        <v>149</v>
      </c>
      <c r="H281" t="s">
        <v>150</v>
      </c>
      <c r="I281" t="e">
        <f t="shared" si="48"/>
        <v>#REF!</v>
      </c>
    </row>
    <row r="282" spans="1:9" x14ac:dyDescent="0.25">
      <c r="A282" s="5" t="s">
        <v>213</v>
      </c>
      <c r="B282" t="s">
        <v>194</v>
      </c>
      <c r="C282">
        <v>19</v>
      </c>
      <c r="D282">
        <v>29</v>
      </c>
      <c r="E282" t="e">
        <f t="shared" si="47"/>
        <v>#REF!</v>
      </c>
      <c r="F282" t="s">
        <v>200</v>
      </c>
      <c r="G282" t="s">
        <v>149</v>
      </c>
      <c r="H282" t="s">
        <v>150</v>
      </c>
      <c r="I282" t="e">
        <f t="shared" si="48"/>
        <v>#REF!</v>
      </c>
    </row>
  </sheetData>
  <autoFilter ref="A1:AN48"/>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2" topLeftCell="A3" activePane="bottomLeft" state="frozen"/>
      <selection pane="bottomLeft" activeCell="F3" sqref="F3"/>
    </sheetView>
  </sheetViews>
  <sheetFormatPr defaultRowHeight="15" x14ac:dyDescent="0.25"/>
  <cols>
    <col min="1" max="1" width="16.28515625" bestFit="1" customWidth="1"/>
    <col min="2" max="2" width="9.140625" customWidth="1"/>
    <col min="4" max="5" width="4.28515625" customWidth="1"/>
    <col min="6" max="6" width="31.42578125" bestFit="1" customWidth="1"/>
  </cols>
  <sheetData>
    <row r="1" spans="1:6" x14ac:dyDescent="0.25">
      <c r="F1" t="s">
        <v>126</v>
      </c>
    </row>
    <row r="2" spans="1:6" x14ac:dyDescent="0.25">
      <c r="A2" s="54" t="s">
        <v>128</v>
      </c>
      <c r="B2" s="54" t="s">
        <v>129</v>
      </c>
      <c r="C2" s="54" t="s">
        <v>127</v>
      </c>
      <c r="D2" t="s">
        <v>150</v>
      </c>
      <c r="E2" t="s">
        <v>149</v>
      </c>
      <c r="F2" t="str">
        <f>CONCATENATE("[",E2,C2,E2,D2,E2,A2,E2,D2,E2,B2,E2,"],")</f>
        <v>["ID","Label","Color"],</v>
      </c>
    </row>
    <row r="3" spans="1:6" x14ac:dyDescent="0.25">
      <c r="F3" t="s">
        <v>151</v>
      </c>
    </row>
    <row r="4" spans="1:6" x14ac:dyDescent="0.25">
      <c r="A4" s="32" t="s">
        <v>210</v>
      </c>
      <c r="B4" s="5" t="s">
        <v>198</v>
      </c>
      <c r="C4">
        <v>0</v>
      </c>
      <c r="D4" t="s">
        <v>150</v>
      </c>
      <c r="E4" t="s">
        <v>149</v>
      </c>
      <c r="F4" t="str">
        <f t="shared" ref="F4:F23" si="0">CONCATENATE("[",C4,D4,E4,A4,E4,D4,E4,B4,E4,"],")</f>
        <v>[0,"Bebington Sports","#FF7F00"],</v>
      </c>
    </row>
    <row r="5" spans="1:6" x14ac:dyDescent="0.25">
      <c r="A5" s="32" t="s">
        <v>172</v>
      </c>
      <c r="B5" s="5" t="s">
        <v>198</v>
      </c>
      <c r="C5">
        <v>1</v>
      </c>
      <c r="D5" t="s">
        <v>150</v>
      </c>
      <c r="E5" t="s">
        <v>149</v>
      </c>
      <c r="F5" t="str">
        <f t="shared" si="0"/>
        <v>[1,"Birkenhead High","#FF7F00"],</v>
      </c>
    </row>
    <row r="6" spans="1:6" x14ac:dyDescent="0.25">
      <c r="A6" s="32" t="s">
        <v>173</v>
      </c>
      <c r="B6" s="5" t="s">
        <v>198</v>
      </c>
      <c r="C6">
        <v>2</v>
      </c>
      <c r="D6" t="s">
        <v>150</v>
      </c>
      <c r="E6" t="s">
        <v>149</v>
      </c>
      <c r="F6" t="str">
        <f t="shared" si="0"/>
        <v>[2,"Birkenhead Park","#FF7F00"],</v>
      </c>
    </row>
    <row r="7" spans="1:6" x14ac:dyDescent="0.25">
      <c r="A7" s="32" t="s">
        <v>177</v>
      </c>
      <c r="B7" s="5" t="s">
        <v>197</v>
      </c>
      <c r="C7">
        <v>3</v>
      </c>
      <c r="D7" t="s">
        <v>150</v>
      </c>
      <c r="E7" t="s">
        <v>149</v>
      </c>
      <c r="F7" t="str">
        <f t="shared" si="0"/>
        <v>[3,"Calday Grange","#0000FF"],</v>
      </c>
    </row>
    <row r="8" spans="1:6" x14ac:dyDescent="0.25">
      <c r="A8" s="32" t="s">
        <v>211</v>
      </c>
      <c r="B8" s="5" t="s">
        <v>198</v>
      </c>
      <c r="C8">
        <v>4</v>
      </c>
      <c r="D8" t="s">
        <v>150</v>
      </c>
      <c r="E8" t="s">
        <v>149</v>
      </c>
      <c r="F8" t="str">
        <f t="shared" si="0"/>
        <v>[4,"Hilbre High","#FF7F00"],</v>
      </c>
    </row>
    <row r="9" spans="1:6" x14ac:dyDescent="0.25">
      <c r="A9" s="32" t="s">
        <v>171</v>
      </c>
      <c r="B9" s="5" t="s">
        <v>198</v>
      </c>
      <c r="C9">
        <v>5</v>
      </c>
      <c r="D9" t="s">
        <v>150</v>
      </c>
      <c r="E9" t="s">
        <v>149</v>
      </c>
      <c r="F9" t="str">
        <f t="shared" si="0"/>
        <v>[5,"Mosslands","#FF7F00"],</v>
      </c>
    </row>
    <row r="10" spans="1:6" x14ac:dyDescent="0.25">
      <c r="A10" s="32" t="s">
        <v>175</v>
      </c>
      <c r="B10" s="5" t="s">
        <v>198</v>
      </c>
      <c r="C10">
        <v>6</v>
      </c>
      <c r="D10" t="s">
        <v>150</v>
      </c>
      <c r="E10" t="s">
        <v>149</v>
      </c>
      <c r="F10" t="str">
        <f t="shared" si="0"/>
        <v>[6,"Oldershaw","#FF7F00"],</v>
      </c>
    </row>
    <row r="11" spans="1:6" x14ac:dyDescent="0.25">
      <c r="A11" s="32" t="s">
        <v>216</v>
      </c>
      <c r="B11" s="5" t="s">
        <v>198</v>
      </c>
      <c r="C11">
        <v>7</v>
      </c>
      <c r="D11" t="s">
        <v>150</v>
      </c>
      <c r="E11" t="s">
        <v>149</v>
      </c>
      <c r="F11" t="str">
        <f t="shared" si="0"/>
        <v>[7,"Pensby High","#FF7F00"],</v>
      </c>
    </row>
    <row r="12" spans="1:6" x14ac:dyDescent="0.25">
      <c r="A12" s="32" t="s">
        <v>176</v>
      </c>
      <c r="B12" s="5" t="s">
        <v>198</v>
      </c>
      <c r="C12">
        <v>8</v>
      </c>
      <c r="D12" t="s">
        <v>150</v>
      </c>
      <c r="E12" t="s">
        <v>149</v>
      </c>
      <c r="F12" t="str">
        <f t="shared" si="0"/>
        <v>[8,"Prenton Girls","#FF7F00"],</v>
      </c>
    </row>
    <row r="13" spans="1:6" x14ac:dyDescent="0.25">
      <c r="A13" s="32" t="s">
        <v>166</v>
      </c>
      <c r="B13" s="5" t="s">
        <v>198</v>
      </c>
      <c r="C13">
        <v>9</v>
      </c>
      <c r="D13" t="s">
        <v>150</v>
      </c>
      <c r="E13" t="s">
        <v>149</v>
      </c>
      <c r="F13" t="str">
        <f t="shared" si="0"/>
        <v>[9,"Ridgeway","#FF7F00"],</v>
      </c>
    </row>
    <row r="14" spans="1:6" x14ac:dyDescent="0.25">
      <c r="A14" s="32" t="s">
        <v>215</v>
      </c>
      <c r="B14" s="5" t="s">
        <v>198</v>
      </c>
      <c r="C14">
        <v>10</v>
      </c>
      <c r="D14" t="s">
        <v>150</v>
      </c>
      <c r="E14" t="s">
        <v>149</v>
      </c>
      <c r="F14" t="str">
        <f t="shared" si="0"/>
        <v>[10,"South Wirral","#FF7F00"],</v>
      </c>
    </row>
    <row r="15" spans="1:6" x14ac:dyDescent="0.25">
      <c r="A15" s="32" t="s">
        <v>174</v>
      </c>
      <c r="B15" s="5" t="s">
        <v>197</v>
      </c>
      <c r="C15">
        <v>11</v>
      </c>
      <c r="D15" t="s">
        <v>150</v>
      </c>
      <c r="E15" t="s">
        <v>149</v>
      </c>
      <c r="F15" t="str">
        <f t="shared" si="0"/>
        <v>[11,"St Anselm's","#0000FF"],</v>
      </c>
    </row>
    <row r="16" spans="1:6" x14ac:dyDescent="0.25">
      <c r="A16" s="32" t="s">
        <v>170</v>
      </c>
      <c r="B16" s="5" t="s">
        <v>198</v>
      </c>
      <c r="C16">
        <v>12</v>
      </c>
      <c r="D16" t="s">
        <v>150</v>
      </c>
      <c r="E16" t="s">
        <v>149</v>
      </c>
      <c r="F16" t="str">
        <f t="shared" si="0"/>
        <v>[12,"St John Pless.","#FF7F00"],</v>
      </c>
    </row>
    <row r="17" spans="1:6" x14ac:dyDescent="0.25">
      <c r="A17" s="32" t="s">
        <v>202</v>
      </c>
      <c r="B17" s="5" t="s">
        <v>198</v>
      </c>
      <c r="C17">
        <v>13</v>
      </c>
      <c r="D17" t="s">
        <v>150</v>
      </c>
      <c r="E17" t="s">
        <v>149</v>
      </c>
      <c r="F17" t="str">
        <f t="shared" si="0"/>
        <v>[13,"St Mary's","#FF7F00"],</v>
      </c>
    </row>
    <row r="18" spans="1:6" x14ac:dyDescent="0.25">
      <c r="A18" s="32" t="s">
        <v>167</v>
      </c>
      <c r="B18" s="5" t="s">
        <v>197</v>
      </c>
      <c r="C18">
        <v>14</v>
      </c>
      <c r="D18" t="s">
        <v>150</v>
      </c>
      <c r="E18" t="s">
        <v>149</v>
      </c>
      <c r="F18" t="str">
        <f t="shared" si="0"/>
        <v>[14,"Upton Hall","#0000FF"],</v>
      </c>
    </row>
    <row r="19" spans="1:6" x14ac:dyDescent="0.25">
      <c r="A19" s="32" t="s">
        <v>169</v>
      </c>
      <c r="B19" s="5" t="s">
        <v>198</v>
      </c>
      <c r="C19">
        <v>15</v>
      </c>
      <c r="D19" t="s">
        <v>150</v>
      </c>
      <c r="E19" t="s">
        <v>149</v>
      </c>
      <c r="F19" t="str">
        <f t="shared" si="0"/>
        <v>[15,"Weatherhead","#FF7F00"],</v>
      </c>
    </row>
    <row r="20" spans="1:6" x14ac:dyDescent="0.25">
      <c r="A20" s="32" t="s">
        <v>214</v>
      </c>
      <c r="B20" s="5" t="s">
        <v>197</v>
      </c>
      <c r="C20">
        <v>16</v>
      </c>
      <c r="D20" t="s">
        <v>150</v>
      </c>
      <c r="E20" t="s">
        <v>149</v>
      </c>
      <c r="F20" t="str">
        <f t="shared" si="0"/>
        <v>[16,"West Kirby","#0000FF"],</v>
      </c>
    </row>
    <row r="21" spans="1:6" x14ac:dyDescent="0.25">
      <c r="A21" s="32" t="s">
        <v>168</v>
      </c>
      <c r="B21" s="5" t="s">
        <v>197</v>
      </c>
      <c r="C21">
        <v>17</v>
      </c>
      <c r="D21" t="s">
        <v>150</v>
      </c>
      <c r="E21" t="s">
        <v>149</v>
      </c>
      <c r="F21" t="str">
        <f t="shared" si="0"/>
        <v>[17,"Wirral Boys","#0000FF"],</v>
      </c>
    </row>
    <row r="22" spans="1:6" x14ac:dyDescent="0.25">
      <c r="A22" s="32" t="s">
        <v>212</v>
      </c>
      <c r="B22" s="5" t="s">
        <v>197</v>
      </c>
      <c r="C22">
        <v>18</v>
      </c>
      <c r="D22" t="s">
        <v>150</v>
      </c>
      <c r="E22" t="s">
        <v>149</v>
      </c>
      <c r="F22" t="str">
        <f t="shared" si="0"/>
        <v>[18,"Wirral Girls","#0000FF"],</v>
      </c>
    </row>
    <row r="23" spans="1:6" ht="15.75" thickBot="1" x14ac:dyDescent="0.3">
      <c r="A23" s="33" t="s">
        <v>213</v>
      </c>
      <c r="B23" s="5" t="s">
        <v>198</v>
      </c>
      <c r="C23">
        <v>19</v>
      </c>
      <c r="D23" t="s">
        <v>150</v>
      </c>
      <c r="E23" t="s">
        <v>149</v>
      </c>
      <c r="F23" t="str">
        <f t="shared" si="0"/>
        <v>[19,"Woodchurch","#FF7F00"],</v>
      </c>
    </row>
    <row r="24" spans="1:6" x14ac:dyDescent="0.25">
      <c r="F24" t="s">
        <v>152</v>
      </c>
    </row>
    <row r="25" spans="1:6" x14ac:dyDescent="0.25">
      <c r="A25" t="s">
        <v>154</v>
      </c>
      <c r="B25" t="s">
        <v>132</v>
      </c>
      <c r="C25">
        <v>20</v>
      </c>
      <c r="D25" t="s">
        <v>150</v>
      </c>
      <c r="E25" t="s">
        <v>149</v>
      </c>
      <c r="F25" t="str">
        <f>CONCATENATE("[",C25,D25,E25,A25,E25,D25,E25,B25,E25,"],")</f>
        <v>[20,"FSM","#FABC13"],</v>
      </c>
    </row>
    <row r="26" spans="1:6" x14ac:dyDescent="0.25">
      <c r="A26" t="s">
        <v>155</v>
      </c>
      <c r="B26" t="s">
        <v>133</v>
      </c>
      <c r="C26">
        <v>21</v>
      </c>
      <c r="D26" t="s">
        <v>150</v>
      </c>
      <c r="E26" t="s">
        <v>149</v>
      </c>
      <c r="F26" t="str">
        <f>CONCATENATE("[",C26,D26,E26,A26,E26,D26,E26,B26,E26,"],")</f>
        <v>[21,"non-FSM","#7FC241"],</v>
      </c>
    </row>
    <row r="27" spans="1:6" x14ac:dyDescent="0.25">
      <c r="F27" t="s">
        <v>153</v>
      </c>
    </row>
    <row r="28" spans="1:6" x14ac:dyDescent="0.25">
      <c r="A28" t="s">
        <v>156</v>
      </c>
      <c r="B28" t="s">
        <v>135</v>
      </c>
      <c r="C28">
        <v>22</v>
      </c>
      <c r="D28" t="s">
        <v>150</v>
      </c>
      <c r="E28" t="s">
        <v>149</v>
      </c>
      <c r="F28" t="str">
        <f>CONCATENATE("[",C28,D28,E28,A28,E28,D28,E28,B28,E28,"],")</f>
        <v>[22,"Girl","#8A5988"],</v>
      </c>
    </row>
    <row r="29" spans="1:6" x14ac:dyDescent="0.25">
      <c r="A29" t="s">
        <v>157</v>
      </c>
      <c r="B29" t="s">
        <v>136</v>
      </c>
      <c r="C29">
        <v>23</v>
      </c>
      <c r="D29" t="s">
        <v>150</v>
      </c>
      <c r="E29" t="s">
        <v>149</v>
      </c>
      <c r="F29" t="str">
        <f>CONCATENATE("[",C29,D29,E29,A29,E29,D29,E29,B29,E29,"],")</f>
        <v>[23,"Coed","#449E9E"],</v>
      </c>
    </row>
    <row r="30" spans="1:6" x14ac:dyDescent="0.25">
      <c r="A30" t="s">
        <v>158</v>
      </c>
      <c r="B30" t="s">
        <v>134</v>
      </c>
      <c r="C30">
        <v>24</v>
      </c>
      <c r="D30" t="s">
        <v>150</v>
      </c>
      <c r="E30" t="s">
        <v>149</v>
      </c>
      <c r="F30" t="str">
        <f>CONCATENATE("[",C30,D30,E30,A30,E30,D30,E30,B30,E30,"],")</f>
        <v>[24,"Boy","#D3D3D3"],</v>
      </c>
    </row>
    <row r="31" spans="1:6" x14ac:dyDescent="0.25">
      <c r="F31" t="s">
        <v>159</v>
      </c>
    </row>
    <row r="32" spans="1:6" x14ac:dyDescent="0.25">
      <c r="A32" t="s">
        <v>160</v>
      </c>
      <c r="B32" t="s">
        <v>131</v>
      </c>
      <c r="C32">
        <v>25</v>
      </c>
      <c r="D32" t="s">
        <v>150</v>
      </c>
      <c r="E32" t="s">
        <v>149</v>
      </c>
      <c r="F32" t="str">
        <f>CONCATENATE("[",C32,D32,E32,A32,E32,D32,E32,B32,E32,"],")</f>
        <v>[25,"Low","#4994CE"],</v>
      </c>
    </row>
    <row r="33" spans="1:6" x14ac:dyDescent="0.25">
      <c r="A33" t="s">
        <v>161</v>
      </c>
      <c r="B33" t="s">
        <v>134</v>
      </c>
      <c r="C33">
        <v>26</v>
      </c>
      <c r="D33" t="s">
        <v>150</v>
      </c>
      <c r="E33" t="s">
        <v>149</v>
      </c>
      <c r="F33" t="str">
        <f>CONCATENATE("[",C33,D33,E33,A33,E33,D33,E33,B33,E33,"],")</f>
        <v>[26,"Mid","#D3D3D3"],</v>
      </c>
    </row>
    <row r="34" spans="1:6" x14ac:dyDescent="0.25">
      <c r="A34" t="s">
        <v>162</v>
      </c>
      <c r="B34" t="s">
        <v>130</v>
      </c>
      <c r="C34">
        <v>27</v>
      </c>
      <c r="D34" t="s">
        <v>150</v>
      </c>
      <c r="E34" t="s">
        <v>149</v>
      </c>
      <c r="F34" t="str">
        <f>CONCATENATE("[",C34,D34,E34,A34,E34,D34,E34,B34,E34,"],")</f>
        <v>[27,"High","#F27420"],</v>
      </c>
    </row>
    <row r="35" spans="1:6" x14ac:dyDescent="0.25">
      <c r="F35" t="s">
        <v>163</v>
      </c>
    </row>
    <row r="36" spans="1:6" x14ac:dyDescent="0.25">
      <c r="A36" t="s">
        <v>164</v>
      </c>
      <c r="B36" t="s">
        <v>131</v>
      </c>
      <c r="C36">
        <v>28</v>
      </c>
      <c r="D36" t="s">
        <v>150</v>
      </c>
      <c r="E36" t="s">
        <v>149</v>
      </c>
      <c r="F36" t="str">
        <f>CONCATENATE("[",C36,D36,E36,A36,E36,D36,E36,B36,E36,"],")</f>
        <v>[28,"Grammar","#4994CE"],</v>
      </c>
    </row>
    <row r="37" spans="1:6" x14ac:dyDescent="0.25">
      <c r="A37" t="s">
        <v>165</v>
      </c>
      <c r="B37" t="s">
        <v>130</v>
      </c>
      <c r="C37">
        <v>29</v>
      </c>
      <c r="D37" t="s">
        <v>150</v>
      </c>
      <c r="E37" t="s">
        <v>149</v>
      </c>
      <c r="F37" t="str">
        <f>CONCATENATE("[",C37,D37,E37,A37,E37,D37,E37,B37,E37,"],")</f>
        <v>[29,"SecMod","#F27420"],</v>
      </c>
    </row>
    <row r="38" spans="1:6" x14ac:dyDescent="0.25">
      <c r="F38" t="s">
        <v>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8"/>
  <sheetViews>
    <sheetView workbookViewId="0">
      <pane ySplit="2" topLeftCell="A3" activePane="bottomLeft" state="frozen"/>
      <selection pane="bottomLeft" activeCell="I66" sqref="I66"/>
    </sheetView>
  </sheetViews>
  <sheetFormatPr defaultRowHeight="15" x14ac:dyDescent="0.25"/>
  <cols>
    <col min="1" max="1" width="16.28515625" bestFit="1" customWidth="1"/>
    <col min="6" max="6" width="19.85546875" customWidth="1"/>
    <col min="9" max="9" width="40.85546875" bestFit="1" customWidth="1"/>
    <col min="14" max="14" width="20.28515625" bestFit="1" customWidth="1"/>
    <col min="15" max="15" width="14.28515625" customWidth="1"/>
    <col min="16" max="16" width="13.85546875" customWidth="1"/>
  </cols>
  <sheetData>
    <row r="1" spans="1:16" x14ac:dyDescent="0.25">
      <c r="I1" t="s">
        <v>138</v>
      </c>
    </row>
    <row r="2" spans="1:16" x14ac:dyDescent="0.25">
      <c r="A2" s="54" t="s">
        <v>233</v>
      </c>
      <c r="B2" s="54" t="s">
        <v>234</v>
      </c>
      <c r="C2" s="54" t="s">
        <v>139</v>
      </c>
      <c r="D2" s="54" t="s">
        <v>140</v>
      </c>
      <c r="E2" s="54" t="s">
        <v>141</v>
      </c>
      <c r="F2" s="54" t="s">
        <v>142</v>
      </c>
      <c r="G2" t="s">
        <v>149</v>
      </c>
      <c r="H2" t="s">
        <v>150</v>
      </c>
      <c r="I2" t="str">
        <f>CONCATENATE("[",G2,C2,G2,H2,G2,D2,G2,H2,G2,E2,G2,H2,G2,F2,G2,"],")</f>
        <v>["Source","Target","Value","Link Color"],</v>
      </c>
      <c r="J2" t="s">
        <v>256</v>
      </c>
    </row>
    <row r="3" spans="1:16" x14ac:dyDescent="0.25">
      <c r="G3" t="s">
        <v>149</v>
      </c>
      <c r="H3" t="s">
        <v>150</v>
      </c>
      <c r="I3" t="s">
        <v>262</v>
      </c>
      <c r="J3" t="s">
        <v>243</v>
      </c>
      <c r="K3" t="s">
        <v>255</v>
      </c>
      <c r="N3" s="2" t="s">
        <v>185</v>
      </c>
      <c r="O3" t="s">
        <v>280</v>
      </c>
      <c r="P3" t="s">
        <v>281</v>
      </c>
    </row>
    <row r="4" spans="1:16" x14ac:dyDescent="0.25">
      <c r="A4" s="5" t="s">
        <v>210</v>
      </c>
      <c r="B4" t="s">
        <v>154</v>
      </c>
      <c r="C4">
        <v>20</v>
      </c>
      <c r="D4">
        <v>0</v>
      </c>
      <c r="E4">
        <f t="shared" ref="E4:E23" si="0">VLOOKUP(A4,data,3,FALSE)</f>
        <v>335</v>
      </c>
      <c r="F4" t="s">
        <v>200</v>
      </c>
      <c r="G4" t="s">
        <v>149</v>
      </c>
      <c r="H4" t="s">
        <v>150</v>
      </c>
      <c r="I4" t="str">
        <f t="shared" ref="I4:I43" si="1">CONCATENATE("[",C4,H4,D4,H4,E4,H4,G4,F4,G4,"],")</f>
        <v>[20,0,335,"rgba(255,127,0,0.5)"],</v>
      </c>
      <c r="J4" t="s">
        <v>243</v>
      </c>
      <c r="N4" s="3" t="s">
        <v>241</v>
      </c>
      <c r="O4" s="4">
        <v>20</v>
      </c>
      <c r="P4" s="4">
        <v>17800</v>
      </c>
    </row>
    <row r="5" spans="1:16" x14ac:dyDescent="0.25">
      <c r="A5" s="5" t="s">
        <v>172</v>
      </c>
      <c r="B5" t="s">
        <v>154</v>
      </c>
      <c r="C5">
        <v>20</v>
      </c>
      <c r="D5">
        <v>1</v>
      </c>
      <c r="E5">
        <f t="shared" si="0"/>
        <v>110</v>
      </c>
      <c r="F5" t="s">
        <v>200</v>
      </c>
      <c r="G5" t="s">
        <v>149</v>
      </c>
      <c r="H5" t="s">
        <v>150</v>
      </c>
      <c r="I5" t="str">
        <f t="shared" si="1"/>
        <v>[20,1,110,"rgba(255,127,0,0.5)"],</v>
      </c>
      <c r="J5" t="s">
        <v>243</v>
      </c>
      <c r="N5" s="3" t="s">
        <v>242</v>
      </c>
      <c r="O5" s="4">
        <v>6</v>
      </c>
      <c r="P5" s="4">
        <v>17800</v>
      </c>
    </row>
    <row r="6" spans="1:16" x14ac:dyDescent="0.25">
      <c r="A6" s="5" t="s">
        <v>173</v>
      </c>
      <c r="B6" t="s">
        <v>154</v>
      </c>
      <c r="C6">
        <v>20</v>
      </c>
      <c r="D6">
        <v>2</v>
      </c>
      <c r="E6">
        <f t="shared" si="0"/>
        <v>288</v>
      </c>
      <c r="F6" t="s">
        <v>200</v>
      </c>
      <c r="G6" t="s">
        <v>149</v>
      </c>
      <c r="H6" t="s">
        <v>150</v>
      </c>
      <c r="I6" t="str">
        <f t="shared" si="1"/>
        <v>[20,2,288,"rgba(255,127,0,0.5)"],</v>
      </c>
      <c r="J6" t="s">
        <v>243</v>
      </c>
      <c r="N6" s="3" t="s">
        <v>243</v>
      </c>
      <c r="O6" s="4">
        <v>40</v>
      </c>
      <c r="P6" s="4">
        <v>17800</v>
      </c>
    </row>
    <row r="7" spans="1:16" x14ac:dyDescent="0.25">
      <c r="A7" s="5" t="s">
        <v>177</v>
      </c>
      <c r="B7" t="s">
        <v>154</v>
      </c>
      <c r="C7">
        <v>20</v>
      </c>
      <c r="D7">
        <v>3</v>
      </c>
      <c r="E7">
        <f t="shared" si="0"/>
        <v>44</v>
      </c>
      <c r="F7" t="s">
        <v>200</v>
      </c>
      <c r="G7" t="s">
        <v>149</v>
      </c>
      <c r="H7" t="s">
        <v>150</v>
      </c>
      <c r="I7" t="str">
        <f t="shared" si="1"/>
        <v>[20,3,44,"rgba(255,127,0,0.5)"],</v>
      </c>
      <c r="J7" t="s">
        <v>243</v>
      </c>
      <c r="N7" s="3" t="s">
        <v>244</v>
      </c>
      <c r="O7" s="4">
        <v>6</v>
      </c>
      <c r="P7" s="4">
        <v>17800</v>
      </c>
    </row>
    <row r="8" spans="1:16" x14ac:dyDescent="0.25">
      <c r="A8" s="5" t="s">
        <v>211</v>
      </c>
      <c r="B8" t="s">
        <v>154</v>
      </c>
      <c r="C8">
        <v>20</v>
      </c>
      <c r="D8">
        <v>4</v>
      </c>
      <c r="E8">
        <f t="shared" si="0"/>
        <v>146</v>
      </c>
      <c r="F8" t="s">
        <v>200</v>
      </c>
      <c r="G8" t="s">
        <v>149</v>
      </c>
      <c r="H8" t="s">
        <v>150</v>
      </c>
      <c r="I8" t="str">
        <f t="shared" si="1"/>
        <v>[20,4,146,"rgba(255,127,0,0.5)"],</v>
      </c>
      <c r="J8" t="s">
        <v>243</v>
      </c>
      <c r="N8" s="3" t="s">
        <v>245</v>
      </c>
      <c r="O8" s="4">
        <v>6</v>
      </c>
      <c r="P8" s="4">
        <v>17800</v>
      </c>
    </row>
    <row r="9" spans="1:16" x14ac:dyDescent="0.25">
      <c r="A9" s="5" t="s">
        <v>171</v>
      </c>
      <c r="B9" t="s">
        <v>154</v>
      </c>
      <c r="C9">
        <v>20</v>
      </c>
      <c r="D9">
        <v>5</v>
      </c>
      <c r="E9">
        <f t="shared" si="0"/>
        <v>248</v>
      </c>
      <c r="F9" t="s">
        <v>200</v>
      </c>
      <c r="G9" t="s">
        <v>149</v>
      </c>
      <c r="H9" t="s">
        <v>150</v>
      </c>
      <c r="I9" t="str">
        <f t="shared" si="1"/>
        <v>[20,5,248,"rgba(255,127,0,0.5)"],</v>
      </c>
      <c r="J9" t="s">
        <v>243</v>
      </c>
      <c r="N9" s="3" t="s">
        <v>246</v>
      </c>
      <c r="O9" s="4">
        <v>60</v>
      </c>
      <c r="P9" s="4">
        <v>17800</v>
      </c>
    </row>
    <row r="10" spans="1:16" x14ac:dyDescent="0.25">
      <c r="A10" s="5" t="s">
        <v>175</v>
      </c>
      <c r="B10" t="s">
        <v>154</v>
      </c>
      <c r="C10">
        <v>20</v>
      </c>
      <c r="D10">
        <v>6</v>
      </c>
      <c r="E10">
        <f t="shared" si="0"/>
        <v>298</v>
      </c>
      <c r="F10" t="s">
        <v>200</v>
      </c>
      <c r="G10" t="s">
        <v>149</v>
      </c>
      <c r="H10" t="s">
        <v>150</v>
      </c>
      <c r="I10" t="str">
        <f t="shared" si="1"/>
        <v>[20,6,298,"rgba(255,127,0,0.5)"],</v>
      </c>
      <c r="J10" t="s">
        <v>243</v>
      </c>
      <c r="N10" s="3" t="s">
        <v>247</v>
      </c>
      <c r="O10" s="4">
        <v>9</v>
      </c>
      <c r="P10" s="4">
        <v>17800</v>
      </c>
    </row>
    <row r="11" spans="1:16" x14ac:dyDescent="0.25">
      <c r="A11" s="5" t="s">
        <v>216</v>
      </c>
      <c r="B11" t="s">
        <v>154</v>
      </c>
      <c r="C11">
        <v>20</v>
      </c>
      <c r="D11">
        <v>7</v>
      </c>
      <c r="E11">
        <f t="shared" si="0"/>
        <v>99</v>
      </c>
      <c r="F11" t="s">
        <v>201</v>
      </c>
      <c r="G11" t="s">
        <v>149</v>
      </c>
      <c r="H11" t="s">
        <v>150</v>
      </c>
      <c r="I11" t="str">
        <f t="shared" si="1"/>
        <v>[20,7,99,"rgba(0,0,255,0.5)"],</v>
      </c>
      <c r="J11" t="s">
        <v>243</v>
      </c>
      <c r="N11" s="3" t="s">
        <v>248</v>
      </c>
      <c r="O11" s="4">
        <v>20</v>
      </c>
      <c r="P11" s="4">
        <v>17800</v>
      </c>
    </row>
    <row r="12" spans="1:16" x14ac:dyDescent="0.25">
      <c r="A12" s="5" t="s">
        <v>176</v>
      </c>
      <c r="B12" t="s">
        <v>154</v>
      </c>
      <c r="C12">
        <v>20</v>
      </c>
      <c r="D12">
        <v>8</v>
      </c>
      <c r="E12">
        <f t="shared" si="0"/>
        <v>183</v>
      </c>
      <c r="F12" t="s">
        <v>200</v>
      </c>
      <c r="G12" t="s">
        <v>149</v>
      </c>
      <c r="H12" t="s">
        <v>150</v>
      </c>
      <c r="I12" t="str">
        <f t="shared" si="1"/>
        <v>[20,8,183,"rgba(255,127,0,0.5)"],</v>
      </c>
      <c r="J12" t="s">
        <v>243</v>
      </c>
      <c r="N12" s="3" t="s">
        <v>249</v>
      </c>
      <c r="O12" s="4">
        <v>40</v>
      </c>
      <c r="P12" s="4">
        <v>17800</v>
      </c>
    </row>
    <row r="13" spans="1:16" x14ac:dyDescent="0.25">
      <c r="A13" s="5" t="s">
        <v>166</v>
      </c>
      <c r="B13" t="s">
        <v>154</v>
      </c>
      <c r="C13">
        <v>20</v>
      </c>
      <c r="D13">
        <v>9</v>
      </c>
      <c r="E13">
        <f t="shared" si="0"/>
        <v>253</v>
      </c>
      <c r="F13" t="s">
        <v>200</v>
      </c>
      <c r="G13" t="s">
        <v>149</v>
      </c>
      <c r="H13" t="s">
        <v>150</v>
      </c>
      <c r="I13" t="str">
        <f t="shared" si="1"/>
        <v>[20,9,253,"rgba(255,127,0,0.5)"],</v>
      </c>
      <c r="J13" t="s">
        <v>243</v>
      </c>
      <c r="N13" s="3" t="s">
        <v>250</v>
      </c>
      <c r="O13" s="4">
        <v>60</v>
      </c>
      <c r="P13" s="4">
        <v>17800</v>
      </c>
    </row>
    <row r="14" spans="1:16" x14ac:dyDescent="0.25">
      <c r="A14" s="5" t="s">
        <v>215</v>
      </c>
      <c r="B14" t="s">
        <v>154</v>
      </c>
      <c r="C14">
        <v>20</v>
      </c>
      <c r="D14">
        <v>10</v>
      </c>
      <c r="E14">
        <f t="shared" si="0"/>
        <v>171</v>
      </c>
      <c r="F14" t="s">
        <v>201</v>
      </c>
      <c r="G14" t="s">
        <v>149</v>
      </c>
      <c r="H14" t="s">
        <v>150</v>
      </c>
      <c r="I14" t="str">
        <f t="shared" si="1"/>
        <v>[20,10,171,"rgba(0,0,255,0.5)"],</v>
      </c>
      <c r="J14" t="s">
        <v>243</v>
      </c>
      <c r="N14" s="3" t="s">
        <v>251</v>
      </c>
      <c r="O14" s="4">
        <v>20</v>
      </c>
      <c r="P14" s="4">
        <v>17800</v>
      </c>
    </row>
    <row r="15" spans="1:16" x14ac:dyDescent="0.25">
      <c r="A15" s="5" t="s">
        <v>174</v>
      </c>
      <c r="B15" t="s">
        <v>154</v>
      </c>
      <c r="C15">
        <v>20</v>
      </c>
      <c r="D15">
        <v>11</v>
      </c>
      <c r="E15">
        <f t="shared" si="0"/>
        <v>45</v>
      </c>
      <c r="F15" t="s">
        <v>201</v>
      </c>
      <c r="G15" t="s">
        <v>149</v>
      </c>
      <c r="H15" t="s">
        <v>150</v>
      </c>
      <c r="I15" t="str">
        <f t="shared" si="1"/>
        <v>[20,11,45,"rgba(0,0,255,0.5)"],</v>
      </c>
      <c r="J15" t="s">
        <v>243</v>
      </c>
      <c r="N15" s="3" t="s">
        <v>252</v>
      </c>
      <c r="O15" s="4">
        <v>6</v>
      </c>
      <c r="P15" s="4">
        <v>17800</v>
      </c>
    </row>
    <row r="16" spans="1:16" x14ac:dyDescent="0.25">
      <c r="A16" s="5" t="s">
        <v>170</v>
      </c>
      <c r="B16" t="s">
        <v>154</v>
      </c>
      <c r="C16">
        <v>20</v>
      </c>
      <c r="D16">
        <v>12</v>
      </c>
      <c r="E16">
        <f t="shared" si="0"/>
        <v>249</v>
      </c>
      <c r="F16" t="s">
        <v>201</v>
      </c>
      <c r="G16" t="s">
        <v>149</v>
      </c>
      <c r="H16" t="s">
        <v>150</v>
      </c>
      <c r="I16" t="str">
        <f t="shared" si="1"/>
        <v>[20,12,249,"rgba(0,0,255,0.5)"],</v>
      </c>
      <c r="J16" t="s">
        <v>243</v>
      </c>
      <c r="N16" s="3" t="s">
        <v>253</v>
      </c>
      <c r="O16" s="4">
        <v>9</v>
      </c>
      <c r="P16" s="4">
        <v>17800</v>
      </c>
    </row>
    <row r="17" spans="1:16" x14ac:dyDescent="0.25">
      <c r="A17" s="5" t="s">
        <v>202</v>
      </c>
      <c r="B17" t="s">
        <v>154</v>
      </c>
      <c r="C17">
        <v>20</v>
      </c>
      <c r="D17">
        <v>13</v>
      </c>
      <c r="E17">
        <f t="shared" si="0"/>
        <v>356</v>
      </c>
      <c r="F17" t="s">
        <v>200</v>
      </c>
      <c r="G17" t="s">
        <v>149</v>
      </c>
      <c r="H17" t="s">
        <v>150</v>
      </c>
      <c r="I17" t="str">
        <f t="shared" si="1"/>
        <v>[20,13,356,"rgba(255,127,0,0.5)"],</v>
      </c>
      <c r="J17" t="s">
        <v>243</v>
      </c>
      <c r="N17" s="3" t="s">
        <v>254</v>
      </c>
      <c r="O17" s="4">
        <v>20</v>
      </c>
      <c r="P17" s="4">
        <v>17800</v>
      </c>
    </row>
    <row r="18" spans="1:16" x14ac:dyDescent="0.25">
      <c r="A18" s="5" t="s">
        <v>167</v>
      </c>
      <c r="B18" t="s">
        <v>154</v>
      </c>
      <c r="C18">
        <v>20</v>
      </c>
      <c r="D18">
        <v>14</v>
      </c>
      <c r="E18">
        <f t="shared" si="0"/>
        <v>45</v>
      </c>
      <c r="F18" t="s">
        <v>201</v>
      </c>
      <c r="G18" t="s">
        <v>149</v>
      </c>
      <c r="H18" t="s">
        <v>150</v>
      </c>
      <c r="I18" t="str">
        <f t="shared" si="1"/>
        <v>[20,14,45,"rgba(0,0,255,0.5)"],</v>
      </c>
      <c r="J18" t="s">
        <v>243</v>
      </c>
      <c r="N18" s="3" t="s">
        <v>184</v>
      </c>
      <c r="O18" s="4">
        <v>322</v>
      </c>
      <c r="P18" s="4">
        <v>249200</v>
      </c>
    </row>
    <row r="19" spans="1:16" x14ac:dyDescent="0.25">
      <c r="A19" s="5" t="s">
        <v>169</v>
      </c>
      <c r="B19" t="s">
        <v>154</v>
      </c>
      <c r="C19">
        <v>20</v>
      </c>
      <c r="D19">
        <v>15</v>
      </c>
      <c r="E19">
        <f t="shared" si="0"/>
        <v>293</v>
      </c>
      <c r="F19" t="s">
        <v>200</v>
      </c>
      <c r="G19" t="s">
        <v>149</v>
      </c>
      <c r="H19" t="s">
        <v>150</v>
      </c>
      <c r="I19" t="str">
        <f t="shared" si="1"/>
        <v>[20,15,293,"rgba(255,127,0,0.5)"],</v>
      </c>
      <c r="J19" t="s">
        <v>243</v>
      </c>
    </row>
    <row r="20" spans="1:16" x14ac:dyDescent="0.25">
      <c r="A20" s="5" t="s">
        <v>214</v>
      </c>
      <c r="B20" t="s">
        <v>154</v>
      </c>
      <c r="C20">
        <v>20</v>
      </c>
      <c r="D20">
        <v>16</v>
      </c>
      <c r="E20">
        <f t="shared" si="0"/>
        <v>26</v>
      </c>
      <c r="F20" t="s">
        <v>200</v>
      </c>
      <c r="G20" t="s">
        <v>149</v>
      </c>
      <c r="H20" t="s">
        <v>150</v>
      </c>
      <c r="I20" t="str">
        <f t="shared" si="1"/>
        <v>[20,16,26,"rgba(255,127,0,0.5)"],</v>
      </c>
      <c r="J20" t="s">
        <v>243</v>
      </c>
    </row>
    <row r="21" spans="1:16" x14ac:dyDescent="0.25">
      <c r="A21" s="5" t="s">
        <v>168</v>
      </c>
      <c r="B21" t="s">
        <v>154</v>
      </c>
      <c r="C21">
        <v>20</v>
      </c>
      <c r="D21">
        <v>17</v>
      </c>
      <c r="E21">
        <f t="shared" si="0"/>
        <v>40</v>
      </c>
      <c r="F21" t="s">
        <v>200</v>
      </c>
      <c r="G21" t="s">
        <v>149</v>
      </c>
      <c r="H21" t="s">
        <v>150</v>
      </c>
      <c r="I21" t="str">
        <f t="shared" si="1"/>
        <v>[20,17,40,"rgba(255,127,0,0.5)"],</v>
      </c>
      <c r="J21" t="s">
        <v>243</v>
      </c>
    </row>
    <row r="22" spans="1:16" x14ac:dyDescent="0.25">
      <c r="A22" s="5" t="s">
        <v>212</v>
      </c>
      <c r="B22" t="s">
        <v>154</v>
      </c>
      <c r="C22">
        <v>20</v>
      </c>
      <c r="D22">
        <v>18</v>
      </c>
      <c r="E22">
        <f t="shared" si="0"/>
        <v>40</v>
      </c>
      <c r="F22" t="s">
        <v>201</v>
      </c>
      <c r="G22" t="s">
        <v>149</v>
      </c>
      <c r="H22" t="s">
        <v>150</v>
      </c>
      <c r="I22" t="str">
        <f t="shared" si="1"/>
        <v>[20,18,40,"rgba(0,0,255,0.5)"],</v>
      </c>
      <c r="J22" t="s">
        <v>243</v>
      </c>
    </row>
    <row r="23" spans="1:16" x14ac:dyDescent="0.25">
      <c r="A23" s="5" t="s">
        <v>213</v>
      </c>
      <c r="B23" t="s">
        <v>154</v>
      </c>
      <c r="C23">
        <v>20</v>
      </c>
      <c r="D23">
        <v>19</v>
      </c>
      <c r="E23">
        <f t="shared" si="0"/>
        <v>318</v>
      </c>
      <c r="F23" t="s">
        <v>200</v>
      </c>
      <c r="G23" t="s">
        <v>149</v>
      </c>
      <c r="H23" t="s">
        <v>150</v>
      </c>
      <c r="I23" t="str">
        <f t="shared" si="1"/>
        <v>[20,19,318,"rgba(255,127,0,0.5)"],</v>
      </c>
      <c r="J23" t="s">
        <v>243</v>
      </c>
    </row>
    <row r="24" spans="1:16" x14ac:dyDescent="0.25">
      <c r="A24" s="5" t="s">
        <v>210</v>
      </c>
      <c r="B24" t="s">
        <v>155</v>
      </c>
      <c r="C24">
        <v>21</v>
      </c>
      <c r="D24">
        <v>0</v>
      </c>
      <c r="E24">
        <f t="shared" ref="E24:E43" si="2">VLOOKUP(A24,data,4,FALSE)</f>
        <v>591</v>
      </c>
      <c r="F24" t="s">
        <v>200</v>
      </c>
      <c r="G24" t="s">
        <v>149</v>
      </c>
      <c r="H24" t="s">
        <v>150</v>
      </c>
      <c r="I24" t="str">
        <f t="shared" si="1"/>
        <v>[21,0,591,"rgba(255,127,0,0.5)"],</v>
      </c>
      <c r="J24" t="s">
        <v>243</v>
      </c>
    </row>
    <row r="25" spans="1:16" x14ac:dyDescent="0.25">
      <c r="A25" s="5" t="s">
        <v>172</v>
      </c>
      <c r="B25" t="s">
        <v>155</v>
      </c>
      <c r="C25">
        <v>21</v>
      </c>
      <c r="D25">
        <v>1</v>
      </c>
      <c r="E25">
        <f t="shared" si="2"/>
        <v>459</v>
      </c>
      <c r="F25" t="s">
        <v>200</v>
      </c>
      <c r="G25" t="s">
        <v>149</v>
      </c>
      <c r="H25" t="s">
        <v>150</v>
      </c>
      <c r="I25" t="str">
        <f t="shared" si="1"/>
        <v>[21,1,459,"rgba(255,127,0,0.5)"],</v>
      </c>
      <c r="J25" t="s">
        <v>243</v>
      </c>
    </row>
    <row r="26" spans="1:16" x14ac:dyDescent="0.25">
      <c r="A26" s="5" t="s">
        <v>173</v>
      </c>
      <c r="B26" t="s">
        <v>155</v>
      </c>
      <c r="C26">
        <v>21</v>
      </c>
      <c r="D26">
        <v>2</v>
      </c>
      <c r="E26">
        <f t="shared" si="2"/>
        <v>318</v>
      </c>
      <c r="F26" t="s">
        <v>200</v>
      </c>
      <c r="G26" t="s">
        <v>149</v>
      </c>
      <c r="H26" t="s">
        <v>150</v>
      </c>
      <c r="I26" t="str">
        <f t="shared" si="1"/>
        <v>[21,2,318,"rgba(255,127,0,0.5)"],</v>
      </c>
      <c r="J26" t="s">
        <v>243</v>
      </c>
    </row>
    <row r="27" spans="1:16" x14ac:dyDescent="0.25">
      <c r="A27" s="5" t="s">
        <v>177</v>
      </c>
      <c r="B27" t="s">
        <v>155</v>
      </c>
      <c r="C27">
        <v>21</v>
      </c>
      <c r="D27">
        <v>3</v>
      </c>
      <c r="E27">
        <f t="shared" si="2"/>
        <v>1006</v>
      </c>
      <c r="F27" t="s">
        <v>200</v>
      </c>
      <c r="G27" t="s">
        <v>149</v>
      </c>
      <c r="H27" t="s">
        <v>150</v>
      </c>
      <c r="I27" t="str">
        <f t="shared" si="1"/>
        <v>[21,3,1006,"rgba(255,127,0,0.5)"],</v>
      </c>
      <c r="J27" t="s">
        <v>243</v>
      </c>
    </row>
    <row r="28" spans="1:16" x14ac:dyDescent="0.25">
      <c r="A28" s="5" t="s">
        <v>211</v>
      </c>
      <c r="B28" t="s">
        <v>155</v>
      </c>
      <c r="C28">
        <v>21</v>
      </c>
      <c r="D28">
        <v>4</v>
      </c>
      <c r="E28">
        <f t="shared" si="2"/>
        <v>817</v>
      </c>
      <c r="F28" t="s">
        <v>200</v>
      </c>
      <c r="G28" t="s">
        <v>149</v>
      </c>
      <c r="H28" t="s">
        <v>150</v>
      </c>
      <c r="I28" t="str">
        <f t="shared" si="1"/>
        <v>[21,4,817,"rgba(255,127,0,0.5)"],</v>
      </c>
      <c r="J28" t="s">
        <v>243</v>
      </c>
    </row>
    <row r="29" spans="1:16" x14ac:dyDescent="0.25">
      <c r="A29" s="5" t="s">
        <v>171</v>
      </c>
      <c r="B29" t="s">
        <v>155</v>
      </c>
      <c r="C29">
        <v>21</v>
      </c>
      <c r="D29">
        <v>5</v>
      </c>
      <c r="E29">
        <f t="shared" si="2"/>
        <v>670</v>
      </c>
      <c r="F29" t="s">
        <v>200</v>
      </c>
      <c r="G29" t="s">
        <v>149</v>
      </c>
      <c r="H29" t="s">
        <v>150</v>
      </c>
      <c r="I29" t="str">
        <f t="shared" si="1"/>
        <v>[21,5,670,"rgba(255,127,0,0.5)"],</v>
      </c>
      <c r="J29" t="s">
        <v>243</v>
      </c>
    </row>
    <row r="30" spans="1:16" x14ac:dyDescent="0.25">
      <c r="A30" s="5" t="s">
        <v>175</v>
      </c>
      <c r="B30" t="s">
        <v>155</v>
      </c>
      <c r="C30">
        <v>21</v>
      </c>
      <c r="D30">
        <v>6</v>
      </c>
      <c r="E30">
        <f t="shared" si="2"/>
        <v>415</v>
      </c>
      <c r="F30" t="s">
        <v>200</v>
      </c>
      <c r="G30" t="s">
        <v>149</v>
      </c>
      <c r="H30" t="s">
        <v>150</v>
      </c>
      <c r="I30" t="str">
        <f t="shared" si="1"/>
        <v>[21,6,415,"rgba(255,127,0,0.5)"],</v>
      </c>
      <c r="J30" t="s">
        <v>243</v>
      </c>
    </row>
    <row r="31" spans="1:16" x14ac:dyDescent="0.25">
      <c r="A31" s="5" t="s">
        <v>216</v>
      </c>
      <c r="B31" t="s">
        <v>155</v>
      </c>
      <c r="C31">
        <v>21</v>
      </c>
      <c r="D31">
        <v>7</v>
      </c>
      <c r="E31">
        <f t="shared" si="2"/>
        <v>561</v>
      </c>
      <c r="F31" t="s">
        <v>201</v>
      </c>
      <c r="G31" t="s">
        <v>149</v>
      </c>
      <c r="H31" t="s">
        <v>150</v>
      </c>
      <c r="I31" t="str">
        <f t="shared" si="1"/>
        <v>[21,7,561,"rgba(0,0,255,0.5)"],</v>
      </c>
      <c r="J31" t="s">
        <v>243</v>
      </c>
    </row>
    <row r="32" spans="1:16" x14ac:dyDescent="0.25">
      <c r="A32" s="5" t="s">
        <v>176</v>
      </c>
      <c r="B32" t="s">
        <v>155</v>
      </c>
      <c r="C32">
        <v>21</v>
      </c>
      <c r="D32">
        <v>8</v>
      </c>
      <c r="E32">
        <f t="shared" si="2"/>
        <v>597</v>
      </c>
      <c r="F32" t="s">
        <v>200</v>
      </c>
      <c r="G32" t="s">
        <v>149</v>
      </c>
      <c r="H32" t="s">
        <v>150</v>
      </c>
      <c r="I32" t="str">
        <f t="shared" si="1"/>
        <v>[21,8,597,"rgba(255,127,0,0.5)"],</v>
      </c>
      <c r="J32" t="s">
        <v>243</v>
      </c>
    </row>
    <row r="33" spans="1:11" x14ac:dyDescent="0.25">
      <c r="A33" s="5" t="s">
        <v>166</v>
      </c>
      <c r="B33" t="s">
        <v>155</v>
      </c>
      <c r="C33">
        <v>21</v>
      </c>
      <c r="D33">
        <v>9</v>
      </c>
      <c r="E33">
        <f t="shared" si="2"/>
        <v>481</v>
      </c>
      <c r="F33" t="s">
        <v>200</v>
      </c>
      <c r="G33" t="s">
        <v>149</v>
      </c>
      <c r="H33" t="s">
        <v>150</v>
      </c>
      <c r="I33" t="str">
        <f t="shared" si="1"/>
        <v>[21,9,481,"rgba(255,127,0,0.5)"],</v>
      </c>
      <c r="J33" t="s">
        <v>243</v>
      </c>
    </row>
    <row r="34" spans="1:11" x14ac:dyDescent="0.25">
      <c r="A34" s="5" t="s">
        <v>215</v>
      </c>
      <c r="B34" t="s">
        <v>155</v>
      </c>
      <c r="C34">
        <v>21</v>
      </c>
      <c r="D34">
        <v>10</v>
      </c>
      <c r="E34">
        <f t="shared" si="2"/>
        <v>591</v>
      </c>
      <c r="F34" t="s">
        <v>201</v>
      </c>
      <c r="G34" t="s">
        <v>149</v>
      </c>
      <c r="H34" t="s">
        <v>150</v>
      </c>
      <c r="I34" t="str">
        <f t="shared" si="1"/>
        <v>[21,10,591,"rgba(0,0,255,0.5)"],</v>
      </c>
      <c r="J34" t="s">
        <v>243</v>
      </c>
    </row>
    <row r="35" spans="1:11" x14ac:dyDescent="0.25">
      <c r="A35" s="5" t="s">
        <v>174</v>
      </c>
      <c r="B35" t="s">
        <v>155</v>
      </c>
      <c r="C35">
        <v>21</v>
      </c>
      <c r="D35">
        <v>11</v>
      </c>
      <c r="E35">
        <f t="shared" si="2"/>
        <v>687</v>
      </c>
      <c r="F35" t="s">
        <v>201</v>
      </c>
      <c r="G35" t="s">
        <v>149</v>
      </c>
      <c r="H35" t="s">
        <v>150</v>
      </c>
      <c r="I35" t="str">
        <f t="shared" si="1"/>
        <v>[21,11,687,"rgba(0,0,255,0.5)"],</v>
      </c>
      <c r="J35" t="s">
        <v>243</v>
      </c>
    </row>
    <row r="36" spans="1:11" x14ac:dyDescent="0.25">
      <c r="A36" s="5" t="s">
        <v>170</v>
      </c>
      <c r="B36" t="s">
        <v>155</v>
      </c>
      <c r="C36">
        <v>21</v>
      </c>
      <c r="D36">
        <v>12</v>
      </c>
      <c r="E36">
        <f t="shared" si="2"/>
        <v>1011</v>
      </c>
      <c r="F36" t="s">
        <v>201</v>
      </c>
      <c r="G36" t="s">
        <v>149</v>
      </c>
      <c r="H36" t="s">
        <v>150</v>
      </c>
      <c r="I36" t="str">
        <f t="shared" si="1"/>
        <v>[21,12,1011,"rgba(0,0,255,0.5)"],</v>
      </c>
      <c r="J36" t="s">
        <v>243</v>
      </c>
    </row>
    <row r="37" spans="1:11" x14ac:dyDescent="0.25">
      <c r="A37" s="5" t="s">
        <v>202</v>
      </c>
      <c r="B37" t="s">
        <v>155</v>
      </c>
      <c r="C37">
        <v>21</v>
      </c>
      <c r="D37">
        <v>13</v>
      </c>
      <c r="E37">
        <f t="shared" si="2"/>
        <v>725</v>
      </c>
      <c r="F37" t="s">
        <v>200</v>
      </c>
      <c r="G37" t="s">
        <v>149</v>
      </c>
      <c r="H37" t="s">
        <v>150</v>
      </c>
      <c r="I37" t="str">
        <f t="shared" si="1"/>
        <v>[21,13,725,"rgba(255,127,0,0.5)"],</v>
      </c>
      <c r="J37" t="s">
        <v>243</v>
      </c>
    </row>
    <row r="38" spans="1:11" x14ac:dyDescent="0.25">
      <c r="A38" s="5" t="s">
        <v>167</v>
      </c>
      <c r="B38" t="s">
        <v>155</v>
      </c>
      <c r="C38">
        <v>21</v>
      </c>
      <c r="D38">
        <v>14</v>
      </c>
      <c r="E38">
        <f t="shared" si="2"/>
        <v>730</v>
      </c>
      <c r="F38" t="s">
        <v>201</v>
      </c>
      <c r="G38" t="s">
        <v>149</v>
      </c>
      <c r="H38" t="s">
        <v>150</v>
      </c>
      <c r="I38" t="str">
        <f t="shared" si="1"/>
        <v>[21,14,730,"rgba(0,0,255,0.5)"],</v>
      </c>
      <c r="J38" t="s">
        <v>243</v>
      </c>
    </row>
    <row r="39" spans="1:11" x14ac:dyDescent="0.25">
      <c r="A39" s="5" t="s">
        <v>169</v>
      </c>
      <c r="B39" t="s">
        <v>155</v>
      </c>
      <c r="C39">
        <v>21</v>
      </c>
      <c r="D39">
        <v>15</v>
      </c>
      <c r="E39">
        <f t="shared" si="2"/>
        <v>988</v>
      </c>
      <c r="F39" t="s">
        <v>200</v>
      </c>
      <c r="G39" t="s">
        <v>149</v>
      </c>
      <c r="H39" t="s">
        <v>150</v>
      </c>
      <c r="I39" t="str">
        <f t="shared" si="1"/>
        <v>[21,15,988,"rgba(255,127,0,0.5)"],</v>
      </c>
      <c r="J39" t="s">
        <v>243</v>
      </c>
    </row>
    <row r="40" spans="1:11" x14ac:dyDescent="0.25">
      <c r="A40" s="5" t="s">
        <v>214</v>
      </c>
      <c r="B40" t="s">
        <v>155</v>
      </c>
      <c r="C40">
        <v>21</v>
      </c>
      <c r="D40">
        <v>16</v>
      </c>
      <c r="E40">
        <f t="shared" si="2"/>
        <v>859</v>
      </c>
      <c r="F40" t="s">
        <v>200</v>
      </c>
      <c r="G40" t="s">
        <v>149</v>
      </c>
      <c r="H40" t="s">
        <v>150</v>
      </c>
      <c r="I40" t="str">
        <f t="shared" si="1"/>
        <v>[21,16,859,"rgba(255,127,0,0.5)"],</v>
      </c>
      <c r="J40" t="s">
        <v>243</v>
      </c>
    </row>
    <row r="41" spans="1:11" x14ac:dyDescent="0.25">
      <c r="A41" s="5" t="s">
        <v>168</v>
      </c>
      <c r="B41" t="s">
        <v>155</v>
      </c>
      <c r="C41">
        <v>21</v>
      </c>
      <c r="D41">
        <v>17</v>
      </c>
      <c r="E41">
        <f t="shared" si="2"/>
        <v>757</v>
      </c>
      <c r="F41" t="s">
        <v>200</v>
      </c>
      <c r="G41" t="s">
        <v>149</v>
      </c>
      <c r="H41" t="s">
        <v>150</v>
      </c>
      <c r="I41" t="str">
        <f t="shared" si="1"/>
        <v>[21,17,757,"rgba(255,127,0,0.5)"],</v>
      </c>
      <c r="J41" t="s">
        <v>243</v>
      </c>
    </row>
    <row r="42" spans="1:11" x14ac:dyDescent="0.25">
      <c r="A42" s="5" t="s">
        <v>212</v>
      </c>
      <c r="B42" t="s">
        <v>155</v>
      </c>
      <c r="C42">
        <v>21</v>
      </c>
      <c r="D42">
        <v>18</v>
      </c>
      <c r="E42">
        <f t="shared" si="2"/>
        <v>855</v>
      </c>
      <c r="F42" t="s">
        <v>201</v>
      </c>
      <c r="G42" t="s">
        <v>149</v>
      </c>
      <c r="H42" t="s">
        <v>150</v>
      </c>
      <c r="I42" t="str">
        <f t="shared" si="1"/>
        <v>[21,18,855,"rgba(0,0,255,0.5)"],</v>
      </c>
      <c r="J42" t="s">
        <v>243</v>
      </c>
    </row>
    <row r="43" spans="1:11" x14ac:dyDescent="0.25">
      <c r="A43" s="5" t="s">
        <v>213</v>
      </c>
      <c r="B43" t="s">
        <v>155</v>
      </c>
      <c r="C43">
        <v>21</v>
      </c>
      <c r="D43">
        <v>19</v>
      </c>
      <c r="E43">
        <f t="shared" si="2"/>
        <v>1095</v>
      </c>
      <c r="F43" t="s">
        <v>200</v>
      </c>
      <c r="G43" t="s">
        <v>149</v>
      </c>
      <c r="H43" t="s">
        <v>150</v>
      </c>
      <c r="I43" t="str">
        <f t="shared" si="1"/>
        <v>[21,19,1095,"rgba(255,127,0,0.5)"],</v>
      </c>
      <c r="J43" t="s">
        <v>243</v>
      </c>
    </row>
    <row r="44" spans="1:11" x14ac:dyDescent="0.25">
      <c r="A44" s="5"/>
      <c r="I44" t="s">
        <v>263</v>
      </c>
      <c r="J44" t="s">
        <v>251</v>
      </c>
      <c r="K44" t="s">
        <v>235</v>
      </c>
    </row>
    <row r="45" spans="1:11" x14ac:dyDescent="0.25">
      <c r="A45" s="5" t="s">
        <v>210</v>
      </c>
      <c r="B45">
        <v>23</v>
      </c>
      <c r="C45">
        <v>0</v>
      </c>
      <c r="D45">
        <v>23</v>
      </c>
      <c r="E45">
        <f t="shared" ref="E45:E64" si="3">VLOOKUP(A45,data,2,FALSE)</f>
        <v>926</v>
      </c>
      <c r="F45" t="str">
        <f t="shared" ref="F45:F64" si="4">VLOOKUP(A45,data,25,FALSE)</f>
        <v>rgba(255,127,0,0.5)</v>
      </c>
      <c r="G45" t="s">
        <v>149</v>
      </c>
      <c r="H45" t="s">
        <v>150</v>
      </c>
      <c r="I45" t="str">
        <f t="shared" ref="I45:I64" si="5">CONCATENATE("[",C45,H45,D45,H45,E45,H45,G45,F45,G45,"],")</f>
        <v>[0,23,926,"rgba(255,127,0,0.5)"],</v>
      </c>
      <c r="J45" t="s">
        <v>251</v>
      </c>
    </row>
    <row r="46" spans="1:11" x14ac:dyDescent="0.25">
      <c r="A46" s="5" t="s">
        <v>172</v>
      </c>
      <c r="B46">
        <v>22</v>
      </c>
      <c r="C46">
        <v>1</v>
      </c>
      <c r="D46">
        <v>22</v>
      </c>
      <c r="E46">
        <f t="shared" si="3"/>
        <v>569</v>
      </c>
      <c r="F46" t="str">
        <f t="shared" si="4"/>
        <v>rgba(255,127,0,0.5)</v>
      </c>
      <c r="G46" t="s">
        <v>149</v>
      </c>
      <c r="H46" t="s">
        <v>150</v>
      </c>
      <c r="I46" t="str">
        <f t="shared" si="5"/>
        <v>[1,22,569,"rgba(255,127,0,0.5)"],</v>
      </c>
      <c r="J46" t="s">
        <v>251</v>
      </c>
    </row>
    <row r="47" spans="1:11" x14ac:dyDescent="0.25">
      <c r="A47" s="5" t="s">
        <v>173</v>
      </c>
      <c r="B47">
        <v>23</v>
      </c>
      <c r="C47">
        <v>2</v>
      </c>
      <c r="D47">
        <v>23</v>
      </c>
      <c r="E47">
        <f t="shared" si="3"/>
        <v>606</v>
      </c>
      <c r="F47" t="str">
        <f t="shared" si="4"/>
        <v>rgba(255,127,0,0.5)</v>
      </c>
      <c r="G47" t="s">
        <v>149</v>
      </c>
      <c r="H47" t="s">
        <v>150</v>
      </c>
      <c r="I47" t="str">
        <f t="shared" si="5"/>
        <v>[2,23,606,"rgba(255,127,0,0.5)"],</v>
      </c>
      <c r="J47" t="s">
        <v>251</v>
      </c>
    </row>
    <row r="48" spans="1:11" x14ac:dyDescent="0.25">
      <c r="A48" s="5" t="s">
        <v>177</v>
      </c>
      <c r="B48">
        <v>24</v>
      </c>
      <c r="C48">
        <v>3</v>
      </c>
      <c r="D48">
        <v>24</v>
      </c>
      <c r="E48">
        <f t="shared" si="3"/>
        <v>1050</v>
      </c>
      <c r="F48" t="str">
        <f t="shared" si="4"/>
        <v>rgba(0,0,255,0.5)</v>
      </c>
      <c r="G48" t="s">
        <v>149</v>
      </c>
      <c r="H48" t="s">
        <v>150</v>
      </c>
      <c r="I48" t="str">
        <f t="shared" si="5"/>
        <v>[3,24,1050,"rgba(0,0,255,0.5)"],</v>
      </c>
      <c r="J48" t="s">
        <v>251</v>
      </c>
    </row>
    <row r="49" spans="1:10" x14ac:dyDescent="0.25">
      <c r="A49" s="5" t="s">
        <v>211</v>
      </c>
      <c r="B49">
        <v>23</v>
      </c>
      <c r="C49">
        <v>4</v>
      </c>
      <c r="D49">
        <v>23</v>
      </c>
      <c r="E49">
        <f t="shared" si="3"/>
        <v>963</v>
      </c>
      <c r="F49" t="str">
        <f t="shared" si="4"/>
        <v>rgba(255,127,0,0.5)</v>
      </c>
      <c r="G49" t="s">
        <v>149</v>
      </c>
      <c r="H49" t="s">
        <v>150</v>
      </c>
      <c r="I49" t="str">
        <f t="shared" si="5"/>
        <v>[4,23,963,"rgba(255,127,0,0.5)"],</v>
      </c>
      <c r="J49" t="s">
        <v>251</v>
      </c>
    </row>
    <row r="50" spans="1:10" x14ac:dyDescent="0.25">
      <c r="A50" s="5" t="s">
        <v>171</v>
      </c>
      <c r="B50">
        <v>24</v>
      </c>
      <c r="C50">
        <v>5</v>
      </c>
      <c r="D50">
        <v>24</v>
      </c>
      <c r="E50">
        <f t="shared" si="3"/>
        <v>918</v>
      </c>
      <c r="F50" t="str">
        <f t="shared" si="4"/>
        <v>rgba(255,127,0,0.5)</v>
      </c>
      <c r="G50" t="s">
        <v>149</v>
      </c>
      <c r="H50" t="s">
        <v>150</v>
      </c>
      <c r="I50" t="str">
        <f t="shared" si="5"/>
        <v>[5,24,918,"rgba(255,127,0,0.5)"],</v>
      </c>
      <c r="J50" t="s">
        <v>251</v>
      </c>
    </row>
    <row r="51" spans="1:10" x14ac:dyDescent="0.25">
      <c r="A51" s="5" t="s">
        <v>175</v>
      </c>
      <c r="B51">
        <v>23</v>
      </c>
      <c r="C51">
        <v>6</v>
      </c>
      <c r="D51">
        <v>23</v>
      </c>
      <c r="E51">
        <f t="shared" si="3"/>
        <v>713</v>
      </c>
      <c r="F51" t="str">
        <f t="shared" si="4"/>
        <v>rgba(255,127,0,0.5)</v>
      </c>
      <c r="G51" t="s">
        <v>149</v>
      </c>
      <c r="H51" t="s">
        <v>150</v>
      </c>
      <c r="I51" t="str">
        <f t="shared" si="5"/>
        <v>[6,23,713,"rgba(255,127,0,0.5)"],</v>
      </c>
      <c r="J51" t="s">
        <v>251</v>
      </c>
    </row>
    <row r="52" spans="1:10" x14ac:dyDescent="0.25">
      <c r="A52" s="5" t="s">
        <v>216</v>
      </c>
      <c r="B52">
        <v>23</v>
      </c>
      <c r="C52">
        <v>7</v>
      </c>
      <c r="D52">
        <v>23</v>
      </c>
      <c r="E52">
        <f t="shared" si="3"/>
        <v>660</v>
      </c>
      <c r="F52" t="str">
        <f t="shared" si="4"/>
        <v>rgba(255,127,0,0.5)</v>
      </c>
      <c r="G52" t="s">
        <v>149</v>
      </c>
      <c r="H52" t="s">
        <v>150</v>
      </c>
      <c r="I52" t="str">
        <f t="shared" si="5"/>
        <v>[7,23,660,"rgba(255,127,0,0.5)"],</v>
      </c>
      <c r="J52" t="s">
        <v>251</v>
      </c>
    </row>
    <row r="53" spans="1:10" x14ac:dyDescent="0.25">
      <c r="A53" s="5" t="s">
        <v>176</v>
      </c>
      <c r="B53">
        <v>22</v>
      </c>
      <c r="C53">
        <v>8</v>
      </c>
      <c r="D53">
        <v>22</v>
      </c>
      <c r="E53">
        <f t="shared" si="3"/>
        <v>780</v>
      </c>
      <c r="F53" t="str">
        <f t="shared" si="4"/>
        <v>rgba(255,127,0,0.5)</v>
      </c>
      <c r="G53" t="s">
        <v>149</v>
      </c>
      <c r="H53" t="s">
        <v>150</v>
      </c>
      <c r="I53" t="str">
        <f t="shared" si="5"/>
        <v>[8,22,780,"rgba(255,127,0,0.5)"],</v>
      </c>
      <c r="J53" t="s">
        <v>251</v>
      </c>
    </row>
    <row r="54" spans="1:10" x14ac:dyDescent="0.25">
      <c r="A54" s="5" t="s">
        <v>166</v>
      </c>
      <c r="B54">
        <v>23</v>
      </c>
      <c r="C54">
        <v>9</v>
      </c>
      <c r="D54">
        <v>23</v>
      </c>
      <c r="E54">
        <f t="shared" si="3"/>
        <v>734</v>
      </c>
      <c r="F54" t="str">
        <f t="shared" si="4"/>
        <v>rgba(255,127,0,0.5)</v>
      </c>
      <c r="G54" t="s">
        <v>149</v>
      </c>
      <c r="H54" t="s">
        <v>150</v>
      </c>
      <c r="I54" t="str">
        <f t="shared" si="5"/>
        <v>[9,23,734,"rgba(255,127,0,0.5)"],</v>
      </c>
      <c r="J54" t="s">
        <v>251</v>
      </c>
    </row>
    <row r="55" spans="1:10" x14ac:dyDescent="0.25">
      <c r="A55" s="5" t="s">
        <v>215</v>
      </c>
      <c r="B55">
        <v>23</v>
      </c>
      <c r="C55">
        <v>10</v>
      </c>
      <c r="D55">
        <v>23</v>
      </c>
      <c r="E55">
        <f t="shared" si="3"/>
        <v>762</v>
      </c>
      <c r="F55" t="str">
        <f t="shared" si="4"/>
        <v>rgba(255,127,0,0.5)</v>
      </c>
      <c r="G55" t="s">
        <v>149</v>
      </c>
      <c r="H55" t="s">
        <v>150</v>
      </c>
      <c r="I55" t="str">
        <f t="shared" si="5"/>
        <v>[10,23,762,"rgba(255,127,0,0.5)"],</v>
      </c>
      <c r="J55" t="s">
        <v>251</v>
      </c>
    </row>
    <row r="56" spans="1:10" x14ac:dyDescent="0.25">
      <c r="A56" s="5" t="s">
        <v>174</v>
      </c>
      <c r="B56">
        <v>24</v>
      </c>
      <c r="C56">
        <v>11</v>
      </c>
      <c r="D56">
        <v>24</v>
      </c>
      <c r="E56">
        <f t="shared" si="3"/>
        <v>732</v>
      </c>
      <c r="F56" t="str">
        <f t="shared" si="4"/>
        <v>rgba(0,0,255,0.5)</v>
      </c>
      <c r="G56" t="s">
        <v>149</v>
      </c>
      <c r="H56" t="s">
        <v>150</v>
      </c>
      <c r="I56" t="str">
        <f t="shared" si="5"/>
        <v>[11,24,732,"rgba(0,0,255,0.5)"],</v>
      </c>
      <c r="J56" t="s">
        <v>251</v>
      </c>
    </row>
    <row r="57" spans="1:10" x14ac:dyDescent="0.25">
      <c r="A57" s="5" t="s">
        <v>170</v>
      </c>
      <c r="B57">
        <v>23</v>
      </c>
      <c r="C57">
        <v>12</v>
      </c>
      <c r="D57">
        <v>23</v>
      </c>
      <c r="E57">
        <f t="shared" si="3"/>
        <v>1260</v>
      </c>
      <c r="F57" t="str">
        <f t="shared" si="4"/>
        <v>rgba(255,127,0,0.5)</v>
      </c>
      <c r="G57" t="s">
        <v>149</v>
      </c>
      <c r="H57" t="s">
        <v>150</v>
      </c>
      <c r="I57" t="str">
        <f t="shared" si="5"/>
        <v>[12,23,1260,"rgba(255,127,0,0.5)"],</v>
      </c>
      <c r="J57" t="s">
        <v>251</v>
      </c>
    </row>
    <row r="58" spans="1:10" x14ac:dyDescent="0.25">
      <c r="A58" s="5" t="s">
        <v>202</v>
      </c>
      <c r="B58">
        <v>23</v>
      </c>
      <c r="C58">
        <v>13</v>
      </c>
      <c r="D58">
        <v>23</v>
      </c>
      <c r="E58">
        <f t="shared" si="3"/>
        <v>1081</v>
      </c>
      <c r="F58" t="str">
        <f t="shared" si="4"/>
        <v>rgba(255,127,0,0.5)</v>
      </c>
      <c r="G58" t="s">
        <v>149</v>
      </c>
      <c r="H58" t="s">
        <v>150</v>
      </c>
      <c r="I58" t="str">
        <f t="shared" si="5"/>
        <v>[13,23,1081,"rgba(255,127,0,0.5)"],</v>
      </c>
      <c r="J58" t="s">
        <v>251</v>
      </c>
    </row>
    <row r="59" spans="1:10" x14ac:dyDescent="0.25">
      <c r="A59" s="5" t="s">
        <v>167</v>
      </c>
      <c r="B59">
        <v>22</v>
      </c>
      <c r="C59">
        <v>14</v>
      </c>
      <c r="D59">
        <v>22</v>
      </c>
      <c r="E59">
        <f t="shared" si="3"/>
        <v>775</v>
      </c>
      <c r="F59" t="str">
        <f t="shared" si="4"/>
        <v>rgba(0,0,255,0.5)</v>
      </c>
      <c r="G59" t="s">
        <v>149</v>
      </c>
      <c r="H59" t="s">
        <v>150</v>
      </c>
      <c r="I59" t="str">
        <f t="shared" si="5"/>
        <v>[14,22,775,"rgba(0,0,255,0.5)"],</v>
      </c>
      <c r="J59" t="s">
        <v>251</v>
      </c>
    </row>
    <row r="60" spans="1:10" x14ac:dyDescent="0.25">
      <c r="A60" s="5" t="s">
        <v>169</v>
      </c>
      <c r="B60">
        <v>22</v>
      </c>
      <c r="C60">
        <v>15</v>
      </c>
      <c r="D60">
        <v>22</v>
      </c>
      <c r="E60">
        <f t="shared" si="3"/>
        <v>1281</v>
      </c>
      <c r="F60" t="str">
        <f t="shared" si="4"/>
        <v>rgba(255,127,0,0.5)</v>
      </c>
      <c r="G60" t="s">
        <v>149</v>
      </c>
      <c r="H60" t="s">
        <v>150</v>
      </c>
      <c r="I60" t="str">
        <f t="shared" si="5"/>
        <v>[15,22,1281,"rgba(255,127,0,0.5)"],</v>
      </c>
      <c r="J60" t="s">
        <v>251</v>
      </c>
    </row>
    <row r="61" spans="1:10" x14ac:dyDescent="0.25">
      <c r="A61" s="5" t="s">
        <v>214</v>
      </c>
      <c r="B61">
        <v>22</v>
      </c>
      <c r="C61">
        <v>16</v>
      </c>
      <c r="D61">
        <v>22</v>
      </c>
      <c r="E61">
        <f t="shared" si="3"/>
        <v>885</v>
      </c>
      <c r="F61" t="str">
        <f t="shared" si="4"/>
        <v>rgba(0,0,255,0.5)</v>
      </c>
      <c r="G61" t="s">
        <v>149</v>
      </c>
      <c r="H61" t="s">
        <v>150</v>
      </c>
      <c r="I61" t="str">
        <f t="shared" si="5"/>
        <v>[16,22,885,"rgba(0,0,255,0.5)"],</v>
      </c>
      <c r="J61" t="s">
        <v>251</v>
      </c>
    </row>
    <row r="62" spans="1:10" x14ac:dyDescent="0.25">
      <c r="A62" s="5" t="s">
        <v>168</v>
      </c>
      <c r="B62">
        <v>24</v>
      </c>
      <c r="C62">
        <v>17</v>
      </c>
      <c r="D62">
        <v>24</v>
      </c>
      <c r="E62">
        <f t="shared" si="3"/>
        <v>797</v>
      </c>
      <c r="F62" t="str">
        <f t="shared" si="4"/>
        <v>rgba(0,0,255,0.5)</v>
      </c>
      <c r="G62" t="s">
        <v>149</v>
      </c>
      <c r="H62" t="s">
        <v>150</v>
      </c>
      <c r="I62" t="str">
        <f t="shared" si="5"/>
        <v>[17,24,797,"rgba(0,0,255,0.5)"],</v>
      </c>
      <c r="J62" t="s">
        <v>251</v>
      </c>
    </row>
    <row r="63" spans="1:10" x14ac:dyDescent="0.25">
      <c r="A63" s="5" t="s">
        <v>212</v>
      </c>
      <c r="B63">
        <v>22</v>
      </c>
      <c r="C63">
        <v>18</v>
      </c>
      <c r="D63">
        <v>22</v>
      </c>
      <c r="E63">
        <f t="shared" si="3"/>
        <v>895</v>
      </c>
      <c r="F63" t="str">
        <f t="shared" si="4"/>
        <v>rgba(0,0,255,0.5)</v>
      </c>
      <c r="G63" t="s">
        <v>149</v>
      </c>
      <c r="H63" t="s">
        <v>150</v>
      </c>
      <c r="I63" t="str">
        <f t="shared" si="5"/>
        <v>[18,22,895,"rgba(0,0,255,0.5)"],</v>
      </c>
      <c r="J63" t="s">
        <v>251</v>
      </c>
    </row>
    <row r="64" spans="1:10" x14ac:dyDescent="0.25">
      <c r="A64" s="5" t="s">
        <v>213</v>
      </c>
      <c r="B64">
        <v>23</v>
      </c>
      <c r="C64">
        <v>19</v>
      </c>
      <c r="D64">
        <v>23</v>
      </c>
      <c r="E64">
        <f t="shared" si="3"/>
        <v>1413</v>
      </c>
      <c r="F64" t="str">
        <f t="shared" si="4"/>
        <v>rgba(255,127,0,0.5)</v>
      </c>
      <c r="G64" t="s">
        <v>149</v>
      </c>
      <c r="H64" t="s">
        <v>150</v>
      </c>
      <c r="I64" t="str">
        <f t="shared" si="5"/>
        <v>[19,23,1413,"rgba(255,127,0,0.5)"],</v>
      </c>
      <c r="J64" t="s">
        <v>251</v>
      </c>
    </row>
    <row r="65" spans="1:13" x14ac:dyDescent="0.25">
      <c r="I65" t="s">
        <v>269</v>
      </c>
      <c r="J65" t="s">
        <v>242</v>
      </c>
    </row>
    <row r="66" spans="1:13" x14ac:dyDescent="0.25">
      <c r="C66">
        <v>20</v>
      </c>
      <c r="D66">
        <v>25</v>
      </c>
      <c r="E66">
        <v>416</v>
      </c>
      <c r="F66" t="s">
        <v>148</v>
      </c>
      <c r="G66" t="s">
        <v>149</v>
      </c>
      <c r="H66" t="s">
        <v>150</v>
      </c>
      <c r="I66" t="str">
        <f t="shared" ref="I66:I71" si="6">CONCATENATE("[",C66,H66,D66,H66,E66,H66,G66,F66,G66,"],")</f>
        <v>[20,25,416,"rgba(127, 194, 65, 1)"],</v>
      </c>
      <c r="J66" t="s">
        <v>242</v>
      </c>
      <c r="L66" s="68" t="s">
        <v>186</v>
      </c>
      <c r="M66" s="8">
        <v>416</v>
      </c>
    </row>
    <row r="67" spans="1:13" x14ac:dyDescent="0.25">
      <c r="C67">
        <v>20</v>
      </c>
      <c r="D67">
        <v>26</v>
      </c>
      <c r="E67">
        <v>1732</v>
      </c>
      <c r="F67" t="s">
        <v>143</v>
      </c>
      <c r="G67" t="s">
        <v>149</v>
      </c>
      <c r="H67" t="s">
        <v>150</v>
      </c>
      <c r="I67" t="str">
        <f t="shared" si="6"/>
        <v>[20,26,1732,"rgba(219, 233, 246, 0.5)"],</v>
      </c>
      <c r="J67" t="s">
        <v>242</v>
      </c>
      <c r="L67" s="68" t="s">
        <v>187</v>
      </c>
      <c r="M67" s="8">
        <v>1732</v>
      </c>
    </row>
    <row r="68" spans="1:13" x14ac:dyDescent="0.25">
      <c r="C68" s="4">
        <v>20</v>
      </c>
      <c r="D68" s="4">
        <v>27</v>
      </c>
      <c r="E68">
        <v>1040</v>
      </c>
      <c r="F68" t="s">
        <v>144</v>
      </c>
      <c r="G68" t="s">
        <v>149</v>
      </c>
      <c r="H68" t="s">
        <v>150</v>
      </c>
      <c r="I68" t="str">
        <f t="shared" si="6"/>
        <v>[20,27,1040,"rgba(73, 148, 206, 1)"],</v>
      </c>
      <c r="J68" t="s">
        <v>242</v>
      </c>
      <c r="L68" s="68" t="s">
        <v>188</v>
      </c>
      <c r="M68" s="8">
        <v>1040</v>
      </c>
    </row>
    <row r="69" spans="1:13" x14ac:dyDescent="0.25">
      <c r="C69" s="4">
        <v>21</v>
      </c>
      <c r="D69" s="4">
        <v>25</v>
      </c>
      <c r="E69">
        <v>1275</v>
      </c>
      <c r="F69" t="s">
        <v>145</v>
      </c>
      <c r="G69" t="s">
        <v>149</v>
      </c>
      <c r="H69" t="s">
        <v>150</v>
      </c>
      <c r="I69" t="str">
        <f t="shared" si="6"/>
        <v>[21,25,1275,"rgba(211, 211, 211, 0.5)"],</v>
      </c>
      <c r="J69" t="s">
        <v>242</v>
      </c>
      <c r="L69" s="68" t="s">
        <v>189</v>
      </c>
      <c r="M69" s="8">
        <v>1275</v>
      </c>
    </row>
    <row r="70" spans="1:13" x14ac:dyDescent="0.25">
      <c r="C70" s="4">
        <v>21</v>
      </c>
      <c r="D70" s="4">
        <v>26</v>
      </c>
      <c r="E70">
        <v>6068</v>
      </c>
      <c r="F70" t="s">
        <v>146</v>
      </c>
      <c r="G70" t="s">
        <v>149</v>
      </c>
      <c r="H70" t="s">
        <v>150</v>
      </c>
      <c r="I70" t="str">
        <f t="shared" si="6"/>
        <v>[21,26,6068,"rgba(250, 188, 19, 1)"],</v>
      </c>
      <c r="J70" t="s">
        <v>242</v>
      </c>
      <c r="L70" s="68" t="s">
        <v>190</v>
      </c>
      <c r="M70" s="8">
        <v>6068</v>
      </c>
    </row>
    <row r="71" spans="1:13" x14ac:dyDescent="0.25">
      <c r="C71" s="4">
        <v>21</v>
      </c>
      <c r="D71" s="4">
        <v>27</v>
      </c>
      <c r="E71">
        <v>7269</v>
      </c>
      <c r="F71" t="s">
        <v>147</v>
      </c>
      <c r="G71" t="s">
        <v>149</v>
      </c>
      <c r="H71" t="s">
        <v>150</v>
      </c>
      <c r="I71" t="str">
        <f t="shared" si="6"/>
        <v>[21,27,7269,"rgba(127, 194, 65, 0.5)"],</v>
      </c>
      <c r="J71" t="s">
        <v>242</v>
      </c>
      <c r="L71" s="68" t="s">
        <v>191</v>
      </c>
      <c r="M71" s="8">
        <v>7269</v>
      </c>
    </row>
    <row r="72" spans="1:13" x14ac:dyDescent="0.25">
      <c r="I72" t="s">
        <v>264</v>
      </c>
      <c r="J72" t="s">
        <v>250</v>
      </c>
      <c r="K72" t="s">
        <v>258</v>
      </c>
    </row>
    <row r="73" spans="1:13" x14ac:dyDescent="0.25">
      <c r="A73" s="5" t="s">
        <v>210</v>
      </c>
      <c r="B73" t="s">
        <v>194</v>
      </c>
      <c r="C73">
        <v>0</v>
      </c>
      <c r="D73">
        <v>25</v>
      </c>
      <c r="E73">
        <f t="shared" ref="E73:E92" si="7">VLOOKUP(A73,data,20,FALSE)</f>
        <v>148</v>
      </c>
      <c r="F73" t="str">
        <f t="shared" ref="F73:F104" si="8">VLOOKUP(A73,data,25,FALSE)</f>
        <v>rgba(255,127,0,0.5)</v>
      </c>
      <c r="G73" t="s">
        <v>149</v>
      </c>
      <c r="H73" t="s">
        <v>150</v>
      </c>
      <c r="I73" t="str">
        <f t="shared" ref="I73:I104" si="9">CONCATENATE("[",C73,H73,D73,H73,E73,H73,G73,F73,G73,"],")</f>
        <v>[0,25,148,"rgba(255,127,0,0.5)"],</v>
      </c>
      <c r="J73" t="s">
        <v>250</v>
      </c>
    </row>
    <row r="74" spans="1:13" x14ac:dyDescent="0.25">
      <c r="A74" s="5" t="s">
        <v>172</v>
      </c>
      <c r="B74" t="s">
        <v>194</v>
      </c>
      <c r="C74">
        <v>1</v>
      </c>
      <c r="D74">
        <v>25</v>
      </c>
      <c r="E74">
        <f t="shared" si="7"/>
        <v>69</v>
      </c>
      <c r="F74" t="str">
        <f t="shared" si="8"/>
        <v>rgba(255,127,0,0.5)</v>
      </c>
      <c r="G74" t="s">
        <v>149</v>
      </c>
      <c r="H74" t="s">
        <v>150</v>
      </c>
      <c r="I74" t="str">
        <f t="shared" si="9"/>
        <v>[1,25,69,"rgba(255,127,0,0.5)"],</v>
      </c>
      <c r="J74" t="s">
        <v>250</v>
      </c>
    </row>
    <row r="75" spans="1:13" x14ac:dyDescent="0.25">
      <c r="A75" s="5" t="s">
        <v>173</v>
      </c>
      <c r="B75" t="s">
        <v>194</v>
      </c>
      <c r="C75">
        <v>2</v>
      </c>
      <c r="D75">
        <v>25</v>
      </c>
      <c r="E75">
        <f t="shared" si="7"/>
        <v>108</v>
      </c>
      <c r="F75" t="str">
        <f t="shared" si="8"/>
        <v>rgba(255,127,0,0.5)</v>
      </c>
      <c r="G75" t="s">
        <v>149</v>
      </c>
      <c r="H75" t="s">
        <v>150</v>
      </c>
      <c r="I75" t="str">
        <f t="shared" si="9"/>
        <v>[2,25,108,"rgba(255,127,0,0.5)"],</v>
      </c>
      <c r="J75" t="s">
        <v>250</v>
      </c>
    </row>
    <row r="76" spans="1:13" x14ac:dyDescent="0.25">
      <c r="A76" s="5" t="s">
        <v>177</v>
      </c>
      <c r="B76" t="s">
        <v>194</v>
      </c>
      <c r="C76">
        <v>3</v>
      </c>
      <c r="D76">
        <v>25</v>
      </c>
      <c r="E76">
        <f t="shared" si="7"/>
        <v>0</v>
      </c>
      <c r="F76" t="str">
        <f t="shared" si="8"/>
        <v>rgba(0,0,255,0.5)</v>
      </c>
      <c r="G76" t="s">
        <v>149</v>
      </c>
      <c r="H76" t="s">
        <v>150</v>
      </c>
      <c r="I76" t="str">
        <f t="shared" si="9"/>
        <v>[3,25,0,"rgba(0,0,255,0.5)"],</v>
      </c>
      <c r="J76" t="s">
        <v>250</v>
      </c>
    </row>
    <row r="77" spans="1:13" x14ac:dyDescent="0.25">
      <c r="A77" s="5" t="s">
        <v>211</v>
      </c>
      <c r="B77" t="s">
        <v>194</v>
      </c>
      <c r="C77">
        <v>4</v>
      </c>
      <c r="D77">
        <v>25</v>
      </c>
      <c r="E77">
        <f t="shared" si="7"/>
        <v>192</v>
      </c>
      <c r="F77" t="str">
        <f t="shared" si="8"/>
        <v>rgba(255,127,0,0.5)</v>
      </c>
      <c r="G77" t="s">
        <v>149</v>
      </c>
      <c r="H77" t="s">
        <v>150</v>
      </c>
      <c r="I77" t="str">
        <f t="shared" si="9"/>
        <v>[4,25,192,"rgba(255,127,0,0.5)"],</v>
      </c>
      <c r="J77" t="s">
        <v>250</v>
      </c>
    </row>
    <row r="78" spans="1:13" x14ac:dyDescent="0.25">
      <c r="A78" s="5" t="s">
        <v>171</v>
      </c>
      <c r="B78" t="s">
        <v>194</v>
      </c>
      <c r="C78">
        <v>5</v>
      </c>
      <c r="D78">
        <v>25</v>
      </c>
      <c r="E78">
        <f t="shared" si="7"/>
        <v>55</v>
      </c>
      <c r="F78" t="str">
        <f t="shared" si="8"/>
        <v>rgba(255,127,0,0.5)</v>
      </c>
      <c r="G78" t="s">
        <v>149</v>
      </c>
      <c r="H78" t="s">
        <v>150</v>
      </c>
      <c r="I78" t="str">
        <f t="shared" si="9"/>
        <v>[5,25,55,"rgba(255,127,0,0.5)"],</v>
      </c>
      <c r="J78" t="s">
        <v>250</v>
      </c>
    </row>
    <row r="79" spans="1:13" x14ac:dyDescent="0.25">
      <c r="A79" s="5" t="s">
        <v>175</v>
      </c>
      <c r="B79" t="s">
        <v>194</v>
      </c>
      <c r="C79">
        <v>6</v>
      </c>
      <c r="D79">
        <v>25</v>
      </c>
      <c r="E79">
        <f t="shared" si="7"/>
        <v>120</v>
      </c>
      <c r="F79" t="str">
        <f t="shared" si="8"/>
        <v>rgba(255,127,0,0.5)</v>
      </c>
      <c r="G79" t="s">
        <v>149</v>
      </c>
      <c r="H79" t="s">
        <v>150</v>
      </c>
      <c r="I79" t="str">
        <f t="shared" si="9"/>
        <v>[6,25,120,"rgba(255,127,0,0.5)"],</v>
      </c>
      <c r="J79" t="s">
        <v>250</v>
      </c>
    </row>
    <row r="80" spans="1:13" x14ac:dyDescent="0.25">
      <c r="A80" s="5" t="s">
        <v>216</v>
      </c>
      <c r="B80" t="s">
        <v>194</v>
      </c>
      <c r="C80">
        <v>7</v>
      </c>
      <c r="D80">
        <v>25</v>
      </c>
      <c r="E80">
        <f t="shared" si="7"/>
        <v>72</v>
      </c>
      <c r="F80" t="str">
        <f t="shared" si="8"/>
        <v>rgba(255,127,0,0.5)</v>
      </c>
      <c r="G80" t="s">
        <v>149</v>
      </c>
      <c r="H80" t="s">
        <v>150</v>
      </c>
      <c r="I80" t="str">
        <f t="shared" si="9"/>
        <v>[7,25,72,"rgba(255,127,0,0.5)"],</v>
      </c>
      <c r="J80" t="s">
        <v>250</v>
      </c>
    </row>
    <row r="81" spans="1:10" x14ac:dyDescent="0.25">
      <c r="A81" s="5" t="s">
        <v>176</v>
      </c>
      <c r="B81" t="s">
        <v>194</v>
      </c>
      <c r="C81">
        <v>8</v>
      </c>
      <c r="D81">
        <v>25</v>
      </c>
      <c r="E81">
        <f t="shared" si="7"/>
        <v>94</v>
      </c>
      <c r="F81" t="str">
        <f t="shared" si="8"/>
        <v>rgba(255,127,0,0.5)</v>
      </c>
      <c r="G81" t="s">
        <v>149</v>
      </c>
      <c r="H81" t="s">
        <v>150</v>
      </c>
      <c r="I81" t="str">
        <f t="shared" si="9"/>
        <v>[8,25,94,"rgba(255,127,0,0.5)"],</v>
      </c>
      <c r="J81" t="s">
        <v>250</v>
      </c>
    </row>
    <row r="82" spans="1:10" x14ac:dyDescent="0.25">
      <c r="A82" s="5" t="s">
        <v>166</v>
      </c>
      <c r="B82" t="s">
        <v>194</v>
      </c>
      <c r="C82">
        <v>9</v>
      </c>
      <c r="D82">
        <v>25</v>
      </c>
      <c r="E82">
        <f t="shared" si="7"/>
        <v>96</v>
      </c>
      <c r="F82" t="str">
        <f t="shared" si="8"/>
        <v>rgba(255,127,0,0.5)</v>
      </c>
      <c r="G82" t="s">
        <v>149</v>
      </c>
      <c r="H82" t="s">
        <v>150</v>
      </c>
      <c r="I82" t="str">
        <f t="shared" si="9"/>
        <v>[9,25,96,"rgba(255,127,0,0.5)"],</v>
      </c>
      <c r="J82" t="s">
        <v>250</v>
      </c>
    </row>
    <row r="83" spans="1:10" x14ac:dyDescent="0.25">
      <c r="A83" s="5" t="s">
        <v>215</v>
      </c>
      <c r="B83" t="s">
        <v>194</v>
      </c>
      <c r="C83">
        <v>10</v>
      </c>
      <c r="D83">
        <v>25</v>
      </c>
      <c r="E83">
        <f t="shared" si="7"/>
        <v>99</v>
      </c>
      <c r="F83" t="str">
        <f t="shared" si="8"/>
        <v>rgba(255,127,0,0.5)</v>
      </c>
      <c r="G83" t="s">
        <v>149</v>
      </c>
      <c r="H83" t="s">
        <v>150</v>
      </c>
      <c r="I83" t="str">
        <f t="shared" si="9"/>
        <v>[10,25,99,"rgba(255,127,0,0.5)"],</v>
      </c>
      <c r="J83" t="s">
        <v>250</v>
      </c>
    </row>
    <row r="84" spans="1:10" x14ac:dyDescent="0.25">
      <c r="A84" s="5" t="s">
        <v>174</v>
      </c>
      <c r="B84" t="s">
        <v>194</v>
      </c>
      <c r="C84">
        <v>11</v>
      </c>
      <c r="D84">
        <v>25</v>
      </c>
      <c r="E84">
        <f t="shared" si="7"/>
        <v>0</v>
      </c>
      <c r="F84" t="str">
        <f t="shared" si="8"/>
        <v>rgba(0,0,255,0.5)</v>
      </c>
      <c r="G84" t="s">
        <v>149</v>
      </c>
      <c r="H84" t="s">
        <v>150</v>
      </c>
      <c r="I84" t="str">
        <f t="shared" si="9"/>
        <v>[11,25,0,"rgba(0,0,255,0.5)"],</v>
      </c>
      <c r="J84" t="s">
        <v>250</v>
      </c>
    </row>
    <row r="85" spans="1:10" x14ac:dyDescent="0.25">
      <c r="A85" s="5" t="s">
        <v>170</v>
      </c>
      <c r="B85" t="s">
        <v>194</v>
      </c>
      <c r="C85">
        <v>12</v>
      </c>
      <c r="D85">
        <v>25</v>
      </c>
      <c r="E85">
        <f t="shared" si="7"/>
        <v>164</v>
      </c>
      <c r="F85" t="str">
        <f t="shared" si="8"/>
        <v>rgba(255,127,0,0.5)</v>
      </c>
      <c r="G85" t="s">
        <v>149</v>
      </c>
      <c r="H85" t="s">
        <v>150</v>
      </c>
      <c r="I85" t="str">
        <f t="shared" si="9"/>
        <v>[12,25,164,"rgba(255,127,0,0.5)"],</v>
      </c>
      <c r="J85" t="s">
        <v>250</v>
      </c>
    </row>
    <row r="86" spans="1:10" x14ac:dyDescent="0.25">
      <c r="A86" s="5" t="s">
        <v>202</v>
      </c>
      <c r="B86" t="s">
        <v>194</v>
      </c>
      <c r="C86">
        <v>13</v>
      </c>
      <c r="D86">
        <v>25</v>
      </c>
      <c r="E86">
        <f t="shared" si="7"/>
        <v>184</v>
      </c>
      <c r="F86" t="str">
        <f t="shared" si="8"/>
        <v>rgba(255,127,0,0.5)</v>
      </c>
      <c r="G86" t="s">
        <v>149</v>
      </c>
      <c r="H86" t="s">
        <v>150</v>
      </c>
      <c r="I86" t="str">
        <f t="shared" si="9"/>
        <v>[13,25,184,"rgba(255,127,0,0.5)"],</v>
      </c>
      <c r="J86" t="s">
        <v>250</v>
      </c>
    </row>
    <row r="87" spans="1:10" x14ac:dyDescent="0.25">
      <c r="A87" s="5" t="s">
        <v>167</v>
      </c>
      <c r="B87" t="s">
        <v>194</v>
      </c>
      <c r="C87">
        <v>14</v>
      </c>
      <c r="D87">
        <v>25</v>
      </c>
      <c r="E87">
        <f t="shared" si="7"/>
        <v>0</v>
      </c>
      <c r="F87" t="str">
        <f t="shared" si="8"/>
        <v>rgba(0,0,255,0.5)</v>
      </c>
      <c r="G87" t="s">
        <v>149</v>
      </c>
      <c r="H87" t="s">
        <v>150</v>
      </c>
      <c r="I87" t="str">
        <f t="shared" si="9"/>
        <v>[14,25,0,"rgba(0,0,255,0.5)"],</v>
      </c>
      <c r="J87" t="s">
        <v>250</v>
      </c>
    </row>
    <row r="88" spans="1:10" x14ac:dyDescent="0.25">
      <c r="A88" s="5" t="s">
        <v>169</v>
      </c>
      <c r="B88" t="s">
        <v>194</v>
      </c>
      <c r="C88">
        <v>15</v>
      </c>
      <c r="D88">
        <v>25</v>
      </c>
      <c r="E88">
        <f t="shared" si="7"/>
        <v>78</v>
      </c>
      <c r="F88" t="str">
        <f t="shared" si="8"/>
        <v>rgba(255,127,0,0.5)</v>
      </c>
      <c r="G88" t="s">
        <v>149</v>
      </c>
      <c r="H88" t="s">
        <v>150</v>
      </c>
      <c r="I88" t="str">
        <f t="shared" si="9"/>
        <v>[15,25,78,"rgba(255,127,0,0.5)"],</v>
      </c>
      <c r="J88" t="s">
        <v>250</v>
      </c>
    </row>
    <row r="89" spans="1:10" x14ac:dyDescent="0.25">
      <c r="A89" s="5" t="s">
        <v>214</v>
      </c>
      <c r="B89" t="s">
        <v>194</v>
      </c>
      <c r="C89">
        <v>16</v>
      </c>
      <c r="D89">
        <v>25</v>
      </c>
      <c r="E89">
        <f t="shared" si="7"/>
        <v>0</v>
      </c>
      <c r="F89" t="str">
        <f t="shared" si="8"/>
        <v>rgba(0,0,255,0.5)</v>
      </c>
      <c r="G89" t="s">
        <v>149</v>
      </c>
      <c r="H89" t="s">
        <v>150</v>
      </c>
      <c r="I89" t="str">
        <f t="shared" si="9"/>
        <v>[16,25,0,"rgba(0,0,255,0.5)"],</v>
      </c>
      <c r="J89" t="s">
        <v>250</v>
      </c>
    </row>
    <row r="90" spans="1:10" x14ac:dyDescent="0.25">
      <c r="A90" s="5" t="s">
        <v>168</v>
      </c>
      <c r="B90" t="s">
        <v>194</v>
      </c>
      <c r="C90">
        <v>17</v>
      </c>
      <c r="D90">
        <v>25</v>
      </c>
      <c r="E90">
        <f t="shared" si="7"/>
        <v>0</v>
      </c>
      <c r="F90" t="str">
        <f t="shared" si="8"/>
        <v>rgba(0,0,255,0.5)</v>
      </c>
      <c r="G90" t="s">
        <v>149</v>
      </c>
      <c r="H90" t="s">
        <v>150</v>
      </c>
      <c r="I90" t="str">
        <f t="shared" si="9"/>
        <v>[17,25,0,"rgba(0,0,255,0.5)"],</v>
      </c>
      <c r="J90" t="s">
        <v>250</v>
      </c>
    </row>
    <row r="91" spans="1:10" x14ac:dyDescent="0.25">
      <c r="A91" s="5" t="s">
        <v>212</v>
      </c>
      <c r="B91" t="s">
        <v>194</v>
      </c>
      <c r="C91">
        <v>18</v>
      </c>
      <c r="D91">
        <v>25</v>
      </c>
      <c r="E91">
        <f t="shared" si="7"/>
        <v>0</v>
      </c>
      <c r="F91" t="str">
        <f t="shared" si="8"/>
        <v>rgba(0,0,255,0.5)</v>
      </c>
      <c r="G91" t="s">
        <v>149</v>
      </c>
      <c r="H91" t="s">
        <v>150</v>
      </c>
      <c r="I91" t="str">
        <f t="shared" si="9"/>
        <v>[18,25,0,"rgba(0,0,255,0.5)"],</v>
      </c>
      <c r="J91" t="s">
        <v>250</v>
      </c>
    </row>
    <row r="92" spans="1:10" x14ac:dyDescent="0.25">
      <c r="A92" s="5" t="s">
        <v>213</v>
      </c>
      <c r="B92" t="s">
        <v>194</v>
      </c>
      <c r="C92">
        <v>19</v>
      </c>
      <c r="D92">
        <v>25</v>
      </c>
      <c r="E92">
        <f t="shared" si="7"/>
        <v>212</v>
      </c>
      <c r="F92" t="str">
        <f t="shared" si="8"/>
        <v>rgba(255,127,0,0.5)</v>
      </c>
      <c r="G92" t="s">
        <v>149</v>
      </c>
      <c r="H92" t="s">
        <v>150</v>
      </c>
      <c r="I92" t="str">
        <f t="shared" si="9"/>
        <v>[19,25,212,"rgba(255,127,0,0.5)"],</v>
      </c>
      <c r="J92" t="s">
        <v>250</v>
      </c>
    </row>
    <row r="93" spans="1:10" x14ac:dyDescent="0.25">
      <c r="A93" s="5" t="s">
        <v>210</v>
      </c>
      <c r="B93" t="s">
        <v>195</v>
      </c>
      <c r="C93">
        <v>0</v>
      </c>
      <c r="D93">
        <v>26</v>
      </c>
      <c r="E93">
        <f t="shared" ref="E93:E112" si="10">VLOOKUP(A93,data,21,FALSE)</f>
        <v>574</v>
      </c>
      <c r="F93" t="str">
        <f t="shared" si="8"/>
        <v>rgba(255,127,0,0.5)</v>
      </c>
      <c r="G93" t="s">
        <v>149</v>
      </c>
      <c r="H93" t="s">
        <v>150</v>
      </c>
      <c r="I93" t="str">
        <f t="shared" si="9"/>
        <v>[0,26,574,"rgba(255,127,0,0.5)"],</v>
      </c>
      <c r="J93" t="s">
        <v>250</v>
      </c>
    </row>
    <row r="94" spans="1:10" x14ac:dyDescent="0.25">
      <c r="A94" s="5" t="s">
        <v>172</v>
      </c>
      <c r="B94" t="s">
        <v>195</v>
      </c>
      <c r="C94">
        <v>1</v>
      </c>
      <c r="D94">
        <v>26</v>
      </c>
      <c r="E94">
        <f t="shared" si="10"/>
        <v>295</v>
      </c>
      <c r="F94" t="str">
        <f t="shared" si="8"/>
        <v>rgba(255,127,0,0.5)</v>
      </c>
      <c r="G94" t="s">
        <v>149</v>
      </c>
      <c r="H94" t="s">
        <v>150</v>
      </c>
      <c r="I94" t="str">
        <f t="shared" si="9"/>
        <v>[1,26,295,"rgba(255,127,0,0.5)"],</v>
      </c>
      <c r="J94" t="s">
        <v>250</v>
      </c>
    </row>
    <row r="95" spans="1:10" x14ac:dyDescent="0.25">
      <c r="A95" s="5" t="s">
        <v>173</v>
      </c>
      <c r="B95" t="s">
        <v>195</v>
      </c>
      <c r="C95">
        <v>2</v>
      </c>
      <c r="D95">
        <v>26</v>
      </c>
      <c r="E95">
        <f t="shared" si="10"/>
        <v>324</v>
      </c>
      <c r="F95" t="str">
        <f t="shared" si="8"/>
        <v>rgba(255,127,0,0.5)</v>
      </c>
      <c r="G95" t="s">
        <v>149</v>
      </c>
      <c r="H95" t="s">
        <v>150</v>
      </c>
      <c r="I95" t="str">
        <f t="shared" si="9"/>
        <v>[2,26,324,"rgba(255,127,0,0.5)"],</v>
      </c>
      <c r="J95" t="s">
        <v>250</v>
      </c>
    </row>
    <row r="96" spans="1:10" x14ac:dyDescent="0.25">
      <c r="A96" s="5" t="s">
        <v>177</v>
      </c>
      <c r="B96" t="s">
        <v>195</v>
      </c>
      <c r="C96">
        <v>3</v>
      </c>
      <c r="D96">
        <v>26</v>
      </c>
      <c r="E96">
        <f t="shared" si="10"/>
        <v>42</v>
      </c>
      <c r="F96" t="str">
        <f t="shared" si="8"/>
        <v>rgba(0,0,255,0.5)</v>
      </c>
      <c r="G96" t="s">
        <v>149</v>
      </c>
      <c r="H96" t="s">
        <v>150</v>
      </c>
      <c r="I96" t="str">
        <f t="shared" si="9"/>
        <v>[3,26,42,"rgba(0,0,255,0.5)"],</v>
      </c>
      <c r="J96" t="s">
        <v>250</v>
      </c>
    </row>
    <row r="97" spans="1:10" x14ac:dyDescent="0.25">
      <c r="A97" s="5" t="s">
        <v>211</v>
      </c>
      <c r="B97" t="s">
        <v>195</v>
      </c>
      <c r="C97">
        <v>4</v>
      </c>
      <c r="D97">
        <v>26</v>
      </c>
      <c r="E97">
        <f t="shared" si="10"/>
        <v>598</v>
      </c>
      <c r="F97" t="str">
        <f t="shared" si="8"/>
        <v>rgba(255,127,0,0.5)</v>
      </c>
      <c r="G97" t="s">
        <v>149</v>
      </c>
      <c r="H97" t="s">
        <v>150</v>
      </c>
      <c r="I97" t="str">
        <f t="shared" si="9"/>
        <v>[4,26,598,"rgba(255,127,0,0.5)"],</v>
      </c>
      <c r="J97" t="s">
        <v>250</v>
      </c>
    </row>
    <row r="98" spans="1:10" x14ac:dyDescent="0.25">
      <c r="A98" s="5" t="s">
        <v>171</v>
      </c>
      <c r="B98" t="s">
        <v>195</v>
      </c>
      <c r="C98">
        <v>5</v>
      </c>
      <c r="D98">
        <v>26</v>
      </c>
      <c r="E98">
        <f t="shared" si="10"/>
        <v>523</v>
      </c>
      <c r="F98" t="str">
        <f t="shared" si="8"/>
        <v>rgba(255,127,0,0.5)</v>
      </c>
      <c r="G98" t="s">
        <v>149</v>
      </c>
      <c r="H98" t="s">
        <v>150</v>
      </c>
      <c r="I98" t="str">
        <f t="shared" si="9"/>
        <v>[5,26,523,"rgba(255,127,0,0.5)"],</v>
      </c>
      <c r="J98" t="s">
        <v>250</v>
      </c>
    </row>
    <row r="99" spans="1:10" x14ac:dyDescent="0.25">
      <c r="A99" s="5" t="s">
        <v>175</v>
      </c>
      <c r="B99" t="s">
        <v>195</v>
      </c>
      <c r="C99">
        <v>6</v>
      </c>
      <c r="D99">
        <v>26</v>
      </c>
      <c r="E99">
        <f t="shared" si="10"/>
        <v>395</v>
      </c>
      <c r="F99" t="str">
        <f t="shared" si="8"/>
        <v>rgba(255,127,0,0.5)</v>
      </c>
      <c r="G99" t="s">
        <v>149</v>
      </c>
      <c r="H99" t="s">
        <v>150</v>
      </c>
      <c r="I99" t="str">
        <f t="shared" si="9"/>
        <v>[6,26,395,"rgba(255,127,0,0.5)"],</v>
      </c>
      <c r="J99" t="s">
        <v>250</v>
      </c>
    </row>
    <row r="100" spans="1:10" x14ac:dyDescent="0.25">
      <c r="A100" s="5" t="s">
        <v>216</v>
      </c>
      <c r="B100" t="s">
        <v>195</v>
      </c>
      <c r="C100">
        <v>7</v>
      </c>
      <c r="D100">
        <v>26</v>
      </c>
      <c r="E100">
        <f t="shared" si="10"/>
        <v>364</v>
      </c>
      <c r="F100" t="str">
        <f t="shared" si="8"/>
        <v>rgba(255,127,0,0.5)</v>
      </c>
      <c r="G100" t="s">
        <v>149</v>
      </c>
      <c r="H100" t="s">
        <v>150</v>
      </c>
      <c r="I100" t="str">
        <f t="shared" si="9"/>
        <v>[7,26,364,"rgba(255,127,0,0.5)"],</v>
      </c>
      <c r="J100" t="s">
        <v>250</v>
      </c>
    </row>
    <row r="101" spans="1:10" x14ac:dyDescent="0.25">
      <c r="A101" s="5" t="s">
        <v>176</v>
      </c>
      <c r="B101" t="s">
        <v>195</v>
      </c>
      <c r="C101">
        <v>8</v>
      </c>
      <c r="D101">
        <v>26</v>
      </c>
      <c r="E101">
        <f t="shared" si="10"/>
        <v>449</v>
      </c>
      <c r="F101" t="str">
        <f t="shared" si="8"/>
        <v>rgba(255,127,0,0.5)</v>
      </c>
      <c r="G101" t="s">
        <v>149</v>
      </c>
      <c r="H101" t="s">
        <v>150</v>
      </c>
      <c r="I101" t="str">
        <f t="shared" si="9"/>
        <v>[8,26,449,"rgba(255,127,0,0.5)"],</v>
      </c>
      <c r="J101" t="s">
        <v>250</v>
      </c>
    </row>
    <row r="102" spans="1:10" x14ac:dyDescent="0.25">
      <c r="A102" s="5" t="s">
        <v>166</v>
      </c>
      <c r="B102" t="s">
        <v>195</v>
      </c>
      <c r="C102">
        <v>9</v>
      </c>
      <c r="D102">
        <v>26</v>
      </c>
      <c r="E102">
        <f t="shared" si="10"/>
        <v>447</v>
      </c>
      <c r="F102" t="str">
        <f t="shared" si="8"/>
        <v>rgba(255,127,0,0.5)</v>
      </c>
      <c r="G102" t="s">
        <v>149</v>
      </c>
      <c r="H102" t="s">
        <v>150</v>
      </c>
      <c r="I102" t="str">
        <f t="shared" si="9"/>
        <v>[9,26,447,"rgba(255,127,0,0.5)"],</v>
      </c>
      <c r="J102" t="s">
        <v>250</v>
      </c>
    </row>
    <row r="103" spans="1:10" x14ac:dyDescent="0.25">
      <c r="A103" s="5" t="s">
        <v>215</v>
      </c>
      <c r="B103" t="s">
        <v>195</v>
      </c>
      <c r="C103">
        <v>10</v>
      </c>
      <c r="D103">
        <v>26</v>
      </c>
      <c r="E103">
        <f t="shared" si="10"/>
        <v>495</v>
      </c>
      <c r="F103" t="str">
        <f t="shared" si="8"/>
        <v>rgba(255,127,0,0.5)</v>
      </c>
      <c r="G103" t="s">
        <v>149</v>
      </c>
      <c r="H103" t="s">
        <v>150</v>
      </c>
      <c r="I103" t="str">
        <f t="shared" si="9"/>
        <v>[10,26,495,"rgba(255,127,0,0.5)"],</v>
      </c>
      <c r="J103" t="s">
        <v>250</v>
      </c>
    </row>
    <row r="104" spans="1:10" x14ac:dyDescent="0.25">
      <c r="A104" s="5" t="s">
        <v>174</v>
      </c>
      <c r="B104" t="s">
        <v>195</v>
      </c>
      <c r="C104">
        <v>11</v>
      </c>
      <c r="D104">
        <v>26</v>
      </c>
      <c r="E104">
        <f t="shared" si="10"/>
        <v>66</v>
      </c>
      <c r="F104" t="str">
        <f t="shared" si="8"/>
        <v>rgba(0,0,255,0.5)</v>
      </c>
      <c r="G104" t="s">
        <v>149</v>
      </c>
      <c r="H104" t="s">
        <v>150</v>
      </c>
      <c r="I104" t="str">
        <f t="shared" si="9"/>
        <v>[11,26,66,"rgba(0,0,255,0.5)"],</v>
      </c>
      <c r="J104" t="s">
        <v>250</v>
      </c>
    </row>
    <row r="105" spans="1:10" x14ac:dyDescent="0.25">
      <c r="A105" s="5" t="s">
        <v>170</v>
      </c>
      <c r="B105" t="s">
        <v>195</v>
      </c>
      <c r="C105">
        <v>12</v>
      </c>
      <c r="D105">
        <v>26</v>
      </c>
      <c r="E105">
        <f t="shared" si="10"/>
        <v>744</v>
      </c>
      <c r="F105" t="str">
        <f t="shared" ref="F105:F132" si="11">VLOOKUP(A105,data,25,FALSE)</f>
        <v>rgba(255,127,0,0.5)</v>
      </c>
      <c r="G105" t="s">
        <v>149</v>
      </c>
      <c r="H105" t="s">
        <v>150</v>
      </c>
      <c r="I105" t="str">
        <f t="shared" ref="I105:I136" si="12">CONCATENATE("[",C105,H105,D105,H105,E105,H105,G105,F105,G105,"],")</f>
        <v>[12,26,744,"rgba(255,127,0,0.5)"],</v>
      </c>
      <c r="J105" t="s">
        <v>250</v>
      </c>
    </row>
    <row r="106" spans="1:10" x14ac:dyDescent="0.25">
      <c r="A106" s="5" t="s">
        <v>202</v>
      </c>
      <c r="B106" t="s">
        <v>195</v>
      </c>
      <c r="C106">
        <v>13</v>
      </c>
      <c r="D106">
        <v>26</v>
      </c>
      <c r="E106">
        <f t="shared" si="10"/>
        <v>519</v>
      </c>
      <c r="F106" t="str">
        <f t="shared" si="11"/>
        <v>rgba(255,127,0,0.5)</v>
      </c>
      <c r="G106" t="s">
        <v>149</v>
      </c>
      <c r="H106" t="s">
        <v>150</v>
      </c>
      <c r="I106" t="str">
        <f t="shared" si="12"/>
        <v>[13,26,519,"rgba(255,127,0,0.5)"],</v>
      </c>
      <c r="J106" t="s">
        <v>250</v>
      </c>
    </row>
    <row r="107" spans="1:10" x14ac:dyDescent="0.25">
      <c r="A107" s="5" t="s">
        <v>167</v>
      </c>
      <c r="B107" t="s">
        <v>195</v>
      </c>
      <c r="C107">
        <v>14</v>
      </c>
      <c r="D107">
        <v>26</v>
      </c>
      <c r="E107">
        <f t="shared" si="10"/>
        <v>194</v>
      </c>
      <c r="F107" t="str">
        <f t="shared" si="11"/>
        <v>rgba(0,0,255,0.5)</v>
      </c>
      <c r="G107" t="s">
        <v>149</v>
      </c>
      <c r="H107" t="s">
        <v>150</v>
      </c>
      <c r="I107" t="str">
        <f t="shared" si="12"/>
        <v>[14,26,194,"rgba(0,0,255,0.5)"],</v>
      </c>
      <c r="J107" t="s">
        <v>250</v>
      </c>
    </row>
    <row r="108" spans="1:10" x14ac:dyDescent="0.25">
      <c r="A108" s="5" t="s">
        <v>169</v>
      </c>
      <c r="B108" t="s">
        <v>195</v>
      </c>
      <c r="C108">
        <v>15</v>
      </c>
      <c r="D108">
        <v>26</v>
      </c>
      <c r="E108">
        <f t="shared" si="10"/>
        <v>724</v>
      </c>
      <c r="F108" t="str">
        <f t="shared" si="11"/>
        <v>rgba(255,127,0,0.5)</v>
      </c>
      <c r="G108" t="s">
        <v>149</v>
      </c>
      <c r="H108" t="s">
        <v>150</v>
      </c>
      <c r="I108" t="str">
        <f t="shared" si="12"/>
        <v>[15,26,724,"rgba(255,127,0,0.5)"],</v>
      </c>
      <c r="J108" t="s">
        <v>250</v>
      </c>
    </row>
    <row r="109" spans="1:10" x14ac:dyDescent="0.25">
      <c r="A109" s="5" t="s">
        <v>214</v>
      </c>
      <c r="B109" t="s">
        <v>195</v>
      </c>
      <c r="C109">
        <v>16</v>
      </c>
      <c r="D109">
        <v>26</v>
      </c>
      <c r="E109">
        <f t="shared" si="10"/>
        <v>116</v>
      </c>
      <c r="F109" t="str">
        <f t="shared" si="11"/>
        <v>rgba(0,0,255,0.5)</v>
      </c>
      <c r="G109" t="s">
        <v>149</v>
      </c>
      <c r="H109" t="s">
        <v>150</v>
      </c>
      <c r="I109" t="str">
        <f t="shared" si="12"/>
        <v>[16,26,116,"rgba(0,0,255,0.5)"],</v>
      </c>
      <c r="J109" t="s">
        <v>250</v>
      </c>
    </row>
    <row r="110" spans="1:10" x14ac:dyDescent="0.25">
      <c r="A110" s="5" t="s">
        <v>168</v>
      </c>
      <c r="B110" t="s">
        <v>195</v>
      </c>
      <c r="C110">
        <v>17</v>
      </c>
      <c r="D110">
        <v>26</v>
      </c>
      <c r="E110">
        <f t="shared" si="10"/>
        <v>63</v>
      </c>
      <c r="F110" t="str">
        <f t="shared" si="11"/>
        <v>rgba(0,0,255,0.5)</v>
      </c>
      <c r="G110" t="s">
        <v>149</v>
      </c>
      <c r="H110" t="s">
        <v>150</v>
      </c>
      <c r="I110" t="str">
        <f t="shared" si="12"/>
        <v>[17,26,63,"rgba(0,0,255,0.5)"],</v>
      </c>
      <c r="J110" t="s">
        <v>250</v>
      </c>
    </row>
    <row r="111" spans="1:10" x14ac:dyDescent="0.25">
      <c r="A111" s="5" t="s">
        <v>212</v>
      </c>
      <c r="B111" t="s">
        <v>195</v>
      </c>
      <c r="C111">
        <v>18</v>
      </c>
      <c r="D111">
        <v>26</v>
      </c>
      <c r="E111">
        <f t="shared" si="10"/>
        <v>63</v>
      </c>
      <c r="F111" t="str">
        <f t="shared" si="11"/>
        <v>rgba(0,0,255,0.5)</v>
      </c>
      <c r="G111" t="s">
        <v>149</v>
      </c>
      <c r="H111" t="s">
        <v>150</v>
      </c>
      <c r="I111" t="str">
        <f t="shared" si="12"/>
        <v>[18,26,63,"rgba(0,0,255,0.5)"],</v>
      </c>
      <c r="J111" t="s">
        <v>250</v>
      </c>
    </row>
    <row r="112" spans="1:10" x14ac:dyDescent="0.25">
      <c r="A112" s="5" t="s">
        <v>213</v>
      </c>
      <c r="B112" t="s">
        <v>195</v>
      </c>
      <c r="C112">
        <v>19</v>
      </c>
      <c r="D112">
        <v>26</v>
      </c>
      <c r="E112">
        <f t="shared" si="10"/>
        <v>805</v>
      </c>
      <c r="F112" t="str">
        <f t="shared" si="11"/>
        <v>rgba(255,127,0,0.5)</v>
      </c>
      <c r="G112" t="s">
        <v>149</v>
      </c>
      <c r="H112" t="s">
        <v>150</v>
      </c>
      <c r="I112" t="str">
        <f t="shared" si="12"/>
        <v>[19,26,805,"rgba(255,127,0,0.5)"],</v>
      </c>
      <c r="J112" t="s">
        <v>250</v>
      </c>
    </row>
    <row r="113" spans="1:10" x14ac:dyDescent="0.25">
      <c r="A113" s="5" t="s">
        <v>210</v>
      </c>
      <c r="B113" t="s">
        <v>196</v>
      </c>
      <c r="C113">
        <v>0</v>
      </c>
      <c r="D113">
        <v>27</v>
      </c>
      <c r="E113">
        <f t="shared" ref="E113:E132" si="13">VLOOKUP(A113,data,22,FALSE)</f>
        <v>204</v>
      </c>
      <c r="F113" t="str">
        <f t="shared" si="11"/>
        <v>rgba(255,127,0,0.5)</v>
      </c>
      <c r="G113" t="s">
        <v>149</v>
      </c>
      <c r="H113" t="s">
        <v>150</v>
      </c>
      <c r="I113" t="str">
        <f t="shared" si="12"/>
        <v>[0,27,204,"rgba(255,127,0,0.5)"],</v>
      </c>
      <c r="J113" t="s">
        <v>250</v>
      </c>
    </row>
    <row r="114" spans="1:10" x14ac:dyDescent="0.25">
      <c r="A114" s="5" t="s">
        <v>172</v>
      </c>
      <c r="B114" t="s">
        <v>196</v>
      </c>
      <c r="C114">
        <v>1</v>
      </c>
      <c r="D114">
        <v>27</v>
      </c>
      <c r="E114">
        <f t="shared" si="13"/>
        <v>205</v>
      </c>
      <c r="F114" t="str">
        <f t="shared" si="11"/>
        <v>rgba(255,127,0,0.5)</v>
      </c>
      <c r="G114" t="s">
        <v>149</v>
      </c>
      <c r="H114" t="s">
        <v>150</v>
      </c>
      <c r="I114" t="str">
        <f t="shared" si="12"/>
        <v>[1,27,205,"rgba(255,127,0,0.5)"],</v>
      </c>
      <c r="J114" t="s">
        <v>250</v>
      </c>
    </row>
    <row r="115" spans="1:10" x14ac:dyDescent="0.25">
      <c r="A115" s="5" t="s">
        <v>173</v>
      </c>
      <c r="B115" t="s">
        <v>196</v>
      </c>
      <c r="C115">
        <v>2</v>
      </c>
      <c r="D115">
        <v>27</v>
      </c>
      <c r="E115">
        <f t="shared" si="13"/>
        <v>174</v>
      </c>
      <c r="F115" t="str">
        <f t="shared" si="11"/>
        <v>rgba(255,127,0,0.5)</v>
      </c>
      <c r="G115" t="s">
        <v>149</v>
      </c>
      <c r="H115" t="s">
        <v>150</v>
      </c>
      <c r="I115" t="str">
        <f t="shared" si="12"/>
        <v>[2,27,174,"rgba(255,127,0,0.5)"],</v>
      </c>
      <c r="J115" t="s">
        <v>250</v>
      </c>
    </row>
    <row r="116" spans="1:10" x14ac:dyDescent="0.25">
      <c r="A116" s="5" t="s">
        <v>177</v>
      </c>
      <c r="B116" t="s">
        <v>196</v>
      </c>
      <c r="C116">
        <v>3</v>
      </c>
      <c r="D116">
        <v>27</v>
      </c>
      <c r="E116">
        <f t="shared" si="13"/>
        <v>1008</v>
      </c>
      <c r="F116" t="str">
        <f t="shared" si="11"/>
        <v>rgba(0,0,255,0.5)</v>
      </c>
      <c r="G116" t="s">
        <v>149</v>
      </c>
      <c r="H116" t="s">
        <v>150</v>
      </c>
      <c r="I116" t="str">
        <f t="shared" si="12"/>
        <v>[3,27,1008,"rgba(0,0,255,0.5)"],</v>
      </c>
      <c r="J116" t="s">
        <v>250</v>
      </c>
    </row>
    <row r="117" spans="1:10" x14ac:dyDescent="0.25">
      <c r="A117" s="5" t="s">
        <v>211</v>
      </c>
      <c r="B117" t="s">
        <v>196</v>
      </c>
      <c r="C117">
        <v>4</v>
      </c>
      <c r="D117">
        <v>27</v>
      </c>
      <c r="E117">
        <f t="shared" si="13"/>
        <v>173</v>
      </c>
      <c r="F117" t="str">
        <f t="shared" si="11"/>
        <v>rgba(255,127,0,0.5)</v>
      </c>
      <c r="G117" t="s">
        <v>149</v>
      </c>
      <c r="H117" t="s">
        <v>150</v>
      </c>
      <c r="I117" t="str">
        <f t="shared" si="12"/>
        <v>[4,27,173,"rgba(255,127,0,0.5)"],</v>
      </c>
      <c r="J117" t="s">
        <v>250</v>
      </c>
    </row>
    <row r="118" spans="1:10" x14ac:dyDescent="0.25">
      <c r="A118" s="5" t="s">
        <v>171</v>
      </c>
      <c r="B118" t="s">
        <v>196</v>
      </c>
      <c r="C118">
        <v>5</v>
      </c>
      <c r="D118">
        <v>27</v>
      </c>
      <c r="E118">
        <f t="shared" si="13"/>
        <v>340</v>
      </c>
      <c r="F118" t="str">
        <f t="shared" si="11"/>
        <v>rgba(255,127,0,0.5)</v>
      </c>
      <c r="G118" t="s">
        <v>149</v>
      </c>
      <c r="H118" t="s">
        <v>150</v>
      </c>
      <c r="I118" t="str">
        <f t="shared" si="12"/>
        <v>[5,27,340,"rgba(255,127,0,0.5)"],</v>
      </c>
      <c r="J118" t="s">
        <v>250</v>
      </c>
    </row>
    <row r="119" spans="1:10" x14ac:dyDescent="0.25">
      <c r="A119" s="5" t="s">
        <v>175</v>
      </c>
      <c r="B119" t="s">
        <v>196</v>
      </c>
      <c r="C119">
        <v>6</v>
      </c>
      <c r="D119">
        <v>27</v>
      </c>
      <c r="E119">
        <f t="shared" si="13"/>
        <v>198</v>
      </c>
      <c r="F119" t="str">
        <f t="shared" si="11"/>
        <v>rgba(255,127,0,0.5)</v>
      </c>
      <c r="G119" t="s">
        <v>149</v>
      </c>
      <c r="H119" t="s">
        <v>150</v>
      </c>
      <c r="I119" t="str">
        <f t="shared" si="12"/>
        <v>[6,27,198,"rgba(255,127,0,0.5)"],</v>
      </c>
      <c r="J119" t="s">
        <v>250</v>
      </c>
    </row>
    <row r="120" spans="1:10" x14ac:dyDescent="0.25">
      <c r="A120" s="5" t="s">
        <v>216</v>
      </c>
      <c r="B120" t="s">
        <v>196</v>
      </c>
      <c r="C120">
        <v>7</v>
      </c>
      <c r="D120">
        <v>27</v>
      </c>
      <c r="E120">
        <f t="shared" si="13"/>
        <v>224</v>
      </c>
      <c r="F120" t="str">
        <f t="shared" si="11"/>
        <v>rgba(255,127,0,0.5)</v>
      </c>
      <c r="G120" t="s">
        <v>149</v>
      </c>
      <c r="H120" t="s">
        <v>150</v>
      </c>
      <c r="I120" t="str">
        <f t="shared" si="12"/>
        <v>[7,27,224,"rgba(255,127,0,0.5)"],</v>
      </c>
      <c r="J120" t="s">
        <v>250</v>
      </c>
    </row>
    <row r="121" spans="1:10" x14ac:dyDescent="0.25">
      <c r="A121" s="5" t="s">
        <v>176</v>
      </c>
      <c r="B121" t="s">
        <v>196</v>
      </c>
      <c r="C121">
        <v>8</v>
      </c>
      <c r="D121">
        <v>27</v>
      </c>
      <c r="E121">
        <f t="shared" si="13"/>
        <v>237</v>
      </c>
      <c r="F121" t="str">
        <f t="shared" si="11"/>
        <v>rgba(255,127,0,0.5)</v>
      </c>
      <c r="G121" t="s">
        <v>149</v>
      </c>
      <c r="H121" t="s">
        <v>150</v>
      </c>
      <c r="I121" t="str">
        <f t="shared" si="12"/>
        <v>[8,27,237,"rgba(255,127,0,0.5)"],</v>
      </c>
      <c r="J121" t="s">
        <v>250</v>
      </c>
    </row>
    <row r="122" spans="1:10" x14ac:dyDescent="0.25">
      <c r="A122" s="5" t="s">
        <v>166</v>
      </c>
      <c r="B122" t="s">
        <v>196</v>
      </c>
      <c r="C122">
        <v>9</v>
      </c>
      <c r="D122">
        <v>27</v>
      </c>
      <c r="E122">
        <f t="shared" si="13"/>
        <v>191</v>
      </c>
      <c r="F122" t="str">
        <f t="shared" si="11"/>
        <v>rgba(255,127,0,0.5)</v>
      </c>
      <c r="G122" t="s">
        <v>149</v>
      </c>
      <c r="H122" t="s">
        <v>150</v>
      </c>
      <c r="I122" t="str">
        <f t="shared" si="12"/>
        <v>[9,27,191,"rgba(255,127,0,0.5)"],</v>
      </c>
      <c r="J122" t="s">
        <v>250</v>
      </c>
    </row>
    <row r="123" spans="1:10" x14ac:dyDescent="0.25">
      <c r="A123" s="5" t="s">
        <v>215</v>
      </c>
      <c r="B123" t="s">
        <v>196</v>
      </c>
      <c r="C123">
        <v>10</v>
      </c>
      <c r="D123">
        <v>27</v>
      </c>
      <c r="E123">
        <f t="shared" si="13"/>
        <v>168</v>
      </c>
      <c r="F123" t="str">
        <f t="shared" si="11"/>
        <v>rgba(255,127,0,0.5)</v>
      </c>
      <c r="G123" t="s">
        <v>149</v>
      </c>
      <c r="H123" t="s">
        <v>150</v>
      </c>
      <c r="I123" t="str">
        <f t="shared" si="12"/>
        <v>[10,27,168,"rgba(255,127,0,0.5)"],</v>
      </c>
      <c r="J123" t="s">
        <v>250</v>
      </c>
    </row>
    <row r="124" spans="1:10" x14ac:dyDescent="0.25">
      <c r="A124" s="5" t="s">
        <v>174</v>
      </c>
      <c r="B124" t="s">
        <v>196</v>
      </c>
      <c r="C124">
        <v>11</v>
      </c>
      <c r="D124">
        <v>27</v>
      </c>
      <c r="E124">
        <f t="shared" si="13"/>
        <v>666</v>
      </c>
      <c r="F124" t="str">
        <f t="shared" si="11"/>
        <v>rgba(0,0,255,0.5)</v>
      </c>
      <c r="G124" t="s">
        <v>149</v>
      </c>
      <c r="H124" t="s">
        <v>150</v>
      </c>
      <c r="I124" t="str">
        <f t="shared" si="12"/>
        <v>[11,27,666,"rgba(0,0,255,0.5)"],</v>
      </c>
      <c r="J124" t="s">
        <v>250</v>
      </c>
    </row>
    <row r="125" spans="1:10" x14ac:dyDescent="0.25">
      <c r="A125" s="5" t="s">
        <v>170</v>
      </c>
      <c r="B125" t="s">
        <v>196</v>
      </c>
      <c r="C125">
        <v>12</v>
      </c>
      <c r="D125">
        <v>27</v>
      </c>
      <c r="E125">
        <f t="shared" si="13"/>
        <v>352</v>
      </c>
      <c r="F125" t="str">
        <f t="shared" si="11"/>
        <v>rgba(255,127,0,0.5)</v>
      </c>
      <c r="G125" t="s">
        <v>149</v>
      </c>
      <c r="H125" t="s">
        <v>150</v>
      </c>
      <c r="I125" t="str">
        <f t="shared" si="12"/>
        <v>[12,27,352,"rgba(255,127,0,0.5)"],</v>
      </c>
      <c r="J125" t="s">
        <v>250</v>
      </c>
    </row>
    <row r="126" spans="1:10" x14ac:dyDescent="0.25">
      <c r="A126" s="5" t="s">
        <v>202</v>
      </c>
      <c r="B126" t="s">
        <v>196</v>
      </c>
      <c r="C126">
        <v>13</v>
      </c>
      <c r="D126">
        <v>27</v>
      </c>
      <c r="E126">
        <f t="shared" si="13"/>
        <v>378</v>
      </c>
      <c r="F126" t="str">
        <f t="shared" si="11"/>
        <v>rgba(255,127,0,0.5)</v>
      </c>
      <c r="G126" t="s">
        <v>149</v>
      </c>
      <c r="H126" t="s">
        <v>150</v>
      </c>
      <c r="I126" t="str">
        <f t="shared" si="12"/>
        <v>[13,27,378,"rgba(255,127,0,0.5)"],</v>
      </c>
      <c r="J126" t="s">
        <v>250</v>
      </c>
    </row>
    <row r="127" spans="1:10" x14ac:dyDescent="0.25">
      <c r="A127" s="5" t="s">
        <v>167</v>
      </c>
      <c r="B127" t="s">
        <v>196</v>
      </c>
      <c r="C127">
        <v>14</v>
      </c>
      <c r="D127">
        <v>27</v>
      </c>
      <c r="E127">
        <f t="shared" si="13"/>
        <v>581</v>
      </c>
      <c r="F127" t="str">
        <f t="shared" si="11"/>
        <v>rgba(0,0,255,0.5)</v>
      </c>
      <c r="G127" t="s">
        <v>149</v>
      </c>
      <c r="H127" t="s">
        <v>150</v>
      </c>
      <c r="I127" t="str">
        <f t="shared" si="12"/>
        <v>[14,27,581,"rgba(0,0,255,0.5)"],</v>
      </c>
      <c r="J127" t="s">
        <v>250</v>
      </c>
    </row>
    <row r="128" spans="1:10" x14ac:dyDescent="0.25">
      <c r="A128" s="5" t="s">
        <v>169</v>
      </c>
      <c r="B128" t="s">
        <v>196</v>
      </c>
      <c r="C128">
        <v>15</v>
      </c>
      <c r="D128">
        <v>27</v>
      </c>
      <c r="E128">
        <f t="shared" si="13"/>
        <v>479</v>
      </c>
      <c r="F128" t="str">
        <f t="shared" si="11"/>
        <v>rgba(255,127,0,0.5)</v>
      </c>
      <c r="G128" t="s">
        <v>149</v>
      </c>
      <c r="H128" t="s">
        <v>150</v>
      </c>
      <c r="I128" t="str">
        <f t="shared" si="12"/>
        <v>[15,27,479,"rgba(255,127,0,0.5)"],</v>
      </c>
      <c r="J128" t="s">
        <v>250</v>
      </c>
    </row>
    <row r="129" spans="1:11" x14ac:dyDescent="0.25">
      <c r="A129" s="5" t="s">
        <v>214</v>
      </c>
      <c r="B129" t="s">
        <v>196</v>
      </c>
      <c r="C129">
        <v>16</v>
      </c>
      <c r="D129">
        <v>27</v>
      </c>
      <c r="E129">
        <f t="shared" si="13"/>
        <v>769</v>
      </c>
      <c r="F129" t="str">
        <f t="shared" si="11"/>
        <v>rgba(0,0,255,0.5)</v>
      </c>
      <c r="G129" t="s">
        <v>149</v>
      </c>
      <c r="H129" t="s">
        <v>150</v>
      </c>
      <c r="I129" t="str">
        <f t="shared" si="12"/>
        <v>[16,27,769,"rgba(0,0,255,0.5)"],</v>
      </c>
      <c r="J129" t="s">
        <v>250</v>
      </c>
    </row>
    <row r="130" spans="1:11" x14ac:dyDescent="0.25">
      <c r="A130" s="5" t="s">
        <v>168</v>
      </c>
      <c r="B130" t="s">
        <v>196</v>
      </c>
      <c r="C130">
        <v>17</v>
      </c>
      <c r="D130">
        <v>27</v>
      </c>
      <c r="E130">
        <f t="shared" si="13"/>
        <v>734</v>
      </c>
      <c r="F130" t="str">
        <f t="shared" si="11"/>
        <v>rgba(0,0,255,0.5)</v>
      </c>
      <c r="G130" t="s">
        <v>149</v>
      </c>
      <c r="H130" t="s">
        <v>150</v>
      </c>
      <c r="I130" t="str">
        <f t="shared" si="12"/>
        <v>[17,27,734,"rgba(0,0,255,0.5)"],</v>
      </c>
      <c r="J130" t="s">
        <v>250</v>
      </c>
    </row>
    <row r="131" spans="1:11" x14ac:dyDescent="0.25">
      <c r="A131" s="5" t="s">
        <v>212</v>
      </c>
      <c r="B131" t="s">
        <v>196</v>
      </c>
      <c r="C131">
        <v>18</v>
      </c>
      <c r="D131">
        <v>27</v>
      </c>
      <c r="E131">
        <f t="shared" si="13"/>
        <v>832</v>
      </c>
      <c r="F131" t="str">
        <f t="shared" si="11"/>
        <v>rgba(0,0,255,0.5)</v>
      </c>
      <c r="G131" t="s">
        <v>149</v>
      </c>
      <c r="H131" t="s">
        <v>150</v>
      </c>
      <c r="I131" t="str">
        <f t="shared" si="12"/>
        <v>[18,27,832,"rgba(0,0,255,0.5)"],</v>
      </c>
      <c r="J131" t="s">
        <v>250</v>
      </c>
    </row>
    <row r="132" spans="1:11" x14ac:dyDescent="0.25">
      <c r="A132" s="5" t="s">
        <v>213</v>
      </c>
      <c r="B132" t="s">
        <v>196</v>
      </c>
      <c r="C132">
        <v>19</v>
      </c>
      <c r="D132">
        <v>27</v>
      </c>
      <c r="E132">
        <f t="shared" si="13"/>
        <v>396</v>
      </c>
      <c r="F132" t="str">
        <f t="shared" si="11"/>
        <v>rgba(255,127,0,0.5)</v>
      </c>
      <c r="G132" t="s">
        <v>149</v>
      </c>
      <c r="H132" t="s">
        <v>150</v>
      </c>
      <c r="I132" t="str">
        <f t="shared" si="12"/>
        <v>[19,27,396,"rgba(255,127,0,0.5)"],</v>
      </c>
      <c r="J132" t="s">
        <v>250</v>
      </c>
    </row>
    <row r="133" spans="1:11" x14ac:dyDescent="0.25">
      <c r="I133" t="s">
        <v>265</v>
      </c>
      <c r="J133" t="s">
        <v>246</v>
      </c>
      <c r="K133" t="s">
        <v>258</v>
      </c>
    </row>
    <row r="134" spans="1:11" x14ac:dyDescent="0.25">
      <c r="A134" s="5" t="s">
        <v>210</v>
      </c>
      <c r="B134" t="s">
        <v>194</v>
      </c>
      <c r="C134">
        <v>25</v>
      </c>
      <c r="D134">
        <v>0</v>
      </c>
      <c r="E134">
        <f t="shared" ref="E134:E153" si="14">VLOOKUP(A134,data,20,FALSE)</f>
        <v>148</v>
      </c>
      <c r="F134" t="str">
        <f t="shared" ref="F134:F165" si="15">VLOOKUP(A134,data,25,FALSE)</f>
        <v>rgba(255,127,0,0.5)</v>
      </c>
      <c r="G134" t="s">
        <v>149</v>
      </c>
      <c r="H134" t="s">
        <v>150</v>
      </c>
      <c r="I134" t="str">
        <f t="shared" ref="I134:I165" si="16">CONCATENATE("[",C134,H134,D134,H134,E134,H134,G134,F134,G134,"],")</f>
        <v>[25,0,148,"rgba(255,127,0,0.5)"],</v>
      </c>
      <c r="J134" t="s">
        <v>246</v>
      </c>
    </row>
    <row r="135" spans="1:11" x14ac:dyDescent="0.25">
      <c r="A135" s="5" t="s">
        <v>172</v>
      </c>
      <c r="B135" t="s">
        <v>194</v>
      </c>
      <c r="C135">
        <v>25</v>
      </c>
      <c r="D135">
        <v>1</v>
      </c>
      <c r="E135">
        <f t="shared" si="14"/>
        <v>69</v>
      </c>
      <c r="F135" t="str">
        <f t="shared" si="15"/>
        <v>rgba(255,127,0,0.5)</v>
      </c>
      <c r="G135" t="s">
        <v>149</v>
      </c>
      <c r="H135" t="s">
        <v>150</v>
      </c>
      <c r="I135" t="str">
        <f t="shared" si="16"/>
        <v>[25,1,69,"rgba(255,127,0,0.5)"],</v>
      </c>
      <c r="J135" t="s">
        <v>246</v>
      </c>
    </row>
    <row r="136" spans="1:11" x14ac:dyDescent="0.25">
      <c r="A136" s="5" t="s">
        <v>173</v>
      </c>
      <c r="B136" t="s">
        <v>194</v>
      </c>
      <c r="C136">
        <v>25</v>
      </c>
      <c r="D136">
        <v>2</v>
      </c>
      <c r="E136">
        <f t="shared" si="14"/>
        <v>108</v>
      </c>
      <c r="F136" t="str">
        <f t="shared" si="15"/>
        <v>rgba(255,127,0,0.5)</v>
      </c>
      <c r="G136" t="s">
        <v>149</v>
      </c>
      <c r="H136" t="s">
        <v>150</v>
      </c>
      <c r="I136" t="str">
        <f t="shared" si="16"/>
        <v>[25,2,108,"rgba(255,127,0,0.5)"],</v>
      </c>
      <c r="J136" t="s">
        <v>246</v>
      </c>
    </row>
    <row r="137" spans="1:11" x14ac:dyDescent="0.25">
      <c r="A137" s="5" t="s">
        <v>177</v>
      </c>
      <c r="B137" t="s">
        <v>194</v>
      </c>
      <c r="C137">
        <v>25</v>
      </c>
      <c r="D137">
        <v>3</v>
      </c>
      <c r="E137">
        <f t="shared" si="14"/>
        <v>0</v>
      </c>
      <c r="F137" t="str">
        <f t="shared" si="15"/>
        <v>rgba(0,0,255,0.5)</v>
      </c>
      <c r="G137" t="s">
        <v>149</v>
      </c>
      <c r="H137" t="s">
        <v>150</v>
      </c>
      <c r="I137" t="str">
        <f t="shared" si="16"/>
        <v>[25,3,0,"rgba(0,0,255,0.5)"],</v>
      </c>
      <c r="J137" t="s">
        <v>246</v>
      </c>
    </row>
    <row r="138" spans="1:11" x14ac:dyDescent="0.25">
      <c r="A138" s="5" t="s">
        <v>211</v>
      </c>
      <c r="B138" t="s">
        <v>194</v>
      </c>
      <c r="C138">
        <v>25</v>
      </c>
      <c r="D138">
        <v>4</v>
      </c>
      <c r="E138">
        <f t="shared" si="14"/>
        <v>192</v>
      </c>
      <c r="F138" t="str">
        <f t="shared" si="15"/>
        <v>rgba(255,127,0,0.5)</v>
      </c>
      <c r="G138" t="s">
        <v>149</v>
      </c>
      <c r="H138" t="s">
        <v>150</v>
      </c>
      <c r="I138" t="str">
        <f t="shared" si="16"/>
        <v>[25,4,192,"rgba(255,127,0,0.5)"],</v>
      </c>
      <c r="J138" t="s">
        <v>246</v>
      </c>
    </row>
    <row r="139" spans="1:11" x14ac:dyDescent="0.25">
      <c r="A139" s="5" t="s">
        <v>171</v>
      </c>
      <c r="B139" t="s">
        <v>194</v>
      </c>
      <c r="C139">
        <v>25</v>
      </c>
      <c r="D139">
        <v>5</v>
      </c>
      <c r="E139">
        <f t="shared" si="14"/>
        <v>55</v>
      </c>
      <c r="F139" t="str">
        <f t="shared" si="15"/>
        <v>rgba(255,127,0,0.5)</v>
      </c>
      <c r="G139" t="s">
        <v>149</v>
      </c>
      <c r="H139" t="s">
        <v>150</v>
      </c>
      <c r="I139" t="str">
        <f t="shared" si="16"/>
        <v>[25,5,55,"rgba(255,127,0,0.5)"],</v>
      </c>
      <c r="J139" t="s">
        <v>246</v>
      </c>
    </row>
    <row r="140" spans="1:11" x14ac:dyDescent="0.25">
      <c r="A140" s="5" t="s">
        <v>175</v>
      </c>
      <c r="B140" t="s">
        <v>194</v>
      </c>
      <c r="C140">
        <v>25</v>
      </c>
      <c r="D140">
        <v>6</v>
      </c>
      <c r="E140">
        <f t="shared" si="14"/>
        <v>120</v>
      </c>
      <c r="F140" t="str">
        <f t="shared" si="15"/>
        <v>rgba(255,127,0,0.5)</v>
      </c>
      <c r="G140" t="s">
        <v>149</v>
      </c>
      <c r="H140" t="s">
        <v>150</v>
      </c>
      <c r="I140" t="str">
        <f t="shared" si="16"/>
        <v>[25,6,120,"rgba(255,127,0,0.5)"],</v>
      </c>
      <c r="J140" t="s">
        <v>246</v>
      </c>
    </row>
    <row r="141" spans="1:11" x14ac:dyDescent="0.25">
      <c r="A141" s="5" t="s">
        <v>216</v>
      </c>
      <c r="B141" t="s">
        <v>194</v>
      </c>
      <c r="C141">
        <v>25</v>
      </c>
      <c r="D141">
        <v>7</v>
      </c>
      <c r="E141">
        <f t="shared" si="14"/>
        <v>72</v>
      </c>
      <c r="F141" t="str">
        <f t="shared" si="15"/>
        <v>rgba(255,127,0,0.5)</v>
      </c>
      <c r="G141" t="s">
        <v>149</v>
      </c>
      <c r="H141" t="s">
        <v>150</v>
      </c>
      <c r="I141" t="str">
        <f t="shared" si="16"/>
        <v>[25,7,72,"rgba(255,127,0,0.5)"],</v>
      </c>
      <c r="J141" t="s">
        <v>246</v>
      </c>
    </row>
    <row r="142" spans="1:11" x14ac:dyDescent="0.25">
      <c r="A142" s="5" t="s">
        <v>176</v>
      </c>
      <c r="B142" t="s">
        <v>194</v>
      </c>
      <c r="C142">
        <v>25</v>
      </c>
      <c r="D142">
        <v>8</v>
      </c>
      <c r="E142">
        <f t="shared" si="14"/>
        <v>94</v>
      </c>
      <c r="F142" t="str">
        <f t="shared" si="15"/>
        <v>rgba(255,127,0,0.5)</v>
      </c>
      <c r="G142" t="s">
        <v>149</v>
      </c>
      <c r="H142" t="s">
        <v>150</v>
      </c>
      <c r="I142" t="str">
        <f t="shared" si="16"/>
        <v>[25,8,94,"rgba(255,127,0,0.5)"],</v>
      </c>
      <c r="J142" t="s">
        <v>246</v>
      </c>
    </row>
    <row r="143" spans="1:11" x14ac:dyDescent="0.25">
      <c r="A143" s="5" t="s">
        <v>166</v>
      </c>
      <c r="B143" t="s">
        <v>194</v>
      </c>
      <c r="C143">
        <v>25</v>
      </c>
      <c r="D143">
        <v>9</v>
      </c>
      <c r="E143">
        <f t="shared" si="14"/>
        <v>96</v>
      </c>
      <c r="F143" t="str">
        <f t="shared" si="15"/>
        <v>rgba(255,127,0,0.5)</v>
      </c>
      <c r="G143" t="s">
        <v>149</v>
      </c>
      <c r="H143" t="s">
        <v>150</v>
      </c>
      <c r="I143" t="str">
        <f t="shared" si="16"/>
        <v>[25,9,96,"rgba(255,127,0,0.5)"],</v>
      </c>
      <c r="J143" t="s">
        <v>246</v>
      </c>
    </row>
    <row r="144" spans="1:11" x14ac:dyDescent="0.25">
      <c r="A144" s="5" t="s">
        <v>215</v>
      </c>
      <c r="B144" t="s">
        <v>194</v>
      </c>
      <c r="C144">
        <v>25</v>
      </c>
      <c r="D144">
        <v>10</v>
      </c>
      <c r="E144">
        <f t="shared" si="14"/>
        <v>99</v>
      </c>
      <c r="F144" t="str">
        <f t="shared" si="15"/>
        <v>rgba(255,127,0,0.5)</v>
      </c>
      <c r="G144" t="s">
        <v>149</v>
      </c>
      <c r="H144" t="s">
        <v>150</v>
      </c>
      <c r="I144" t="str">
        <f t="shared" si="16"/>
        <v>[25,10,99,"rgba(255,127,0,0.5)"],</v>
      </c>
      <c r="J144" t="s">
        <v>246</v>
      </c>
    </row>
    <row r="145" spans="1:10" x14ac:dyDescent="0.25">
      <c r="A145" s="5" t="s">
        <v>174</v>
      </c>
      <c r="B145" t="s">
        <v>194</v>
      </c>
      <c r="C145">
        <v>25</v>
      </c>
      <c r="D145">
        <v>11</v>
      </c>
      <c r="E145">
        <f t="shared" si="14"/>
        <v>0</v>
      </c>
      <c r="F145" t="str">
        <f t="shared" si="15"/>
        <v>rgba(0,0,255,0.5)</v>
      </c>
      <c r="G145" t="s">
        <v>149</v>
      </c>
      <c r="H145" t="s">
        <v>150</v>
      </c>
      <c r="I145" t="str">
        <f t="shared" si="16"/>
        <v>[25,11,0,"rgba(0,0,255,0.5)"],</v>
      </c>
      <c r="J145" t="s">
        <v>246</v>
      </c>
    </row>
    <row r="146" spans="1:10" x14ac:dyDescent="0.25">
      <c r="A146" s="5" t="s">
        <v>170</v>
      </c>
      <c r="B146" t="s">
        <v>194</v>
      </c>
      <c r="C146">
        <v>25</v>
      </c>
      <c r="D146">
        <v>12</v>
      </c>
      <c r="E146">
        <f t="shared" si="14"/>
        <v>164</v>
      </c>
      <c r="F146" t="str">
        <f t="shared" si="15"/>
        <v>rgba(255,127,0,0.5)</v>
      </c>
      <c r="G146" t="s">
        <v>149</v>
      </c>
      <c r="H146" t="s">
        <v>150</v>
      </c>
      <c r="I146" t="str">
        <f t="shared" si="16"/>
        <v>[25,12,164,"rgba(255,127,0,0.5)"],</v>
      </c>
      <c r="J146" t="s">
        <v>246</v>
      </c>
    </row>
    <row r="147" spans="1:10" x14ac:dyDescent="0.25">
      <c r="A147" s="5" t="s">
        <v>202</v>
      </c>
      <c r="B147" t="s">
        <v>194</v>
      </c>
      <c r="C147">
        <v>25</v>
      </c>
      <c r="D147">
        <v>13</v>
      </c>
      <c r="E147">
        <f t="shared" si="14"/>
        <v>184</v>
      </c>
      <c r="F147" t="str">
        <f t="shared" si="15"/>
        <v>rgba(255,127,0,0.5)</v>
      </c>
      <c r="G147" t="s">
        <v>149</v>
      </c>
      <c r="H147" t="s">
        <v>150</v>
      </c>
      <c r="I147" t="str">
        <f t="shared" si="16"/>
        <v>[25,13,184,"rgba(255,127,0,0.5)"],</v>
      </c>
      <c r="J147" t="s">
        <v>246</v>
      </c>
    </row>
    <row r="148" spans="1:10" x14ac:dyDescent="0.25">
      <c r="A148" s="5" t="s">
        <v>167</v>
      </c>
      <c r="B148" t="s">
        <v>194</v>
      </c>
      <c r="C148">
        <v>25</v>
      </c>
      <c r="D148">
        <v>14</v>
      </c>
      <c r="E148">
        <f t="shared" si="14"/>
        <v>0</v>
      </c>
      <c r="F148" t="str">
        <f t="shared" si="15"/>
        <v>rgba(0,0,255,0.5)</v>
      </c>
      <c r="G148" t="s">
        <v>149</v>
      </c>
      <c r="H148" t="s">
        <v>150</v>
      </c>
      <c r="I148" t="str">
        <f t="shared" si="16"/>
        <v>[25,14,0,"rgba(0,0,255,0.5)"],</v>
      </c>
      <c r="J148" t="s">
        <v>246</v>
      </c>
    </row>
    <row r="149" spans="1:10" x14ac:dyDescent="0.25">
      <c r="A149" s="5" t="s">
        <v>169</v>
      </c>
      <c r="B149" t="s">
        <v>194</v>
      </c>
      <c r="C149">
        <v>25</v>
      </c>
      <c r="D149">
        <v>15</v>
      </c>
      <c r="E149">
        <f t="shared" si="14"/>
        <v>78</v>
      </c>
      <c r="F149" t="str">
        <f t="shared" si="15"/>
        <v>rgba(255,127,0,0.5)</v>
      </c>
      <c r="G149" t="s">
        <v>149</v>
      </c>
      <c r="H149" t="s">
        <v>150</v>
      </c>
      <c r="I149" t="str">
        <f t="shared" si="16"/>
        <v>[25,15,78,"rgba(255,127,0,0.5)"],</v>
      </c>
      <c r="J149" t="s">
        <v>246</v>
      </c>
    </row>
    <row r="150" spans="1:10" x14ac:dyDescent="0.25">
      <c r="A150" s="5" t="s">
        <v>214</v>
      </c>
      <c r="B150" t="s">
        <v>194</v>
      </c>
      <c r="C150">
        <v>25</v>
      </c>
      <c r="D150">
        <v>16</v>
      </c>
      <c r="E150">
        <f t="shared" si="14"/>
        <v>0</v>
      </c>
      <c r="F150" t="str">
        <f t="shared" si="15"/>
        <v>rgba(0,0,255,0.5)</v>
      </c>
      <c r="G150" t="s">
        <v>149</v>
      </c>
      <c r="H150" t="s">
        <v>150</v>
      </c>
      <c r="I150" t="str">
        <f t="shared" si="16"/>
        <v>[25,16,0,"rgba(0,0,255,0.5)"],</v>
      </c>
      <c r="J150" t="s">
        <v>246</v>
      </c>
    </row>
    <row r="151" spans="1:10" x14ac:dyDescent="0.25">
      <c r="A151" s="5" t="s">
        <v>168</v>
      </c>
      <c r="B151" t="s">
        <v>194</v>
      </c>
      <c r="C151">
        <v>25</v>
      </c>
      <c r="D151">
        <v>17</v>
      </c>
      <c r="E151">
        <f t="shared" si="14"/>
        <v>0</v>
      </c>
      <c r="F151" t="str">
        <f t="shared" si="15"/>
        <v>rgba(0,0,255,0.5)</v>
      </c>
      <c r="G151" t="s">
        <v>149</v>
      </c>
      <c r="H151" t="s">
        <v>150</v>
      </c>
      <c r="I151" t="str">
        <f t="shared" si="16"/>
        <v>[25,17,0,"rgba(0,0,255,0.5)"],</v>
      </c>
      <c r="J151" t="s">
        <v>246</v>
      </c>
    </row>
    <row r="152" spans="1:10" x14ac:dyDescent="0.25">
      <c r="A152" s="5" t="s">
        <v>212</v>
      </c>
      <c r="B152" t="s">
        <v>194</v>
      </c>
      <c r="C152">
        <v>25</v>
      </c>
      <c r="D152">
        <v>18</v>
      </c>
      <c r="E152">
        <f t="shared" si="14"/>
        <v>0</v>
      </c>
      <c r="F152" t="str">
        <f t="shared" si="15"/>
        <v>rgba(0,0,255,0.5)</v>
      </c>
      <c r="G152" t="s">
        <v>149</v>
      </c>
      <c r="H152" t="s">
        <v>150</v>
      </c>
      <c r="I152" t="str">
        <f t="shared" si="16"/>
        <v>[25,18,0,"rgba(0,0,255,0.5)"],</v>
      </c>
      <c r="J152" t="s">
        <v>246</v>
      </c>
    </row>
    <row r="153" spans="1:10" x14ac:dyDescent="0.25">
      <c r="A153" s="5" t="s">
        <v>213</v>
      </c>
      <c r="B153" t="s">
        <v>194</v>
      </c>
      <c r="C153">
        <v>25</v>
      </c>
      <c r="D153">
        <v>19</v>
      </c>
      <c r="E153">
        <f t="shared" si="14"/>
        <v>212</v>
      </c>
      <c r="F153" t="str">
        <f t="shared" si="15"/>
        <v>rgba(255,127,0,0.5)</v>
      </c>
      <c r="G153" t="s">
        <v>149</v>
      </c>
      <c r="H153" t="s">
        <v>150</v>
      </c>
      <c r="I153" t="str">
        <f t="shared" si="16"/>
        <v>[25,19,212,"rgba(255,127,0,0.5)"],</v>
      </c>
      <c r="J153" t="s">
        <v>246</v>
      </c>
    </row>
    <row r="154" spans="1:10" x14ac:dyDescent="0.25">
      <c r="A154" s="5" t="s">
        <v>210</v>
      </c>
      <c r="B154" t="s">
        <v>195</v>
      </c>
      <c r="C154">
        <v>26</v>
      </c>
      <c r="D154">
        <v>0</v>
      </c>
      <c r="E154">
        <f t="shared" ref="E154:E173" si="17">VLOOKUP(A154,data,21,FALSE)</f>
        <v>574</v>
      </c>
      <c r="F154" t="str">
        <f t="shared" si="15"/>
        <v>rgba(255,127,0,0.5)</v>
      </c>
      <c r="G154" t="s">
        <v>149</v>
      </c>
      <c r="H154" t="s">
        <v>150</v>
      </c>
      <c r="I154" t="str">
        <f t="shared" si="16"/>
        <v>[26,0,574,"rgba(255,127,0,0.5)"],</v>
      </c>
      <c r="J154" t="s">
        <v>246</v>
      </c>
    </row>
    <row r="155" spans="1:10" x14ac:dyDescent="0.25">
      <c r="A155" s="5" t="s">
        <v>172</v>
      </c>
      <c r="B155" t="s">
        <v>195</v>
      </c>
      <c r="C155">
        <v>26</v>
      </c>
      <c r="D155">
        <v>1</v>
      </c>
      <c r="E155">
        <f t="shared" si="17"/>
        <v>295</v>
      </c>
      <c r="F155" t="str">
        <f t="shared" si="15"/>
        <v>rgba(255,127,0,0.5)</v>
      </c>
      <c r="G155" t="s">
        <v>149</v>
      </c>
      <c r="H155" t="s">
        <v>150</v>
      </c>
      <c r="I155" t="str">
        <f t="shared" si="16"/>
        <v>[26,1,295,"rgba(255,127,0,0.5)"],</v>
      </c>
      <c r="J155" t="s">
        <v>246</v>
      </c>
    </row>
    <row r="156" spans="1:10" x14ac:dyDescent="0.25">
      <c r="A156" s="5" t="s">
        <v>173</v>
      </c>
      <c r="B156" t="s">
        <v>195</v>
      </c>
      <c r="C156">
        <v>26</v>
      </c>
      <c r="D156">
        <v>2</v>
      </c>
      <c r="E156">
        <f t="shared" si="17"/>
        <v>324</v>
      </c>
      <c r="F156" t="str">
        <f t="shared" si="15"/>
        <v>rgba(255,127,0,0.5)</v>
      </c>
      <c r="G156" t="s">
        <v>149</v>
      </c>
      <c r="H156" t="s">
        <v>150</v>
      </c>
      <c r="I156" t="str">
        <f t="shared" si="16"/>
        <v>[26,2,324,"rgba(255,127,0,0.5)"],</v>
      </c>
      <c r="J156" t="s">
        <v>246</v>
      </c>
    </row>
    <row r="157" spans="1:10" x14ac:dyDescent="0.25">
      <c r="A157" s="5" t="s">
        <v>177</v>
      </c>
      <c r="B157" t="s">
        <v>195</v>
      </c>
      <c r="C157">
        <v>26</v>
      </c>
      <c r="D157">
        <v>3</v>
      </c>
      <c r="E157">
        <f t="shared" si="17"/>
        <v>42</v>
      </c>
      <c r="F157" t="str">
        <f t="shared" si="15"/>
        <v>rgba(0,0,255,0.5)</v>
      </c>
      <c r="G157" t="s">
        <v>149</v>
      </c>
      <c r="H157" t="s">
        <v>150</v>
      </c>
      <c r="I157" t="str">
        <f t="shared" si="16"/>
        <v>[26,3,42,"rgba(0,0,255,0.5)"],</v>
      </c>
      <c r="J157" t="s">
        <v>246</v>
      </c>
    </row>
    <row r="158" spans="1:10" x14ac:dyDescent="0.25">
      <c r="A158" s="5" t="s">
        <v>211</v>
      </c>
      <c r="B158" t="s">
        <v>195</v>
      </c>
      <c r="C158">
        <v>26</v>
      </c>
      <c r="D158">
        <v>4</v>
      </c>
      <c r="E158">
        <f t="shared" si="17"/>
        <v>598</v>
      </c>
      <c r="F158" t="str">
        <f t="shared" si="15"/>
        <v>rgba(255,127,0,0.5)</v>
      </c>
      <c r="G158" t="s">
        <v>149</v>
      </c>
      <c r="H158" t="s">
        <v>150</v>
      </c>
      <c r="I158" t="str">
        <f t="shared" si="16"/>
        <v>[26,4,598,"rgba(255,127,0,0.5)"],</v>
      </c>
      <c r="J158" t="s">
        <v>246</v>
      </c>
    </row>
    <row r="159" spans="1:10" x14ac:dyDescent="0.25">
      <c r="A159" s="5" t="s">
        <v>171</v>
      </c>
      <c r="B159" t="s">
        <v>195</v>
      </c>
      <c r="C159">
        <v>26</v>
      </c>
      <c r="D159">
        <v>5</v>
      </c>
      <c r="E159">
        <f t="shared" si="17"/>
        <v>523</v>
      </c>
      <c r="F159" t="str">
        <f t="shared" si="15"/>
        <v>rgba(255,127,0,0.5)</v>
      </c>
      <c r="G159" t="s">
        <v>149</v>
      </c>
      <c r="H159" t="s">
        <v>150</v>
      </c>
      <c r="I159" t="str">
        <f t="shared" si="16"/>
        <v>[26,5,523,"rgba(255,127,0,0.5)"],</v>
      </c>
      <c r="J159" t="s">
        <v>246</v>
      </c>
    </row>
    <row r="160" spans="1:10" x14ac:dyDescent="0.25">
      <c r="A160" s="5" t="s">
        <v>175</v>
      </c>
      <c r="B160" t="s">
        <v>195</v>
      </c>
      <c r="C160">
        <v>26</v>
      </c>
      <c r="D160">
        <v>6</v>
      </c>
      <c r="E160">
        <f t="shared" si="17"/>
        <v>395</v>
      </c>
      <c r="F160" t="str">
        <f t="shared" si="15"/>
        <v>rgba(255,127,0,0.5)</v>
      </c>
      <c r="G160" t="s">
        <v>149</v>
      </c>
      <c r="H160" t="s">
        <v>150</v>
      </c>
      <c r="I160" t="str">
        <f t="shared" si="16"/>
        <v>[26,6,395,"rgba(255,127,0,0.5)"],</v>
      </c>
      <c r="J160" t="s">
        <v>246</v>
      </c>
    </row>
    <row r="161" spans="1:10" x14ac:dyDescent="0.25">
      <c r="A161" s="5" t="s">
        <v>216</v>
      </c>
      <c r="B161" t="s">
        <v>195</v>
      </c>
      <c r="C161">
        <v>26</v>
      </c>
      <c r="D161">
        <v>7</v>
      </c>
      <c r="E161">
        <f t="shared" si="17"/>
        <v>364</v>
      </c>
      <c r="F161" t="str">
        <f t="shared" si="15"/>
        <v>rgba(255,127,0,0.5)</v>
      </c>
      <c r="G161" t="s">
        <v>149</v>
      </c>
      <c r="H161" t="s">
        <v>150</v>
      </c>
      <c r="I161" t="str">
        <f t="shared" si="16"/>
        <v>[26,7,364,"rgba(255,127,0,0.5)"],</v>
      </c>
      <c r="J161" t="s">
        <v>246</v>
      </c>
    </row>
    <row r="162" spans="1:10" x14ac:dyDescent="0.25">
      <c r="A162" s="5" t="s">
        <v>176</v>
      </c>
      <c r="B162" t="s">
        <v>195</v>
      </c>
      <c r="C162">
        <v>26</v>
      </c>
      <c r="D162">
        <v>8</v>
      </c>
      <c r="E162">
        <f t="shared" si="17"/>
        <v>449</v>
      </c>
      <c r="F162" t="str">
        <f t="shared" si="15"/>
        <v>rgba(255,127,0,0.5)</v>
      </c>
      <c r="G162" t="s">
        <v>149</v>
      </c>
      <c r="H162" t="s">
        <v>150</v>
      </c>
      <c r="I162" t="str">
        <f t="shared" si="16"/>
        <v>[26,8,449,"rgba(255,127,0,0.5)"],</v>
      </c>
      <c r="J162" t="s">
        <v>246</v>
      </c>
    </row>
    <row r="163" spans="1:10" x14ac:dyDescent="0.25">
      <c r="A163" s="5" t="s">
        <v>166</v>
      </c>
      <c r="B163" t="s">
        <v>195</v>
      </c>
      <c r="C163">
        <v>26</v>
      </c>
      <c r="D163">
        <v>9</v>
      </c>
      <c r="E163">
        <f t="shared" si="17"/>
        <v>447</v>
      </c>
      <c r="F163" t="str">
        <f t="shared" si="15"/>
        <v>rgba(255,127,0,0.5)</v>
      </c>
      <c r="G163" t="s">
        <v>149</v>
      </c>
      <c r="H163" t="s">
        <v>150</v>
      </c>
      <c r="I163" t="str">
        <f t="shared" si="16"/>
        <v>[26,9,447,"rgba(255,127,0,0.5)"],</v>
      </c>
      <c r="J163" t="s">
        <v>246</v>
      </c>
    </row>
    <row r="164" spans="1:10" x14ac:dyDescent="0.25">
      <c r="A164" s="5" t="s">
        <v>215</v>
      </c>
      <c r="B164" t="s">
        <v>195</v>
      </c>
      <c r="C164">
        <v>26</v>
      </c>
      <c r="D164">
        <v>10</v>
      </c>
      <c r="E164">
        <f t="shared" si="17"/>
        <v>495</v>
      </c>
      <c r="F164" t="str">
        <f t="shared" si="15"/>
        <v>rgba(255,127,0,0.5)</v>
      </c>
      <c r="G164" t="s">
        <v>149</v>
      </c>
      <c r="H164" t="s">
        <v>150</v>
      </c>
      <c r="I164" t="str">
        <f t="shared" si="16"/>
        <v>[26,10,495,"rgba(255,127,0,0.5)"],</v>
      </c>
      <c r="J164" t="s">
        <v>246</v>
      </c>
    </row>
    <row r="165" spans="1:10" x14ac:dyDescent="0.25">
      <c r="A165" s="5" t="s">
        <v>174</v>
      </c>
      <c r="B165" t="s">
        <v>195</v>
      </c>
      <c r="C165">
        <v>26</v>
      </c>
      <c r="D165">
        <v>11</v>
      </c>
      <c r="E165">
        <f t="shared" si="17"/>
        <v>66</v>
      </c>
      <c r="F165" t="str">
        <f t="shared" si="15"/>
        <v>rgba(0,0,255,0.5)</v>
      </c>
      <c r="G165" t="s">
        <v>149</v>
      </c>
      <c r="H165" t="s">
        <v>150</v>
      </c>
      <c r="I165" t="str">
        <f t="shared" si="16"/>
        <v>[26,11,66,"rgba(0,0,255,0.5)"],</v>
      </c>
      <c r="J165" t="s">
        <v>246</v>
      </c>
    </row>
    <row r="166" spans="1:10" x14ac:dyDescent="0.25">
      <c r="A166" s="5" t="s">
        <v>170</v>
      </c>
      <c r="B166" t="s">
        <v>195</v>
      </c>
      <c r="C166">
        <v>26</v>
      </c>
      <c r="D166">
        <v>12</v>
      </c>
      <c r="E166">
        <f t="shared" si="17"/>
        <v>744</v>
      </c>
      <c r="F166" t="str">
        <f t="shared" ref="F166:F193" si="18">VLOOKUP(A166,data,25,FALSE)</f>
        <v>rgba(255,127,0,0.5)</v>
      </c>
      <c r="G166" t="s">
        <v>149</v>
      </c>
      <c r="H166" t="s">
        <v>150</v>
      </c>
      <c r="I166" t="str">
        <f t="shared" ref="I166:I197" si="19">CONCATENATE("[",C166,H166,D166,H166,E166,H166,G166,F166,G166,"],")</f>
        <v>[26,12,744,"rgba(255,127,0,0.5)"],</v>
      </c>
      <c r="J166" t="s">
        <v>246</v>
      </c>
    </row>
    <row r="167" spans="1:10" x14ac:dyDescent="0.25">
      <c r="A167" s="5" t="s">
        <v>202</v>
      </c>
      <c r="B167" t="s">
        <v>195</v>
      </c>
      <c r="C167">
        <v>26</v>
      </c>
      <c r="D167">
        <v>13</v>
      </c>
      <c r="E167">
        <f t="shared" si="17"/>
        <v>519</v>
      </c>
      <c r="F167" t="str">
        <f t="shared" si="18"/>
        <v>rgba(255,127,0,0.5)</v>
      </c>
      <c r="G167" t="s">
        <v>149</v>
      </c>
      <c r="H167" t="s">
        <v>150</v>
      </c>
      <c r="I167" t="str">
        <f t="shared" si="19"/>
        <v>[26,13,519,"rgba(255,127,0,0.5)"],</v>
      </c>
      <c r="J167" t="s">
        <v>246</v>
      </c>
    </row>
    <row r="168" spans="1:10" x14ac:dyDescent="0.25">
      <c r="A168" s="5" t="s">
        <v>167</v>
      </c>
      <c r="B168" t="s">
        <v>195</v>
      </c>
      <c r="C168">
        <v>26</v>
      </c>
      <c r="D168">
        <v>14</v>
      </c>
      <c r="E168">
        <f t="shared" si="17"/>
        <v>194</v>
      </c>
      <c r="F168" t="str">
        <f t="shared" si="18"/>
        <v>rgba(0,0,255,0.5)</v>
      </c>
      <c r="G168" t="s">
        <v>149</v>
      </c>
      <c r="H168" t="s">
        <v>150</v>
      </c>
      <c r="I168" t="str">
        <f t="shared" si="19"/>
        <v>[26,14,194,"rgba(0,0,255,0.5)"],</v>
      </c>
      <c r="J168" t="s">
        <v>246</v>
      </c>
    </row>
    <row r="169" spans="1:10" x14ac:dyDescent="0.25">
      <c r="A169" s="5" t="s">
        <v>169</v>
      </c>
      <c r="B169" t="s">
        <v>195</v>
      </c>
      <c r="C169">
        <v>26</v>
      </c>
      <c r="D169">
        <v>15</v>
      </c>
      <c r="E169">
        <f t="shared" si="17"/>
        <v>724</v>
      </c>
      <c r="F169" t="str">
        <f t="shared" si="18"/>
        <v>rgba(255,127,0,0.5)</v>
      </c>
      <c r="G169" t="s">
        <v>149</v>
      </c>
      <c r="H169" t="s">
        <v>150</v>
      </c>
      <c r="I169" t="str">
        <f t="shared" si="19"/>
        <v>[26,15,724,"rgba(255,127,0,0.5)"],</v>
      </c>
      <c r="J169" t="s">
        <v>246</v>
      </c>
    </row>
    <row r="170" spans="1:10" x14ac:dyDescent="0.25">
      <c r="A170" s="5" t="s">
        <v>214</v>
      </c>
      <c r="B170" t="s">
        <v>195</v>
      </c>
      <c r="C170">
        <v>26</v>
      </c>
      <c r="D170">
        <v>16</v>
      </c>
      <c r="E170">
        <f t="shared" si="17"/>
        <v>116</v>
      </c>
      <c r="F170" t="str">
        <f t="shared" si="18"/>
        <v>rgba(0,0,255,0.5)</v>
      </c>
      <c r="G170" t="s">
        <v>149</v>
      </c>
      <c r="H170" t="s">
        <v>150</v>
      </c>
      <c r="I170" t="str">
        <f t="shared" si="19"/>
        <v>[26,16,116,"rgba(0,0,255,0.5)"],</v>
      </c>
      <c r="J170" t="s">
        <v>246</v>
      </c>
    </row>
    <row r="171" spans="1:10" x14ac:dyDescent="0.25">
      <c r="A171" s="5" t="s">
        <v>168</v>
      </c>
      <c r="B171" t="s">
        <v>195</v>
      </c>
      <c r="C171">
        <v>26</v>
      </c>
      <c r="D171">
        <v>17</v>
      </c>
      <c r="E171">
        <f t="shared" si="17"/>
        <v>63</v>
      </c>
      <c r="F171" t="str">
        <f t="shared" si="18"/>
        <v>rgba(0,0,255,0.5)</v>
      </c>
      <c r="G171" t="s">
        <v>149</v>
      </c>
      <c r="H171" t="s">
        <v>150</v>
      </c>
      <c r="I171" t="str">
        <f t="shared" si="19"/>
        <v>[26,17,63,"rgba(0,0,255,0.5)"],</v>
      </c>
      <c r="J171" t="s">
        <v>246</v>
      </c>
    </row>
    <row r="172" spans="1:10" x14ac:dyDescent="0.25">
      <c r="A172" s="5" t="s">
        <v>212</v>
      </c>
      <c r="B172" t="s">
        <v>195</v>
      </c>
      <c r="C172">
        <v>26</v>
      </c>
      <c r="D172">
        <v>18</v>
      </c>
      <c r="E172">
        <f t="shared" si="17"/>
        <v>63</v>
      </c>
      <c r="F172" t="str">
        <f t="shared" si="18"/>
        <v>rgba(0,0,255,0.5)</v>
      </c>
      <c r="G172" t="s">
        <v>149</v>
      </c>
      <c r="H172" t="s">
        <v>150</v>
      </c>
      <c r="I172" t="str">
        <f t="shared" si="19"/>
        <v>[26,18,63,"rgba(0,0,255,0.5)"],</v>
      </c>
      <c r="J172" t="s">
        <v>246</v>
      </c>
    </row>
    <row r="173" spans="1:10" x14ac:dyDescent="0.25">
      <c r="A173" s="5" t="s">
        <v>213</v>
      </c>
      <c r="B173" t="s">
        <v>195</v>
      </c>
      <c r="C173">
        <v>26</v>
      </c>
      <c r="D173">
        <v>19</v>
      </c>
      <c r="E173">
        <f t="shared" si="17"/>
        <v>805</v>
      </c>
      <c r="F173" t="str">
        <f t="shared" si="18"/>
        <v>rgba(255,127,0,0.5)</v>
      </c>
      <c r="G173" t="s">
        <v>149</v>
      </c>
      <c r="H173" t="s">
        <v>150</v>
      </c>
      <c r="I173" t="str">
        <f t="shared" si="19"/>
        <v>[26,19,805,"rgba(255,127,0,0.5)"],</v>
      </c>
      <c r="J173" t="s">
        <v>246</v>
      </c>
    </row>
    <row r="174" spans="1:10" x14ac:dyDescent="0.25">
      <c r="A174" s="5" t="s">
        <v>210</v>
      </c>
      <c r="B174" t="s">
        <v>196</v>
      </c>
      <c r="C174">
        <v>27</v>
      </c>
      <c r="D174">
        <v>0</v>
      </c>
      <c r="E174">
        <f t="shared" ref="E174:E193" si="20">VLOOKUP(A174,data,22,FALSE)</f>
        <v>204</v>
      </c>
      <c r="F174" t="str">
        <f t="shared" si="18"/>
        <v>rgba(255,127,0,0.5)</v>
      </c>
      <c r="G174" t="s">
        <v>149</v>
      </c>
      <c r="H174" t="s">
        <v>150</v>
      </c>
      <c r="I174" t="str">
        <f t="shared" si="19"/>
        <v>[27,0,204,"rgba(255,127,0,0.5)"],</v>
      </c>
      <c r="J174" t="s">
        <v>246</v>
      </c>
    </row>
    <row r="175" spans="1:10" x14ac:dyDescent="0.25">
      <c r="A175" s="5" t="s">
        <v>172</v>
      </c>
      <c r="B175" t="s">
        <v>196</v>
      </c>
      <c r="C175">
        <v>27</v>
      </c>
      <c r="D175">
        <v>1</v>
      </c>
      <c r="E175">
        <f t="shared" si="20"/>
        <v>205</v>
      </c>
      <c r="F175" t="str">
        <f t="shared" si="18"/>
        <v>rgba(255,127,0,0.5)</v>
      </c>
      <c r="G175" t="s">
        <v>149</v>
      </c>
      <c r="H175" t="s">
        <v>150</v>
      </c>
      <c r="I175" t="str">
        <f t="shared" si="19"/>
        <v>[27,1,205,"rgba(255,127,0,0.5)"],</v>
      </c>
      <c r="J175" t="s">
        <v>246</v>
      </c>
    </row>
    <row r="176" spans="1:10" x14ac:dyDescent="0.25">
      <c r="A176" s="5" t="s">
        <v>173</v>
      </c>
      <c r="B176" t="s">
        <v>196</v>
      </c>
      <c r="C176">
        <v>27</v>
      </c>
      <c r="D176">
        <v>2</v>
      </c>
      <c r="E176">
        <f t="shared" si="20"/>
        <v>174</v>
      </c>
      <c r="F176" t="str">
        <f t="shared" si="18"/>
        <v>rgba(255,127,0,0.5)</v>
      </c>
      <c r="G176" t="s">
        <v>149</v>
      </c>
      <c r="H176" t="s">
        <v>150</v>
      </c>
      <c r="I176" t="str">
        <f t="shared" si="19"/>
        <v>[27,2,174,"rgba(255,127,0,0.5)"],</v>
      </c>
      <c r="J176" t="s">
        <v>246</v>
      </c>
    </row>
    <row r="177" spans="1:10" x14ac:dyDescent="0.25">
      <c r="A177" s="5" t="s">
        <v>177</v>
      </c>
      <c r="B177" t="s">
        <v>196</v>
      </c>
      <c r="C177">
        <v>27</v>
      </c>
      <c r="D177">
        <v>3</v>
      </c>
      <c r="E177">
        <f t="shared" si="20"/>
        <v>1008</v>
      </c>
      <c r="F177" t="str">
        <f t="shared" si="18"/>
        <v>rgba(0,0,255,0.5)</v>
      </c>
      <c r="G177" t="s">
        <v>149</v>
      </c>
      <c r="H177" t="s">
        <v>150</v>
      </c>
      <c r="I177" t="str">
        <f t="shared" si="19"/>
        <v>[27,3,1008,"rgba(0,0,255,0.5)"],</v>
      </c>
      <c r="J177" t="s">
        <v>246</v>
      </c>
    </row>
    <row r="178" spans="1:10" x14ac:dyDescent="0.25">
      <c r="A178" s="5" t="s">
        <v>211</v>
      </c>
      <c r="B178" t="s">
        <v>196</v>
      </c>
      <c r="C178">
        <v>27</v>
      </c>
      <c r="D178">
        <v>4</v>
      </c>
      <c r="E178">
        <f t="shared" si="20"/>
        <v>173</v>
      </c>
      <c r="F178" t="str">
        <f t="shared" si="18"/>
        <v>rgba(255,127,0,0.5)</v>
      </c>
      <c r="G178" t="s">
        <v>149</v>
      </c>
      <c r="H178" t="s">
        <v>150</v>
      </c>
      <c r="I178" t="str">
        <f t="shared" si="19"/>
        <v>[27,4,173,"rgba(255,127,0,0.5)"],</v>
      </c>
      <c r="J178" t="s">
        <v>246</v>
      </c>
    </row>
    <row r="179" spans="1:10" x14ac:dyDescent="0.25">
      <c r="A179" s="5" t="s">
        <v>171</v>
      </c>
      <c r="B179" t="s">
        <v>196</v>
      </c>
      <c r="C179">
        <v>27</v>
      </c>
      <c r="D179">
        <v>5</v>
      </c>
      <c r="E179">
        <f t="shared" si="20"/>
        <v>340</v>
      </c>
      <c r="F179" t="str">
        <f t="shared" si="18"/>
        <v>rgba(255,127,0,0.5)</v>
      </c>
      <c r="G179" t="s">
        <v>149</v>
      </c>
      <c r="H179" t="s">
        <v>150</v>
      </c>
      <c r="I179" t="str">
        <f t="shared" si="19"/>
        <v>[27,5,340,"rgba(255,127,0,0.5)"],</v>
      </c>
      <c r="J179" t="s">
        <v>246</v>
      </c>
    </row>
    <row r="180" spans="1:10" x14ac:dyDescent="0.25">
      <c r="A180" s="5" t="s">
        <v>175</v>
      </c>
      <c r="B180" t="s">
        <v>196</v>
      </c>
      <c r="C180">
        <v>27</v>
      </c>
      <c r="D180">
        <v>6</v>
      </c>
      <c r="E180">
        <f t="shared" si="20"/>
        <v>198</v>
      </c>
      <c r="F180" t="str">
        <f t="shared" si="18"/>
        <v>rgba(255,127,0,0.5)</v>
      </c>
      <c r="G180" t="s">
        <v>149</v>
      </c>
      <c r="H180" t="s">
        <v>150</v>
      </c>
      <c r="I180" t="str">
        <f t="shared" si="19"/>
        <v>[27,6,198,"rgba(255,127,0,0.5)"],</v>
      </c>
      <c r="J180" t="s">
        <v>246</v>
      </c>
    </row>
    <row r="181" spans="1:10" x14ac:dyDescent="0.25">
      <c r="A181" s="5" t="s">
        <v>216</v>
      </c>
      <c r="B181" t="s">
        <v>196</v>
      </c>
      <c r="C181">
        <v>27</v>
      </c>
      <c r="D181">
        <v>7</v>
      </c>
      <c r="E181">
        <f t="shared" si="20"/>
        <v>224</v>
      </c>
      <c r="F181" t="str">
        <f t="shared" si="18"/>
        <v>rgba(255,127,0,0.5)</v>
      </c>
      <c r="G181" t="s">
        <v>149</v>
      </c>
      <c r="H181" t="s">
        <v>150</v>
      </c>
      <c r="I181" t="str">
        <f t="shared" si="19"/>
        <v>[27,7,224,"rgba(255,127,0,0.5)"],</v>
      </c>
      <c r="J181" t="s">
        <v>246</v>
      </c>
    </row>
    <row r="182" spans="1:10" x14ac:dyDescent="0.25">
      <c r="A182" s="5" t="s">
        <v>176</v>
      </c>
      <c r="B182" t="s">
        <v>196</v>
      </c>
      <c r="C182">
        <v>27</v>
      </c>
      <c r="D182">
        <v>8</v>
      </c>
      <c r="E182">
        <f t="shared" si="20"/>
        <v>237</v>
      </c>
      <c r="F182" t="str">
        <f t="shared" si="18"/>
        <v>rgba(255,127,0,0.5)</v>
      </c>
      <c r="G182" t="s">
        <v>149</v>
      </c>
      <c r="H182" t="s">
        <v>150</v>
      </c>
      <c r="I182" t="str">
        <f t="shared" si="19"/>
        <v>[27,8,237,"rgba(255,127,0,0.5)"],</v>
      </c>
      <c r="J182" t="s">
        <v>246</v>
      </c>
    </row>
    <row r="183" spans="1:10" x14ac:dyDescent="0.25">
      <c r="A183" s="5" t="s">
        <v>166</v>
      </c>
      <c r="B183" t="s">
        <v>196</v>
      </c>
      <c r="C183">
        <v>27</v>
      </c>
      <c r="D183">
        <v>9</v>
      </c>
      <c r="E183">
        <f t="shared" si="20"/>
        <v>191</v>
      </c>
      <c r="F183" t="str">
        <f t="shared" si="18"/>
        <v>rgba(255,127,0,0.5)</v>
      </c>
      <c r="G183" t="s">
        <v>149</v>
      </c>
      <c r="H183" t="s">
        <v>150</v>
      </c>
      <c r="I183" t="str">
        <f t="shared" si="19"/>
        <v>[27,9,191,"rgba(255,127,0,0.5)"],</v>
      </c>
      <c r="J183" t="s">
        <v>246</v>
      </c>
    </row>
    <row r="184" spans="1:10" x14ac:dyDescent="0.25">
      <c r="A184" s="5" t="s">
        <v>215</v>
      </c>
      <c r="B184" t="s">
        <v>196</v>
      </c>
      <c r="C184">
        <v>27</v>
      </c>
      <c r="D184">
        <v>10</v>
      </c>
      <c r="E184">
        <f t="shared" si="20"/>
        <v>168</v>
      </c>
      <c r="F184" t="str">
        <f t="shared" si="18"/>
        <v>rgba(255,127,0,0.5)</v>
      </c>
      <c r="G184" t="s">
        <v>149</v>
      </c>
      <c r="H184" t="s">
        <v>150</v>
      </c>
      <c r="I184" t="str">
        <f t="shared" si="19"/>
        <v>[27,10,168,"rgba(255,127,0,0.5)"],</v>
      </c>
      <c r="J184" t="s">
        <v>246</v>
      </c>
    </row>
    <row r="185" spans="1:10" x14ac:dyDescent="0.25">
      <c r="A185" s="5" t="s">
        <v>174</v>
      </c>
      <c r="B185" t="s">
        <v>196</v>
      </c>
      <c r="C185">
        <v>27</v>
      </c>
      <c r="D185">
        <v>11</v>
      </c>
      <c r="E185">
        <f t="shared" si="20"/>
        <v>666</v>
      </c>
      <c r="F185" t="str">
        <f t="shared" si="18"/>
        <v>rgba(0,0,255,0.5)</v>
      </c>
      <c r="G185" t="s">
        <v>149</v>
      </c>
      <c r="H185" t="s">
        <v>150</v>
      </c>
      <c r="I185" t="str">
        <f t="shared" si="19"/>
        <v>[27,11,666,"rgba(0,0,255,0.5)"],</v>
      </c>
      <c r="J185" t="s">
        <v>246</v>
      </c>
    </row>
    <row r="186" spans="1:10" x14ac:dyDescent="0.25">
      <c r="A186" s="5" t="s">
        <v>170</v>
      </c>
      <c r="B186" t="s">
        <v>196</v>
      </c>
      <c r="C186">
        <v>27</v>
      </c>
      <c r="D186">
        <v>12</v>
      </c>
      <c r="E186">
        <f t="shared" si="20"/>
        <v>352</v>
      </c>
      <c r="F186" t="str">
        <f t="shared" si="18"/>
        <v>rgba(255,127,0,0.5)</v>
      </c>
      <c r="G186" t="s">
        <v>149</v>
      </c>
      <c r="H186" t="s">
        <v>150</v>
      </c>
      <c r="I186" t="str">
        <f t="shared" si="19"/>
        <v>[27,12,352,"rgba(255,127,0,0.5)"],</v>
      </c>
      <c r="J186" t="s">
        <v>246</v>
      </c>
    </row>
    <row r="187" spans="1:10" x14ac:dyDescent="0.25">
      <c r="A187" s="5" t="s">
        <v>202</v>
      </c>
      <c r="B187" t="s">
        <v>196</v>
      </c>
      <c r="C187">
        <v>27</v>
      </c>
      <c r="D187">
        <v>13</v>
      </c>
      <c r="E187">
        <f t="shared" si="20"/>
        <v>378</v>
      </c>
      <c r="F187" t="str">
        <f t="shared" si="18"/>
        <v>rgba(255,127,0,0.5)</v>
      </c>
      <c r="G187" t="s">
        <v>149</v>
      </c>
      <c r="H187" t="s">
        <v>150</v>
      </c>
      <c r="I187" t="str">
        <f t="shared" si="19"/>
        <v>[27,13,378,"rgba(255,127,0,0.5)"],</v>
      </c>
      <c r="J187" t="s">
        <v>246</v>
      </c>
    </row>
    <row r="188" spans="1:10" x14ac:dyDescent="0.25">
      <c r="A188" s="5" t="s">
        <v>167</v>
      </c>
      <c r="B188" t="s">
        <v>196</v>
      </c>
      <c r="C188">
        <v>27</v>
      </c>
      <c r="D188">
        <v>14</v>
      </c>
      <c r="E188">
        <f t="shared" si="20"/>
        <v>581</v>
      </c>
      <c r="F188" t="str">
        <f t="shared" si="18"/>
        <v>rgba(0,0,255,0.5)</v>
      </c>
      <c r="G188" t="s">
        <v>149</v>
      </c>
      <c r="H188" t="s">
        <v>150</v>
      </c>
      <c r="I188" t="str">
        <f t="shared" si="19"/>
        <v>[27,14,581,"rgba(0,0,255,0.5)"],</v>
      </c>
      <c r="J188" t="s">
        <v>246</v>
      </c>
    </row>
    <row r="189" spans="1:10" x14ac:dyDescent="0.25">
      <c r="A189" s="5" t="s">
        <v>169</v>
      </c>
      <c r="B189" t="s">
        <v>196</v>
      </c>
      <c r="C189">
        <v>27</v>
      </c>
      <c r="D189">
        <v>15</v>
      </c>
      <c r="E189">
        <f t="shared" si="20"/>
        <v>479</v>
      </c>
      <c r="F189" t="str">
        <f t="shared" si="18"/>
        <v>rgba(255,127,0,0.5)</v>
      </c>
      <c r="G189" t="s">
        <v>149</v>
      </c>
      <c r="H189" t="s">
        <v>150</v>
      </c>
      <c r="I189" t="str">
        <f t="shared" si="19"/>
        <v>[27,15,479,"rgba(255,127,0,0.5)"],</v>
      </c>
      <c r="J189" t="s">
        <v>246</v>
      </c>
    </row>
    <row r="190" spans="1:10" x14ac:dyDescent="0.25">
      <c r="A190" s="5" t="s">
        <v>214</v>
      </c>
      <c r="B190" t="s">
        <v>196</v>
      </c>
      <c r="C190">
        <v>27</v>
      </c>
      <c r="D190">
        <v>16</v>
      </c>
      <c r="E190">
        <f t="shared" si="20"/>
        <v>769</v>
      </c>
      <c r="F190" t="str">
        <f t="shared" si="18"/>
        <v>rgba(0,0,255,0.5)</v>
      </c>
      <c r="G190" t="s">
        <v>149</v>
      </c>
      <c r="H190" t="s">
        <v>150</v>
      </c>
      <c r="I190" t="str">
        <f t="shared" si="19"/>
        <v>[27,16,769,"rgba(0,0,255,0.5)"],</v>
      </c>
      <c r="J190" t="s">
        <v>246</v>
      </c>
    </row>
    <row r="191" spans="1:10" x14ac:dyDescent="0.25">
      <c r="A191" s="5" t="s">
        <v>168</v>
      </c>
      <c r="B191" t="s">
        <v>196</v>
      </c>
      <c r="C191">
        <v>27</v>
      </c>
      <c r="D191">
        <v>17</v>
      </c>
      <c r="E191">
        <f t="shared" si="20"/>
        <v>734</v>
      </c>
      <c r="F191" t="str">
        <f t="shared" si="18"/>
        <v>rgba(0,0,255,0.5)</v>
      </c>
      <c r="G191" t="s">
        <v>149</v>
      </c>
      <c r="H191" t="s">
        <v>150</v>
      </c>
      <c r="I191" t="str">
        <f t="shared" si="19"/>
        <v>[27,17,734,"rgba(0,0,255,0.5)"],</v>
      </c>
      <c r="J191" t="s">
        <v>246</v>
      </c>
    </row>
    <row r="192" spans="1:10" x14ac:dyDescent="0.25">
      <c r="A192" s="5" t="s">
        <v>212</v>
      </c>
      <c r="B192" t="s">
        <v>196</v>
      </c>
      <c r="C192">
        <v>27</v>
      </c>
      <c r="D192">
        <v>18</v>
      </c>
      <c r="E192">
        <f t="shared" si="20"/>
        <v>832</v>
      </c>
      <c r="F192" t="str">
        <f t="shared" si="18"/>
        <v>rgba(0,0,255,0.5)</v>
      </c>
      <c r="G192" t="s">
        <v>149</v>
      </c>
      <c r="H192" t="s">
        <v>150</v>
      </c>
      <c r="I192" t="str">
        <f t="shared" si="19"/>
        <v>[27,18,832,"rgba(0,0,255,0.5)"],</v>
      </c>
      <c r="J192" t="s">
        <v>246</v>
      </c>
    </row>
    <row r="193" spans="1:11" x14ac:dyDescent="0.25">
      <c r="A193" s="5" t="s">
        <v>213</v>
      </c>
      <c r="B193" t="s">
        <v>196</v>
      </c>
      <c r="C193">
        <v>27</v>
      </c>
      <c r="D193">
        <v>19</v>
      </c>
      <c r="E193">
        <f t="shared" si="20"/>
        <v>396</v>
      </c>
      <c r="F193" t="str">
        <f t="shared" si="18"/>
        <v>rgba(255,127,0,0.5)</v>
      </c>
      <c r="G193" t="s">
        <v>149</v>
      </c>
      <c r="H193" t="s">
        <v>150</v>
      </c>
      <c r="I193" t="str">
        <f t="shared" si="19"/>
        <v>[27,19,396,"rgba(255,127,0,0.5)"],</v>
      </c>
      <c r="J193" t="s">
        <v>246</v>
      </c>
    </row>
    <row r="194" spans="1:11" x14ac:dyDescent="0.25">
      <c r="I194" t="s">
        <v>266</v>
      </c>
      <c r="J194" t="s">
        <v>248</v>
      </c>
      <c r="K194" t="s">
        <v>259</v>
      </c>
    </row>
    <row r="195" spans="1:11" x14ac:dyDescent="0.25">
      <c r="A195" s="5" t="s">
        <v>210</v>
      </c>
      <c r="B195" t="s">
        <v>194</v>
      </c>
      <c r="C195">
        <v>0</v>
      </c>
      <c r="D195">
        <v>29</v>
      </c>
      <c r="E195">
        <f t="shared" ref="E195:E214" si="21">VLOOKUP(A195,data,2,FALSE)</f>
        <v>926</v>
      </c>
      <c r="F195" t="s">
        <v>200</v>
      </c>
      <c r="G195" t="s">
        <v>149</v>
      </c>
      <c r="H195" t="s">
        <v>150</v>
      </c>
      <c r="I195" t="str">
        <f t="shared" ref="I195:I214" si="22">CONCATENATE("[",C195,H195,D195,H195,E195,H195,G195,F195,G195,"],")</f>
        <v>[0,29,926,"rgba(255,127,0,0.5)"],</v>
      </c>
      <c r="J195" t="s">
        <v>248</v>
      </c>
    </row>
    <row r="196" spans="1:11" x14ac:dyDescent="0.25">
      <c r="A196" s="5" t="s">
        <v>172</v>
      </c>
      <c r="B196" t="s">
        <v>194</v>
      </c>
      <c r="C196">
        <v>1</v>
      </c>
      <c r="D196">
        <v>29</v>
      </c>
      <c r="E196">
        <f t="shared" si="21"/>
        <v>569</v>
      </c>
      <c r="F196" t="s">
        <v>200</v>
      </c>
      <c r="G196" t="s">
        <v>149</v>
      </c>
      <c r="H196" t="s">
        <v>150</v>
      </c>
      <c r="I196" t="str">
        <f t="shared" si="22"/>
        <v>[1,29,569,"rgba(255,127,0,0.5)"],</v>
      </c>
      <c r="J196" t="s">
        <v>248</v>
      </c>
    </row>
    <row r="197" spans="1:11" x14ac:dyDescent="0.25">
      <c r="A197" s="5" t="s">
        <v>173</v>
      </c>
      <c r="B197" t="s">
        <v>194</v>
      </c>
      <c r="C197">
        <v>2</v>
      </c>
      <c r="D197">
        <v>29</v>
      </c>
      <c r="E197">
        <f t="shared" si="21"/>
        <v>606</v>
      </c>
      <c r="F197" t="s">
        <v>200</v>
      </c>
      <c r="G197" t="s">
        <v>149</v>
      </c>
      <c r="H197" t="s">
        <v>150</v>
      </c>
      <c r="I197" t="str">
        <f t="shared" si="22"/>
        <v>[2,29,606,"rgba(255,127,0,0.5)"],</v>
      </c>
      <c r="J197" t="s">
        <v>248</v>
      </c>
    </row>
    <row r="198" spans="1:11" x14ac:dyDescent="0.25">
      <c r="A198" s="5" t="s">
        <v>177</v>
      </c>
      <c r="B198" t="s">
        <v>194</v>
      </c>
      <c r="C198">
        <v>3</v>
      </c>
      <c r="D198">
        <v>29</v>
      </c>
      <c r="E198">
        <f t="shared" si="21"/>
        <v>1050</v>
      </c>
      <c r="F198" t="s">
        <v>200</v>
      </c>
      <c r="G198" t="s">
        <v>149</v>
      </c>
      <c r="H198" t="s">
        <v>150</v>
      </c>
      <c r="I198" t="str">
        <f t="shared" si="22"/>
        <v>[3,29,1050,"rgba(255,127,0,0.5)"],</v>
      </c>
      <c r="J198" t="s">
        <v>248</v>
      </c>
    </row>
    <row r="199" spans="1:11" x14ac:dyDescent="0.25">
      <c r="A199" s="5" t="s">
        <v>211</v>
      </c>
      <c r="B199" t="s">
        <v>194</v>
      </c>
      <c r="C199">
        <v>4</v>
      </c>
      <c r="D199">
        <v>29</v>
      </c>
      <c r="E199">
        <f t="shared" si="21"/>
        <v>963</v>
      </c>
      <c r="F199" t="s">
        <v>200</v>
      </c>
      <c r="G199" t="s">
        <v>149</v>
      </c>
      <c r="H199" t="s">
        <v>150</v>
      </c>
      <c r="I199" t="str">
        <f t="shared" si="22"/>
        <v>[4,29,963,"rgba(255,127,0,0.5)"],</v>
      </c>
      <c r="J199" t="s">
        <v>248</v>
      </c>
    </row>
    <row r="200" spans="1:11" x14ac:dyDescent="0.25">
      <c r="A200" s="5" t="s">
        <v>171</v>
      </c>
      <c r="B200" t="s">
        <v>194</v>
      </c>
      <c r="C200">
        <v>5</v>
      </c>
      <c r="D200">
        <v>29</v>
      </c>
      <c r="E200">
        <f t="shared" si="21"/>
        <v>918</v>
      </c>
      <c r="F200" t="s">
        <v>200</v>
      </c>
      <c r="G200" t="s">
        <v>149</v>
      </c>
      <c r="H200" t="s">
        <v>150</v>
      </c>
      <c r="I200" t="str">
        <f t="shared" si="22"/>
        <v>[5,29,918,"rgba(255,127,0,0.5)"],</v>
      </c>
      <c r="J200" t="s">
        <v>248</v>
      </c>
    </row>
    <row r="201" spans="1:11" x14ac:dyDescent="0.25">
      <c r="A201" s="5" t="s">
        <v>175</v>
      </c>
      <c r="B201" t="s">
        <v>194</v>
      </c>
      <c r="C201">
        <v>6</v>
      </c>
      <c r="D201">
        <v>29</v>
      </c>
      <c r="E201">
        <f t="shared" si="21"/>
        <v>713</v>
      </c>
      <c r="F201" t="s">
        <v>200</v>
      </c>
      <c r="G201" t="s">
        <v>149</v>
      </c>
      <c r="H201" t="s">
        <v>150</v>
      </c>
      <c r="I201" t="str">
        <f t="shared" si="22"/>
        <v>[6,29,713,"rgba(255,127,0,0.5)"],</v>
      </c>
      <c r="J201" t="s">
        <v>248</v>
      </c>
    </row>
    <row r="202" spans="1:11" x14ac:dyDescent="0.25">
      <c r="A202" s="5" t="s">
        <v>216</v>
      </c>
      <c r="B202" t="s">
        <v>194</v>
      </c>
      <c r="C202">
        <v>7</v>
      </c>
      <c r="D202">
        <v>28</v>
      </c>
      <c r="E202">
        <f t="shared" si="21"/>
        <v>660</v>
      </c>
      <c r="F202" t="s">
        <v>201</v>
      </c>
      <c r="G202" t="s">
        <v>149</v>
      </c>
      <c r="H202" t="s">
        <v>150</v>
      </c>
      <c r="I202" t="str">
        <f t="shared" si="22"/>
        <v>[7,28,660,"rgba(0,0,255,0.5)"],</v>
      </c>
      <c r="J202" t="s">
        <v>248</v>
      </c>
    </row>
    <row r="203" spans="1:11" x14ac:dyDescent="0.25">
      <c r="A203" s="5" t="s">
        <v>176</v>
      </c>
      <c r="B203" t="s">
        <v>194</v>
      </c>
      <c r="C203">
        <v>8</v>
      </c>
      <c r="D203">
        <v>29</v>
      </c>
      <c r="E203">
        <f t="shared" si="21"/>
        <v>780</v>
      </c>
      <c r="F203" t="s">
        <v>200</v>
      </c>
      <c r="G203" t="s">
        <v>149</v>
      </c>
      <c r="H203" t="s">
        <v>150</v>
      </c>
      <c r="I203" t="str">
        <f t="shared" si="22"/>
        <v>[8,29,780,"rgba(255,127,0,0.5)"],</v>
      </c>
      <c r="J203" t="s">
        <v>248</v>
      </c>
    </row>
    <row r="204" spans="1:11" x14ac:dyDescent="0.25">
      <c r="A204" s="5" t="s">
        <v>166</v>
      </c>
      <c r="B204" t="s">
        <v>194</v>
      </c>
      <c r="C204">
        <v>9</v>
      </c>
      <c r="D204">
        <v>29</v>
      </c>
      <c r="E204">
        <f t="shared" si="21"/>
        <v>734</v>
      </c>
      <c r="F204" t="s">
        <v>200</v>
      </c>
      <c r="G204" t="s">
        <v>149</v>
      </c>
      <c r="H204" t="s">
        <v>150</v>
      </c>
      <c r="I204" t="str">
        <f t="shared" si="22"/>
        <v>[9,29,734,"rgba(255,127,0,0.5)"],</v>
      </c>
      <c r="J204" t="s">
        <v>248</v>
      </c>
    </row>
    <row r="205" spans="1:11" x14ac:dyDescent="0.25">
      <c r="A205" s="5" t="s">
        <v>215</v>
      </c>
      <c r="B205" t="s">
        <v>194</v>
      </c>
      <c r="C205">
        <v>10</v>
      </c>
      <c r="D205">
        <v>28</v>
      </c>
      <c r="E205">
        <f t="shared" si="21"/>
        <v>762</v>
      </c>
      <c r="F205" t="s">
        <v>201</v>
      </c>
      <c r="G205" t="s">
        <v>149</v>
      </c>
      <c r="H205" t="s">
        <v>150</v>
      </c>
      <c r="I205" t="str">
        <f t="shared" si="22"/>
        <v>[10,28,762,"rgba(0,0,255,0.5)"],</v>
      </c>
      <c r="J205" t="s">
        <v>248</v>
      </c>
    </row>
    <row r="206" spans="1:11" x14ac:dyDescent="0.25">
      <c r="A206" s="5" t="s">
        <v>174</v>
      </c>
      <c r="B206" t="s">
        <v>194</v>
      </c>
      <c r="C206">
        <v>11</v>
      </c>
      <c r="D206">
        <v>28</v>
      </c>
      <c r="E206">
        <f t="shared" si="21"/>
        <v>732</v>
      </c>
      <c r="F206" t="s">
        <v>201</v>
      </c>
      <c r="G206" t="s">
        <v>149</v>
      </c>
      <c r="H206" t="s">
        <v>150</v>
      </c>
      <c r="I206" t="str">
        <f t="shared" si="22"/>
        <v>[11,28,732,"rgba(0,0,255,0.5)"],</v>
      </c>
      <c r="J206" t="s">
        <v>248</v>
      </c>
    </row>
    <row r="207" spans="1:11" x14ac:dyDescent="0.25">
      <c r="A207" s="5" t="s">
        <v>170</v>
      </c>
      <c r="B207" t="s">
        <v>194</v>
      </c>
      <c r="C207">
        <v>12</v>
      </c>
      <c r="D207">
        <v>28</v>
      </c>
      <c r="E207">
        <f t="shared" si="21"/>
        <v>1260</v>
      </c>
      <c r="F207" t="s">
        <v>201</v>
      </c>
      <c r="G207" t="s">
        <v>149</v>
      </c>
      <c r="H207" t="s">
        <v>150</v>
      </c>
      <c r="I207" t="str">
        <f t="shared" si="22"/>
        <v>[12,28,1260,"rgba(0,0,255,0.5)"],</v>
      </c>
      <c r="J207" t="s">
        <v>248</v>
      </c>
    </row>
    <row r="208" spans="1:11" x14ac:dyDescent="0.25">
      <c r="A208" s="5" t="s">
        <v>202</v>
      </c>
      <c r="B208" t="s">
        <v>194</v>
      </c>
      <c r="C208">
        <v>13</v>
      </c>
      <c r="D208">
        <v>29</v>
      </c>
      <c r="E208">
        <f t="shared" si="21"/>
        <v>1081</v>
      </c>
      <c r="F208" t="s">
        <v>200</v>
      </c>
      <c r="G208" t="s">
        <v>149</v>
      </c>
      <c r="H208" t="s">
        <v>150</v>
      </c>
      <c r="I208" t="str">
        <f t="shared" si="22"/>
        <v>[13,29,1081,"rgba(255,127,0,0.5)"],</v>
      </c>
      <c r="J208" t="s">
        <v>248</v>
      </c>
    </row>
    <row r="209" spans="1:11" x14ac:dyDescent="0.25">
      <c r="A209" s="5" t="s">
        <v>167</v>
      </c>
      <c r="B209" t="s">
        <v>194</v>
      </c>
      <c r="C209">
        <v>14</v>
      </c>
      <c r="D209">
        <v>28</v>
      </c>
      <c r="E209">
        <f t="shared" si="21"/>
        <v>775</v>
      </c>
      <c r="F209" t="s">
        <v>201</v>
      </c>
      <c r="G209" t="s">
        <v>149</v>
      </c>
      <c r="H209" t="s">
        <v>150</v>
      </c>
      <c r="I209" t="str">
        <f t="shared" si="22"/>
        <v>[14,28,775,"rgba(0,0,255,0.5)"],</v>
      </c>
      <c r="J209" t="s">
        <v>248</v>
      </c>
    </row>
    <row r="210" spans="1:11" x14ac:dyDescent="0.25">
      <c r="A210" s="5" t="s">
        <v>169</v>
      </c>
      <c r="B210" t="s">
        <v>194</v>
      </c>
      <c r="C210">
        <v>15</v>
      </c>
      <c r="D210">
        <v>29</v>
      </c>
      <c r="E210">
        <f t="shared" si="21"/>
        <v>1281</v>
      </c>
      <c r="F210" t="s">
        <v>200</v>
      </c>
      <c r="G210" t="s">
        <v>149</v>
      </c>
      <c r="H210" t="s">
        <v>150</v>
      </c>
      <c r="I210" t="str">
        <f t="shared" si="22"/>
        <v>[15,29,1281,"rgba(255,127,0,0.5)"],</v>
      </c>
      <c r="J210" t="s">
        <v>248</v>
      </c>
    </row>
    <row r="211" spans="1:11" x14ac:dyDescent="0.25">
      <c r="A211" s="5" t="s">
        <v>214</v>
      </c>
      <c r="B211" t="s">
        <v>194</v>
      </c>
      <c r="C211">
        <v>16</v>
      </c>
      <c r="D211">
        <v>29</v>
      </c>
      <c r="E211">
        <f t="shared" si="21"/>
        <v>885</v>
      </c>
      <c r="F211" t="s">
        <v>200</v>
      </c>
      <c r="G211" t="s">
        <v>149</v>
      </c>
      <c r="H211" t="s">
        <v>150</v>
      </c>
      <c r="I211" t="str">
        <f t="shared" si="22"/>
        <v>[16,29,885,"rgba(255,127,0,0.5)"],</v>
      </c>
      <c r="J211" t="s">
        <v>248</v>
      </c>
    </row>
    <row r="212" spans="1:11" x14ac:dyDescent="0.25">
      <c r="A212" s="5" t="s">
        <v>168</v>
      </c>
      <c r="B212" t="s">
        <v>194</v>
      </c>
      <c r="C212">
        <v>17</v>
      </c>
      <c r="D212">
        <v>29</v>
      </c>
      <c r="E212">
        <f t="shared" si="21"/>
        <v>797</v>
      </c>
      <c r="F212" t="s">
        <v>200</v>
      </c>
      <c r="G212" t="s">
        <v>149</v>
      </c>
      <c r="H212" t="s">
        <v>150</v>
      </c>
      <c r="I212" t="str">
        <f t="shared" si="22"/>
        <v>[17,29,797,"rgba(255,127,0,0.5)"],</v>
      </c>
      <c r="J212" t="s">
        <v>248</v>
      </c>
    </row>
    <row r="213" spans="1:11" x14ac:dyDescent="0.25">
      <c r="A213" s="5" t="s">
        <v>212</v>
      </c>
      <c r="B213" t="s">
        <v>194</v>
      </c>
      <c r="C213">
        <v>18</v>
      </c>
      <c r="D213">
        <v>28</v>
      </c>
      <c r="E213">
        <f t="shared" si="21"/>
        <v>895</v>
      </c>
      <c r="F213" t="s">
        <v>201</v>
      </c>
      <c r="G213" t="s">
        <v>149</v>
      </c>
      <c r="H213" t="s">
        <v>150</v>
      </c>
      <c r="I213" t="str">
        <f t="shared" si="22"/>
        <v>[18,28,895,"rgba(0,0,255,0.5)"],</v>
      </c>
      <c r="J213" t="s">
        <v>248</v>
      </c>
    </row>
    <row r="214" spans="1:11" x14ac:dyDescent="0.25">
      <c r="A214" s="5" t="s">
        <v>213</v>
      </c>
      <c r="B214" t="s">
        <v>194</v>
      </c>
      <c r="C214">
        <v>19</v>
      </c>
      <c r="D214">
        <v>29</v>
      </c>
      <c r="E214">
        <f t="shared" si="21"/>
        <v>1413</v>
      </c>
      <c r="F214" t="s">
        <v>200</v>
      </c>
      <c r="G214" t="s">
        <v>149</v>
      </c>
      <c r="H214" t="s">
        <v>150</v>
      </c>
      <c r="I214" t="str">
        <f t="shared" si="22"/>
        <v>[19,29,1413,"rgba(255,127,0,0.5)"],</v>
      </c>
      <c r="J214" t="s">
        <v>248</v>
      </c>
    </row>
    <row r="215" spans="1:11" x14ac:dyDescent="0.25">
      <c r="G215" t="s">
        <v>149</v>
      </c>
      <c r="H215" t="s">
        <v>150</v>
      </c>
      <c r="I215" t="s">
        <v>267</v>
      </c>
      <c r="J215" t="s">
        <v>249</v>
      </c>
      <c r="K215" t="s">
        <v>255</v>
      </c>
    </row>
    <row r="216" spans="1:11" x14ac:dyDescent="0.25">
      <c r="A216" s="5" t="s">
        <v>210</v>
      </c>
      <c r="B216" t="s">
        <v>154</v>
      </c>
      <c r="C216">
        <v>0</v>
      </c>
      <c r="D216">
        <v>20</v>
      </c>
      <c r="E216">
        <f t="shared" ref="E216:E235" si="23">VLOOKUP(A216,data,3,FALSE)</f>
        <v>335</v>
      </c>
      <c r="F216" t="s">
        <v>200</v>
      </c>
      <c r="G216" t="s">
        <v>149</v>
      </c>
      <c r="H216" t="s">
        <v>150</v>
      </c>
      <c r="I216" t="str">
        <f t="shared" ref="I216:I255" si="24">CONCATENATE("[",C216,H216,D216,H216,E216,H216,G216,F216,G216,"],")</f>
        <v>[0,20,335,"rgba(255,127,0,0.5)"],</v>
      </c>
      <c r="J216" t="s">
        <v>249</v>
      </c>
    </row>
    <row r="217" spans="1:11" x14ac:dyDescent="0.25">
      <c r="A217" s="5" t="s">
        <v>172</v>
      </c>
      <c r="B217" t="s">
        <v>154</v>
      </c>
      <c r="C217">
        <v>1</v>
      </c>
      <c r="D217">
        <v>20</v>
      </c>
      <c r="E217">
        <f t="shared" si="23"/>
        <v>110</v>
      </c>
      <c r="F217" t="s">
        <v>200</v>
      </c>
      <c r="G217" t="s">
        <v>149</v>
      </c>
      <c r="H217" t="s">
        <v>150</v>
      </c>
      <c r="I217" t="str">
        <f t="shared" si="24"/>
        <v>[1,20,110,"rgba(255,127,0,0.5)"],</v>
      </c>
      <c r="J217" t="s">
        <v>249</v>
      </c>
    </row>
    <row r="218" spans="1:11" x14ac:dyDescent="0.25">
      <c r="A218" s="5" t="s">
        <v>173</v>
      </c>
      <c r="B218" t="s">
        <v>154</v>
      </c>
      <c r="C218">
        <v>2</v>
      </c>
      <c r="D218">
        <v>20</v>
      </c>
      <c r="E218">
        <f t="shared" si="23"/>
        <v>288</v>
      </c>
      <c r="F218" t="s">
        <v>200</v>
      </c>
      <c r="G218" t="s">
        <v>149</v>
      </c>
      <c r="H218" t="s">
        <v>150</v>
      </c>
      <c r="I218" t="str">
        <f t="shared" si="24"/>
        <v>[2,20,288,"rgba(255,127,0,0.5)"],</v>
      </c>
      <c r="J218" t="s">
        <v>249</v>
      </c>
    </row>
    <row r="219" spans="1:11" x14ac:dyDescent="0.25">
      <c r="A219" s="5" t="s">
        <v>177</v>
      </c>
      <c r="B219" t="s">
        <v>154</v>
      </c>
      <c r="C219">
        <v>3</v>
      </c>
      <c r="D219">
        <v>20</v>
      </c>
      <c r="E219">
        <f t="shared" si="23"/>
        <v>44</v>
      </c>
      <c r="F219" t="s">
        <v>200</v>
      </c>
      <c r="G219" t="s">
        <v>149</v>
      </c>
      <c r="H219" t="s">
        <v>150</v>
      </c>
      <c r="I219" t="str">
        <f t="shared" si="24"/>
        <v>[3,20,44,"rgba(255,127,0,0.5)"],</v>
      </c>
      <c r="J219" t="s">
        <v>249</v>
      </c>
    </row>
    <row r="220" spans="1:11" x14ac:dyDescent="0.25">
      <c r="A220" s="5" t="s">
        <v>211</v>
      </c>
      <c r="B220" t="s">
        <v>154</v>
      </c>
      <c r="C220">
        <v>4</v>
      </c>
      <c r="D220">
        <v>20</v>
      </c>
      <c r="E220">
        <f t="shared" si="23"/>
        <v>146</v>
      </c>
      <c r="F220" t="s">
        <v>200</v>
      </c>
      <c r="G220" t="s">
        <v>149</v>
      </c>
      <c r="H220" t="s">
        <v>150</v>
      </c>
      <c r="I220" t="str">
        <f t="shared" si="24"/>
        <v>[4,20,146,"rgba(255,127,0,0.5)"],</v>
      </c>
      <c r="J220" t="s">
        <v>249</v>
      </c>
    </row>
    <row r="221" spans="1:11" x14ac:dyDescent="0.25">
      <c r="A221" s="5" t="s">
        <v>171</v>
      </c>
      <c r="B221" t="s">
        <v>154</v>
      </c>
      <c r="C221">
        <v>5</v>
      </c>
      <c r="D221">
        <v>20</v>
      </c>
      <c r="E221">
        <f t="shared" si="23"/>
        <v>248</v>
      </c>
      <c r="F221" t="s">
        <v>200</v>
      </c>
      <c r="G221" t="s">
        <v>149</v>
      </c>
      <c r="H221" t="s">
        <v>150</v>
      </c>
      <c r="I221" t="str">
        <f t="shared" si="24"/>
        <v>[5,20,248,"rgba(255,127,0,0.5)"],</v>
      </c>
      <c r="J221" t="s">
        <v>249</v>
      </c>
    </row>
    <row r="222" spans="1:11" x14ac:dyDescent="0.25">
      <c r="A222" s="5" t="s">
        <v>175</v>
      </c>
      <c r="B222" t="s">
        <v>154</v>
      </c>
      <c r="C222">
        <v>6</v>
      </c>
      <c r="D222">
        <v>20</v>
      </c>
      <c r="E222">
        <f t="shared" si="23"/>
        <v>298</v>
      </c>
      <c r="F222" t="s">
        <v>200</v>
      </c>
      <c r="G222" t="s">
        <v>149</v>
      </c>
      <c r="H222" t="s">
        <v>150</v>
      </c>
      <c r="I222" t="str">
        <f t="shared" si="24"/>
        <v>[6,20,298,"rgba(255,127,0,0.5)"],</v>
      </c>
      <c r="J222" t="s">
        <v>249</v>
      </c>
    </row>
    <row r="223" spans="1:11" x14ac:dyDescent="0.25">
      <c r="A223" s="5" t="s">
        <v>216</v>
      </c>
      <c r="B223" t="s">
        <v>154</v>
      </c>
      <c r="C223">
        <v>7</v>
      </c>
      <c r="D223">
        <v>20</v>
      </c>
      <c r="E223">
        <f t="shared" si="23"/>
        <v>99</v>
      </c>
      <c r="F223" t="s">
        <v>201</v>
      </c>
      <c r="G223" t="s">
        <v>149</v>
      </c>
      <c r="H223" t="s">
        <v>150</v>
      </c>
      <c r="I223" t="str">
        <f t="shared" si="24"/>
        <v>[7,20,99,"rgba(0,0,255,0.5)"],</v>
      </c>
      <c r="J223" t="s">
        <v>249</v>
      </c>
    </row>
    <row r="224" spans="1:11" x14ac:dyDescent="0.25">
      <c r="A224" s="5" t="s">
        <v>176</v>
      </c>
      <c r="B224" t="s">
        <v>154</v>
      </c>
      <c r="C224">
        <v>8</v>
      </c>
      <c r="D224">
        <v>20</v>
      </c>
      <c r="E224">
        <f t="shared" si="23"/>
        <v>183</v>
      </c>
      <c r="F224" t="s">
        <v>200</v>
      </c>
      <c r="G224" t="s">
        <v>149</v>
      </c>
      <c r="H224" t="s">
        <v>150</v>
      </c>
      <c r="I224" t="str">
        <f t="shared" si="24"/>
        <v>[8,20,183,"rgba(255,127,0,0.5)"],</v>
      </c>
      <c r="J224" t="s">
        <v>249</v>
      </c>
    </row>
    <row r="225" spans="1:10" x14ac:dyDescent="0.25">
      <c r="A225" s="5" t="s">
        <v>166</v>
      </c>
      <c r="B225" t="s">
        <v>154</v>
      </c>
      <c r="C225">
        <v>9</v>
      </c>
      <c r="D225">
        <v>20</v>
      </c>
      <c r="E225">
        <f t="shared" si="23"/>
        <v>253</v>
      </c>
      <c r="F225" t="s">
        <v>200</v>
      </c>
      <c r="G225" t="s">
        <v>149</v>
      </c>
      <c r="H225" t="s">
        <v>150</v>
      </c>
      <c r="I225" t="str">
        <f t="shared" si="24"/>
        <v>[9,20,253,"rgba(255,127,0,0.5)"],</v>
      </c>
      <c r="J225" t="s">
        <v>249</v>
      </c>
    </row>
    <row r="226" spans="1:10" x14ac:dyDescent="0.25">
      <c r="A226" s="5" t="s">
        <v>215</v>
      </c>
      <c r="B226" t="s">
        <v>154</v>
      </c>
      <c r="C226">
        <v>10</v>
      </c>
      <c r="D226">
        <v>20</v>
      </c>
      <c r="E226">
        <f t="shared" si="23"/>
        <v>171</v>
      </c>
      <c r="F226" t="s">
        <v>201</v>
      </c>
      <c r="G226" t="s">
        <v>149</v>
      </c>
      <c r="H226" t="s">
        <v>150</v>
      </c>
      <c r="I226" t="str">
        <f t="shared" si="24"/>
        <v>[10,20,171,"rgba(0,0,255,0.5)"],</v>
      </c>
      <c r="J226" t="s">
        <v>249</v>
      </c>
    </row>
    <row r="227" spans="1:10" x14ac:dyDescent="0.25">
      <c r="A227" s="5" t="s">
        <v>174</v>
      </c>
      <c r="B227" t="s">
        <v>154</v>
      </c>
      <c r="C227">
        <v>11</v>
      </c>
      <c r="D227">
        <v>20</v>
      </c>
      <c r="E227">
        <f t="shared" si="23"/>
        <v>45</v>
      </c>
      <c r="F227" t="s">
        <v>201</v>
      </c>
      <c r="G227" t="s">
        <v>149</v>
      </c>
      <c r="H227" t="s">
        <v>150</v>
      </c>
      <c r="I227" t="str">
        <f t="shared" si="24"/>
        <v>[11,20,45,"rgba(0,0,255,0.5)"],</v>
      </c>
      <c r="J227" t="s">
        <v>249</v>
      </c>
    </row>
    <row r="228" spans="1:10" x14ac:dyDescent="0.25">
      <c r="A228" s="5" t="s">
        <v>170</v>
      </c>
      <c r="B228" t="s">
        <v>154</v>
      </c>
      <c r="C228">
        <v>12</v>
      </c>
      <c r="D228">
        <v>20</v>
      </c>
      <c r="E228">
        <f t="shared" si="23"/>
        <v>249</v>
      </c>
      <c r="F228" t="s">
        <v>201</v>
      </c>
      <c r="G228" t="s">
        <v>149</v>
      </c>
      <c r="H228" t="s">
        <v>150</v>
      </c>
      <c r="I228" t="str">
        <f t="shared" si="24"/>
        <v>[12,20,249,"rgba(0,0,255,0.5)"],</v>
      </c>
      <c r="J228" t="s">
        <v>249</v>
      </c>
    </row>
    <row r="229" spans="1:10" x14ac:dyDescent="0.25">
      <c r="A229" s="5" t="s">
        <v>202</v>
      </c>
      <c r="B229" t="s">
        <v>154</v>
      </c>
      <c r="C229">
        <v>13</v>
      </c>
      <c r="D229">
        <v>20</v>
      </c>
      <c r="E229">
        <f t="shared" si="23"/>
        <v>356</v>
      </c>
      <c r="F229" t="s">
        <v>200</v>
      </c>
      <c r="G229" t="s">
        <v>149</v>
      </c>
      <c r="H229" t="s">
        <v>150</v>
      </c>
      <c r="I229" t="str">
        <f t="shared" si="24"/>
        <v>[13,20,356,"rgba(255,127,0,0.5)"],</v>
      </c>
      <c r="J229" t="s">
        <v>249</v>
      </c>
    </row>
    <row r="230" spans="1:10" x14ac:dyDescent="0.25">
      <c r="A230" s="5" t="s">
        <v>167</v>
      </c>
      <c r="B230" t="s">
        <v>154</v>
      </c>
      <c r="C230">
        <v>14</v>
      </c>
      <c r="D230">
        <v>20</v>
      </c>
      <c r="E230">
        <f t="shared" si="23"/>
        <v>45</v>
      </c>
      <c r="F230" t="s">
        <v>201</v>
      </c>
      <c r="G230" t="s">
        <v>149</v>
      </c>
      <c r="H230" t="s">
        <v>150</v>
      </c>
      <c r="I230" t="str">
        <f t="shared" si="24"/>
        <v>[14,20,45,"rgba(0,0,255,0.5)"],</v>
      </c>
      <c r="J230" t="s">
        <v>249</v>
      </c>
    </row>
    <row r="231" spans="1:10" x14ac:dyDescent="0.25">
      <c r="A231" s="5" t="s">
        <v>169</v>
      </c>
      <c r="B231" t="s">
        <v>154</v>
      </c>
      <c r="C231">
        <v>15</v>
      </c>
      <c r="D231">
        <v>20</v>
      </c>
      <c r="E231">
        <f t="shared" si="23"/>
        <v>293</v>
      </c>
      <c r="F231" t="s">
        <v>200</v>
      </c>
      <c r="G231" t="s">
        <v>149</v>
      </c>
      <c r="H231" t="s">
        <v>150</v>
      </c>
      <c r="I231" t="str">
        <f t="shared" si="24"/>
        <v>[15,20,293,"rgba(255,127,0,0.5)"],</v>
      </c>
      <c r="J231" t="s">
        <v>249</v>
      </c>
    </row>
    <row r="232" spans="1:10" x14ac:dyDescent="0.25">
      <c r="A232" s="5" t="s">
        <v>214</v>
      </c>
      <c r="B232" t="s">
        <v>154</v>
      </c>
      <c r="C232">
        <v>16</v>
      </c>
      <c r="D232">
        <v>20</v>
      </c>
      <c r="E232">
        <f t="shared" si="23"/>
        <v>26</v>
      </c>
      <c r="F232" t="s">
        <v>200</v>
      </c>
      <c r="G232" t="s">
        <v>149</v>
      </c>
      <c r="H232" t="s">
        <v>150</v>
      </c>
      <c r="I232" t="str">
        <f t="shared" si="24"/>
        <v>[16,20,26,"rgba(255,127,0,0.5)"],</v>
      </c>
      <c r="J232" t="s">
        <v>249</v>
      </c>
    </row>
    <row r="233" spans="1:10" x14ac:dyDescent="0.25">
      <c r="A233" s="5" t="s">
        <v>168</v>
      </c>
      <c r="B233" t="s">
        <v>154</v>
      </c>
      <c r="C233">
        <v>17</v>
      </c>
      <c r="D233">
        <v>20</v>
      </c>
      <c r="E233">
        <f t="shared" si="23"/>
        <v>40</v>
      </c>
      <c r="F233" t="s">
        <v>200</v>
      </c>
      <c r="G233" t="s">
        <v>149</v>
      </c>
      <c r="H233" t="s">
        <v>150</v>
      </c>
      <c r="I233" t="str">
        <f t="shared" si="24"/>
        <v>[17,20,40,"rgba(255,127,0,0.5)"],</v>
      </c>
      <c r="J233" t="s">
        <v>249</v>
      </c>
    </row>
    <row r="234" spans="1:10" x14ac:dyDescent="0.25">
      <c r="A234" s="5" t="s">
        <v>212</v>
      </c>
      <c r="B234" t="s">
        <v>154</v>
      </c>
      <c r="C234">
        <v>18</v>
      </c>
      <c r="D234">
        <v>20</v>
      </c>
      <c r="E234">
        <f t="shared" si="23"/>
        <v>40</v>
      </c>
      <c r="F234" t="s">
        <v>201</v>
      </c>
      <c r="G234" t="s">
        <v>149</v>
      </c>
      <c r="H234" t="s">
        <v>150</v>
      </c>
      <c r="I234" t="str">
        <f t="shared" si="24"/>
        <v>[18,20,40,"rgba(0,0,255,0.5)"],</v>
      </c>
      <c r="J234" t="s">
        <v>249</v>
      </c>
    </row>
    <row r="235" spans="1:10" x14ac:dyDescent="0.25">
      <c r="A235" s="5" t="s">
        <v>213</v>
      </c>
      <c r="B235" t="s">
        <v>154</v>
      </c>
      <c r="C235">
        <v>19</v>
      </c>
      <c r="D235">
        <v>20</v>
      </c>
      <c r="E235">
        <f t="shared" si="23"/>
        <v>318</v>
      </c>
      <c r="F235" t="s">
        <v>200</v>
      </c>
      <c r="G235" t="s">
        <v>149</v>
      </c>
      <c r="H235" t="s">
        <v>150</v>
      </c>
      <c r="I235" t="str">
        <f t="shared" si="24"/>
        <v>[19,20,318,"rgba(255,127,0,0.5)"],</v>
      </c>
      <c r="J235" t="s">
        <v>249</v>
      </c>
    </row>
    <row r="236" spans="1:10" x14ac:dyDescent="0.25">
      <c r="A236" s="5" t="s">
        <v>210</v>
      </c>
      <c r="B236" t="s">
        <v>155</v>
      </c>
      <c r="C236">
        <v>0</v>
      </c>
      <c r="D236">
        <v>21</v>
      </c>
      <c r="E236">
        <f t="shared" ref="E236:E255" si="25">VLOOKUP(A236,data,4,FALSE)</f>
        <v>591</v>
      </c>
      <c r="F236" t="s">
        <v>200</v>
      </c>
      <c r="G236" t="s">
        <v>149</v>
      </c>
      <c r="H236" t="s">
        <v>150</v>
      </c>
      <c r="I236" t="str">
        <f t="shared" si="24"/>
        <v>[0,21,591,"rgba(255,127,0,0.5)"],</v>
      </c>
      <c r="J236" t="s">
        <v>249</v>
      </c>
    </row>
    <row r="237" spans="1:10" x14ac:dyDescent="0.25">
      <c r="A237" s="5" t="s">
        <v>172</v>
      </c>
      <c r="B237" t="s">
        <v>155</v>
      </c>
      <c r="C237">
        <v>1</v>
      </c>
      <c r="D237">
        <v>21</v>
      </c>
      <c r="E237">
        <f t="shared" si="25"/>
        <v>459</v>
      </c>
      <c r="F237" t="s">
        <v>200</v>
      </c>
      <c r="G237" t="s">
        <v>149</v>
      </c>
      <c r="H237" t="s">
        <v>150</v>
      </c>
      <c r="I237" t="str">
        <f t="shared" si="24"/>
        <v>[1,21,459,"rgba(255,127,0,0.5)"],</v>
      </c>
      <c r="J237" t="s">
        <v>249</v>
      </c>
    </row>
    <row r="238" spans="1:10" x14ac:dyDescent="0.25">
      <c r="A238" s="5" t="s">
        <v>173</v>
      </c>
      <c r="B238" t="s">
        <v>155</v>
      </c>
      <c r="C238">
        <v>2</v>
      </c>
      <c r="D238">
        <v>21</v>
      </c>
      <c r="E238">
        <f t="shared" si="25"/>
        <v>318</v>
      </c>
      <c r="F238" t="s">
        <v>200</v>
      </c>
      <c r="G238" t="s">
        <v>149</v>
      </c>
      <c r="H238" t="s">
        <v>150</v>
      </c>
      <c r="I238" t="str">
        <f t="shared" si="24"/>
        <v>[2,21,318,"rgba(255,127,0,0.5)"],</v>
      </c>
      <c r="J238" t="s">
        <v>249</v>
      </c>
    </row>
    <row r="239" spans="1:10" x14ac:dyDescent="0.25">
      <c r="A239" s="5" t="s">
        <v>177</v>
      </c>
      <c r="B239" t="s">
        <v>155</v>
      </c>
      <c r="C239">
        <v>3</v>
      </c>
      <c r="D239">
        <v>21</v>
      </c>
      <c r="E239">
        <f t="shared" si="25"/>
        <v>1006</v>
      </c>
      <c r="F239" t="s">
        <v>200</v>
      </c>
      <c r="G239" t="s">
        <v>149</v>
      </c>
      <c r="H239" t="s">
        <v>150</v>
      </c>
      <c r="I239" t="str">
        <f t="shared" si="24"/>
        <v>[3,21,1006,"rgba(255,127,0,0.5)"],</v>
      </c>
      <c r="J239" t="s">
        <v>249</v>
      </c>
    </row>
    <row r="240" spans="1:10" x14ac:dyDescent="0.25">
      <c r="A240" s="5" t="s">
        <v>211</v>
      </c>
      <c r="B240" t="s">
        <v>155</v>
      </c>
      <c r="C240">
        <v>4</v>
      </c>
      <c r="D240">
        <v>21</v>
      </c>
      <c r="E240">
        <f t="shared" si="25"/>
        <v>817</v>
      </c>
      <c r="F240" t="s">
        <v>200</v>
      </c>
      <c r="G240" t="s">
        <v>149</v>
      </c>
      <c r="H240" t="s">
        <v>150</v>
      </c>
      <c r="I240" t="str">
        <f t="shared" si="24"/>
        <v>[4,21,817,"rgba(255,127,0,0.5)"],</v>
      </c>
      <c r="J240" t="s">
        <v>249</v>
      </c>
    </row>
    <row r="241" spans="1:11" x14ac:dyDescent="0.25">
      <c r="A241" s="5" t="s">
        <v>171</v>
      </c>
      <c r="B241" t="s">
        <v>155</v>
      </c>
      <c r="C241">
        <v>5</v>
      </c>
      <c r="D241">
        <v>21</v>
      </c>
      <c r="E241">
        <f t="shared" si="25"/>
        <v>670</v>
      </c>
      <c r="F241" t="s">
        <v>200</v>
      </c>
      <c r="G241" t="s">
        <v>149</v>
      </c>
      <c r="H241" t="s">
        <v>150</v>
      </c>
      <c r="I241" t="str">
        <f t="shared" si="24"/>
        <v>[5,21,670,"rgba(255,127,0,0.5)"],</v>
      </c>
      <c r="J241" t="s">
        <v>249</v>
      </c>
    </row>
    <row r="242" spans="1:11" x14ac:dyDescent="0.25">
      <c r="A242" s="5" t="s">
        <v>175</v>
      </c>
      <c r="B242" t="s">
        <v>155</v>
      </c>
      <c r="C242">
        <v>6</v>
      </c>
      <c r="D242">
        <v>21</v>
      </c>
      <c r="E242">
        <f t="shared" si="25"/>
        <v>415</v>
      </c>
      <c r="F242" t="s">
        <v>200</v>
      </c>
      <c r="G242" t="s">
        <v>149</v>
      </c>
      <c r="H242" t="s">
        <v>150</v>
      </c>
      <c r="I242" t="str">
        <f t="shared" si="24"/>
        <v>[6,21,415,"rgba(255,127,0,0.5)"],</v>
      </c>
      <c r="J242" t="s">
        <v>249</v>
      </c>
    </row>
    <row r="243" spans="1:11" x14ac:dyDescent="0.25">
      <c r="A243" s="5" t="s">
        <v>216</v>
      </c>
      <c r="B243" t="s">
        <v>155</v>
      </c>
      <c r="C243">
        <v>7</v>
      </c>
      <c r="D243">
        <v>21</v>
      </c>
      <c r="E243">
        <f t="shared" si="25"/>
        <v>561</v>
      </c>
      <c r="F243" t="s">
        <v>201</v>
      </c>
      <c r="G243" t="s">
        <v>149</v>
      </c>
      <c r="H243" t="s">
        <v>150</v>
      </c>
      <c r="I243" t="str">
        <f t="shared" si="24"/>
        <v>[7,21,561,"rgba(0,0,255,0.5)"],</v>
      </c>
      <c r="J243" t="s">
        <v>249</v>
      </c>
    </row>
    <row r="244" spans="1:11" x14ac:dyDescent="0.25">
      <c r="A244" s="5" t="s">
        <v>176</v>
      </c>
      <c r="B244" t="s">
        <v>155</v>
      </c>
      <c r="C244">
        <v>8</v>
      </c>
      <c r="D244">
        <v>21</v>
      </c>
      <c r="E244">
        <f t="shared" si="25"/>
        <v>597</v>
      </c>
      <c r="F244" t="s">
        <v>200</v>
      </c>
      <c r="G244" t="s">
        <v>149</v>
      </c>
      <c r="H244" t="s">
        <v>150</v>
      </c>
      <c r="I244" t="str">
        <f t="shared" si="24"/>
        <v>[8,21,597,"rgba(255,127,0,0.5)"],</v>
      </c>
      <c r="J244" t="s">
        <v>249</v>
      </c>
    </row>
    <row r="245" spans="1:11" x14ac:dyDescent="0.25">
      <c r="A245" s="5" t="s">
        <v>166</v>
      </c>
      <c r="B245" t="s">
        <v>155</v>
      </c>
      <c r="C245">
        <v>9</v>
      </c>
      <c r="D245">
        <v>21</v>
      </c>
      <c r="E245">
        <f t="shared" si="25"/>
        <v>481</v>
      </c>
      <c r="F245" t="s">
        <v>200</v>
      </c>
      <c r="G245" t="s">
        <v>149</v>
      </c>
      <c r="H245" t="s">
        <v>150</v>
      </c>
      <c r="I245" t="str">
        <f t="shared" si="24"/>
        <v>[9,21,481,"rgba(255,127,0,0.5)"],</v>
      </c>
      <c r="J245" t="s">
        <v>249</v>
      </c>
    </row>
    <row r="246" spans="1:11" x14ac:dyDescent="0.25">
      <c r="A246" s="5" t="s">
        <v>215</v>
      </c>
      <c r="B246" t="s">
        <v>155</v>
      </c>
      <c r="C246">
        <v>10</v>
      </c>
      <c r="D246">
        <v>21</v>
      </c>
      <c r="E246">
        <f t="shared" si="25"/>
        <v>591</v>
      </c>
      <c r="F246" t="s">
        <v>201</v>
      </c>
      <c r="G246" t="s">
        <v>149</v>
      </c>
      <c r="H246" t="s">
        <v>150</v>
      </c>
      <c r="I246" t="str">
        <f t="shared" si="24"/>
        <v>[10,21,591,"rgba(0,0,255,0.5)"],</v>
      </c>
      <c r="J246" t="s">
        <v>249</v>
      </c>
    </row>
    <row r="247" spans="1:11" x14ac:dyDescent="0.25">
      <c r="A247" s="5" t="s">
        <v>174</v>
      </c>
      <c r="B247" t="s">
        <v>155</v>
      </c>
      <c r="C247">
        <v>11</v>
      </c>
      <c r="D247">
        <v>21</v>
      </c>
      <c r="E247">
        <f t="shared" si="25"/>
        <v>687</v>
      </c>
      <c r="F247" t="s">
        <v>201</v>
      </c>
      <c r="G247" t="s">
        <v>149</v>
      </c>
      <c r="H247" t="s">
        <v>150</v>
      </c>
      <c r="I247" t="str">
        <f t="shared" si="24"/>
        <v>[11,21,687,"rgba(0,0,255,0.5)"],</v>
      </c>
      <c r="J247" t="s">
        <v>249</v>
      </c>
    </row>
    <row r="248" spans="1:11" x14ac:dyDescent="0.25">
      <c r="A248" s="5" t="s">
        <v>170</v>
      </c>
      <c r="B248" t="s">
        <v>155</v>
      </c>
      <c r="C248">
        <v>12</v>
      </c>
      <c r="D248">
        <v>21</v>
      </c>
      <c r="E248">
        <f t="shared" si="25"/>
        <v>1011</v>
      </c>
      <c r="F248" t="s">
        <v>201</v>
      </c>
      <c r="G248" t="s">
        <v>149</v>
      </c>
      <c r="H248" t="s">
        <v>150</v>
      </c>
      <c r="I248" t="str">
        <f t="shared" si="24"/>
        <v>[12,21,1011,"rgba(0,0,255,0.5)"],</v>
      </c>
      <c r="J248" t="s">
        <v>249</v>
      </c>
    </row>
    <row r="249" spans="1:11" x14ac:dyDescent="0.25">
      <c r="A249" s="5" t="s">
        <v>202</v>
      </c>
      <c r="B249" t="s">
        <v>155</v>
      </c>
      <c r="C249">
        <v>13</v>
      </c>
      <c r="D249">
        <v>21</v>
      </c>
      <c r="E249">
        <f t="shared" si="25"/>
        <v>725</v>
      </c>
      <c r="F249" t="s">
        <v>200</v>
      </c>
      <c r="G249" t="s">
        <v>149</v>
      </c>
      <c r="H249" t="s">
        <v>150</v>
      </c>
      <c r="I249" t="str">
        <f t="shared" si="24"/>
        <v>[13,21,725,"rgba(255,127,0,0.5)"],</v>
      </c>
      <c r="J249" t="s">
        <v>249</v>
      </c>
    </row>
    <row r="250" spans="1:11" x14ac:dyDescent="0.25">
      <c r="A250" s="5" t="s">
        <v>167</v>
      </c>
      <c r="B250" t="s">
        <v>155</v>
      </c>
      <c r="C250">
        <v>14</v>
      </c>
      <c r="D250">
        <v>21</v>
      </c>
      <c r="E250">
        <f t="shared" si="25"/>
        <v>730</v>
      </c>
      <c r="F250" t="s">
        <v>201</v>
      </c>
      <c r="G250" t="s">
        <v>149</v>
      </c>
      <c r="H250" t="s">
        <v>150</v>
      </c>
      <c r="I250" t="str">
        <f t="shared" si="24"/>
        <v>[14,21,730,"rgba(0,0,255,0.5)"],</v>
      </c>
      <c r="J250" t="s">
        <v>249</v>
      </c>
    </row>
    <row r="251" spans="1:11" x14ac:dyDescent="0.25">
      <c r="A251" s="5" t="s">
        <v>169</v>
      </c>
      <c r="B251" t="s">
        <v>155</v>
      </c>
      <c r="C251">
        <v>15</v>
      </c>
      <c r="D251">
        <v>21</v>
      </c>
      <c r="E251">
        <f t="shared" si="25"/>
        <v>988</v>
      </c>
      <c r="F251" t="s">
        <v>200</v>
      </c>
      <c r="G251" t="s">
        <v>149</v>
      </c>
      <c r="H251" t="s">
        <v>150</v>
      </c>
      <c r="I251" t="str">
        <f t="shared" si="24"/>
        <v>[15,21,988,"rgba(255,127,0,0.5)"],</v>
      </c>
      <c r="J251" t="s">
        <v>249</v>
      </c>
    </row>
    <row r="252" spans="1:11" x14ac:dyDescent="0.25">
      <c r="A252" s="5" t="s">
        <v>214</v>
      </c>
      <c r="B252" t="s">
        <v>155</v>
      </c>
      <c r="C252">
        <v>16</v>
      </c>
      <c r="D252">
        <v>21</v>
      </c>
      <c r="E252">
        <f t="shared" si="25"/>
        <v>859</v>
      </c>
      <c r="F252" t="s">
        <v>200</v>
      </c>
      <c r="G252" t="s">
        <v>149</v>
      </c>
      <c r="H252" t="s">
        <v>150</v>
      </c>
      <c r="I252" t="str">
        <f t="shared" si="24"/>
        <v>[16,21,859,"rgba(255,127,0,0.5)"],</v>
      </c>
      <c r="J252" t="s">
        <v>249</v>
      </c>
    </row>
    <row r="253" spans="1:11" x14ac:dyDescent="0.25">
      <c r="A253" s="5" t="s">
        <v>168</v>
      </c>
      <c r="B253" t="s">
        <v>155</v>
      </c>
      <c r="C253">
        <v>17</v>
      </c>
      <c r="D253">
        <v>21</v>
      </c>
      <c r="E253">
        <f t="shared" si="25"/>
        <v>757</v>
      </c>
      <c r="F253" t="s">
        <v>200</v>
      </c>
      <c r="G253" t="s">
        <v>149</v>
      </c>
      <c r="H253" t="s">
        <v>150</v>
      </c>
      <c r="I253" t="str">
        <f t="shared" si="24"/>
        <v>[17,21,757,"rgba(255,127,0,0.5)"],</v>
      </c>
      <c r="J253" t="s">
        <v>249</v>
      </c>
    </row>
    <row r="254" spans="1:11" x14ac:dyDescent="0.25">
      <c r="A254" s="5" t="s">
        <v>212</v>
      </c>
      <c r="B254" t="s">
        <v>155</v>
      </c>
      <c r="C254">
        <v>18</v>
      </c>
      <c r="D254">
        <v>21</v>
      </c>
      <c r="E254">
        <f t="shared" si="25"/>
        <v>855</v>
      </c>
      <c r="F254" t="s">
        <v>201</v>
      </c>
      <c r="G254" t="s">
        <v>149</v>
      </c>
      <c r="H254" t="s">
        <v>150</v>
      </c>
      <c r="I254" t="str">
        <f t="shared" si="24"/>
        <v>[18,21,855,"rgba(0,0,255,0.5)"],</v>
      </c>
      <c r="J254" t="s">
        <v>249</v>
      </c>
    </row>
    <row r="255" spans="1:11" x14ac:dyDescent="0.25">
      <c r="A255" s="5" t="s">
        <v>213</v>
      </c>
      <c r="B255" t="s">
        <v>155</v>
      </c>
      <c r="C255">
        <v>19</v>
      </c>
      <c r="D255">
        <v>21</v>
      </c>
      <c r="E255">
        <f t="shared" si="25"/>
        <v>1095</v>
      </c>
      <c r="F255" t="s">
        <v>200</v>
      </c>
      <c r="G255" t="s">
        <v>149</v>
      </c>
      <c r="H255" t="s">
        <v>150</v>
      </c>
      <c r="I255" t="str">
        <f t="shared" si="24"/>
        <v>[19,21,1095,"rgba(255,127,0,0.5)"],</v>
      </c>
      <c r="J255" t="s">
        <v>249</v>
      </c>
    </row>
    <row r="256" spans="1:11" x14ac:dyDescent="0.25">
      <c r="A256" s="5"/>
      <c r="I256" t="s">
        <v>268</v>
      </c>
      <c r="J256" t="s">
        <v>254</v>
      </c>
      <c r="K256" t="s">
        <v>235</v>
      </c>
    </row>
    <row r="257" spans="1:10" x14ac:dyDescent="0.25">
      <c r="A257" s="5" t="s">
        <v>210</v>
      </c>
      <c r="B257">
        <v>23</v>
      </c>
      <c r="C257">
        <v>23</v>
      </c>
      <c r="D257">
        <v>0</v>
      </c>
      <c r="E257">
        <f t="shared" ref="E257:E276" si="26">VLOOKUP(A257,data,2,FALSE)</f>
        <v>926</v>
      </c>
      <c r="F257" t="str">
        <f t="shared" ref="F257:F276" si="27">VLOOKUP(A257,data,25,FALSE)</f>
        <v>rgba(255,127,0,0.5)</v>
      </c>
      <c r="G257" t="s">
        <v>149</v>
      </c>
      <c r="H257" t="s">
        <v>150</v>
      </c>
      <c r="I257" t="str">
        <f t="shared" ref="I257:I276" si="28">CONCATENATE("[",C257,H257,D257,H257,E257,H257,G257,F257,G257,"],")</f>
        <v>[23,0,926,"rgba(255,127,0,0.5)"],</v>
      </c>
      <c r="J257" t="s">
        <v>254</v>
      </c>
    </row>
    <row r="258" spans="1:10" x14ac:dyDescent="0.25">
      <c r="A258" s="5" t="s">
        <v>172</v>
      </c>
      <c r="B258">
        <v>22</v>
      </c>
      <c r="C258">
        <v>22</v>
      </c>
      <c r="D258">
        <v>1</v>
      </c>
      <c r="E258">
        <f t="shared" si="26"/>
        <v>569</v>
      </c>
      <c r="F258" t="str">
        <f t="shared" si="27"/>
        <v>rgba(255,127,0,0.5)</v>
      </c>
      <c r="G258" t="s">
        <v>149</v>
      </c>
      <c r="H258" t="s">
        <v>150</v>
      </c>
      <c r="I258" t="str">
        <f t="shared" si="28"/>
        <v>[22,1,569,"rgba(255,127,0,0.5)"],</v>
      </c>
      <c r="J258" t="s">
        <v>254</v>
      </c>
    </row>
    <row r="259" spans="1:10" x14ac:dyDescent="0.25">
      <c r="A259" s="5" t="s">
        <v>173</v>
      </c>
      <c r="B259">
        <v>23</v>
      </c>
      <c r="C259">
        <v>23</v>
      </c>
      <c r="D259">
        <v>2</v>
      </c>
      <c r="E259">
        <f t="shared" si="26"/>
        <v>606</v>
      </c>
      <c r="F259" t="str">
        <f t="shared" si="27"/>
        <v>rgba(255,127,0,0.5)</v>
      </c>
      <c r="G259" t="s">
        <v>149</v>
      </c>
      <c r="H259" t="s">
        <v>150</v>
      </c>
      <c r="I259" t="str">
        <f t="shared" si="28"/>
        <v>[23,2,606,"rgba(255,127,0,0.5)"],</v>
      </c>
      <c r="J259" t="s">
        <v>254</v>
      </c>
    </row>
    <row r="260" spans="1:10" x14ac:dyDescent="0.25">
      <c r="A260" s="5" t="s">
        <v>177</v>
      </c>
      <c r="B260">
        <v>24</v>
      </c>
      <c r="C260">
        <v>24</v>
      </c>
      <c r="D260">
        <v>3</v>
      </c>
      <c r="E260">
        <f t="shared" si="26"/>
        <v>1050</v>
      </c>
      <c r="F260" t="str">
        <f t="shared" si="27"/>
        <v>rgba(0,0,255,0.5)</v>
      </c>
      <c r="G260" t="s">
        <v>149</v>
      </c>
      <c r="H260" t="s">
        <v>150</v>
      </c>
      <c r="I260" t="str">
        <f t="shared" si="28"/>
        <v>[24,3,1050,"rgba(0,0,255,0.5)"],</v>
      </c>
      <c r="J260" t="s">
        <v>254</v>
      </c>
    </row>
    <row r="261" spans="1:10" x14ac:dyDescent="0.25">
      <c r="A261" s="5" t="s">
        <v>211</v>
      </c>
      <c r="B261">
        <v>23</v>
      </c>
      <c r="C261">
        <v>23</v>
      </c>
      <c r="D261">
        <v>4</v>
      </c>
      <c r="E261">
        <f t="shared" si="26"/>
        <v>963</v>
      </c>
      <c r="F261" t="str">
        <f t="shared" si="27"/>
        <v>rgba(255,127,0,0.5)</v>
      </c>
      <c r="G261" t="s">
        <v>149</v>
      </c>
      <c r="H261" t="s">
        <v>150</v>
      </c>
      <c r="I261" t="str">
        <f t="shared" si="28"/>
        <v>[23,4,963,"rgba(255,127,0,0.5)"],</v>
      </c>
      <c r="J261" t="s">
        <v>254</v>
      </c>
    </row>
    <row r="262" spans="1:10" x14ac:dyDescent="0.25">
      <c r="A262" s="5" t="s">
        <v>171</v>
      </c>
      <c r="B262">
        <v>24</v>
      </c>
      <c r="C262">
        <v>24</v>
      </c>
      <c r="D262">
        <v>5</v>
      </c>
      <c r="E262">
        <f t="shared" si="26"/>
        <v>918</v>
      </c>
      <c r="F262" t="str">
        <f t="shared" si="27"/>
        <v>rgba(255,127,0,0.5)</v>
      </c>
      <c r="G262" t="s">
        <v>149</v>
      </c>
      <c r="H262" t="s">
        <v>150</v>
      </c>
      <c r="I262" t="str">
        <f t="shared" si="28"/>
        <v>[24,5,918,"rgba(255,127,0,0.5)"],</v>
      </c>
      <c r="J262" t="s">
        <v>254</v>
      </c>
    </row>
    <row r="263" spans="1:10" x14ac:dyDescent="0.25">
      <c r="A263" s="5" t="s">
        <v>175</v>
      </c>
      <c r="B263">
        <v>23</v>
      </c>
      <c r="C263">
        <v>23</v>
      </c>
      <c r="D263">
        <v>6</v>
      </c>
      <c r="E263">
        <f t="shared" si="26"/>
        <v>713</v>
      </c>
      <c r="F263" t="str">
        <f t="shared" si="27"/>
        <v>rgba(255,127,0,0.5)</v>
      </c>
      <c r="G263" t="s">
        <v>149</v>
      </c>
      <c r="H263" t="s">
        <v>150</v>
      </c>
      <c r="I263" t="str">
        <f t="shared" si="28"/>
        <v>[23,6,713,"rgba(255,127,0,0.5)"],</v>
      </c>
      <c r="J263" t="s">
        <v>254</v>
      </c>
    </row>
    <row r="264" spans="1:10" x14ac:dyDescent="0.25">
      <c r="A264" s="5" t="s">
        <v>216</v>
      </c>
      <c r="B264">
        <v>23</v>
      </c>
      <c r="C264">
        <v>23</v>
      </c>
      <c r="D264">
        <v>7</v>
      </c>
      <c r="E264">
        <f t="shared" si="26"/>
        <v>660</v>
      </c>
      <c r="F264" t="str">
        <f t="shared" si="27"/>
        <v>rgba(255,127,0,0.5)</v>
      </c>
      <c r="G264" t="s">
        <v>149</v>
      </c>
      <c r="H264" t="s">
        <v>150</v>
      </c>
      <c r="I264" t="str">
        <f t="shared" si="28"/>
        <v>[23,7,660,"rgba(255,127,0,0.5)"],</v>
      </c>
      <c r="J264" t="s">
        <v>254</v>
      </c>
    </row>
    <row r="265" spans="1:10" x14ac:dyDescent="0.25">
      <c r="A265" s="5" t="s">
        <v>176</v>
      </c>
      <c r="B265">
        <v>22</v>
      </c>
      <c r="C265">
        <v>22</v>
      </c>
      <c r="D265">
        <v>8</v>
      </c>
      <c r="E265">
        <f t="shared" si="26"/>
        <v>780</v>
      </c>
      <c r="F265" t="str">
        <f t="shared" si="27"/>
        <v>rgba(255,127,0,0.5)</v>
      </c>
      <c r="G265" t="s">
        <v>149</v>
      </c>
      <c r="H265" t="s">
        <v>150</v>
      </c>
      <c r="I265" t="str">
        <f t="shared" si="28"/>
        <v>[22,8,780,"rgba(255,127,0,0.5)"],</v>
      </c>
      <c r="J265" t="s">
        <v>254</v>
      </c>
    </row>
    <row r="266" spans="1:10" x14ac:dyDescent="0.25">
      <c r="A266" s="5" t="s">
        <v>166</v>
      </c>
      <c r="B266">
        <v>23</v>
      </c>
      <c r="C266">
        <v>23</v>
      </c>
      <c r="D266">
        <v>9</v>
      </c>
      <c r="E266">
        <f t="shared" si="26"/>
        <v>734</v>
      </c>
      <c r="F266" t="str">
        <f t="shared" si="27"/>
        <v>rgba(255,127,0,0.5)</v>
      </c>
      <c r="G266" t="s">
        <v>149</v>
      </c>
      <c r="H266" t="s">
        <v>150</v>
      </c>
      <c r="I266" t="str">
        <f t="shared" si="28"/>
        <v>[23,9,734,"rgba(255,127,0,0.5)"],</v>
      </c>
      <c r="J266" t="s">
        <v>254</v>
      </c>
    </row>
    <row r="267" spans="1:10" x14ac:dyDescent="0.25">
      <c r="A267" s="5" t="s">
        <v>215</v>
      </c>
      <c r="B267">
        <v>23</v>
      </c>
      <c r="C267">
        <v>23</v>
      </c>
      <c r="D267">
        <v>10</v>
      </c>
      <c r="E267">
        <f t="shared" si="26"/>
        <v>762</v>
      </c>
      <c r="F267" t="str">
        <f t="shared" si="27"/>
        <v>rgba(255,127,0,0.5)</v>
      </c>
      <c r="G267" t="s">
        <v>149</v>
      </c>
      <c r="H267" t="s">
        <v>150</v>
      </c>
      <c r="I267" t="str">
        <f t="shared" si="28"/>
        <v>[23,10,762,"rgba(255,127,0,0.5)"],</v>
      </c>
      <c r="J267" t="s">
        <v>254</v>
      </c>
    </row>
    <row r="268" spans="1:10" x14ac:dyDescent="0.25">
      <c r="A268" s="5" t="s">
        <v>174</v>
      </c>
      <c r="B268">
        <v>24</v>
      </c>
      <c r="C268">
        <v>24</v>
      </c>
      <c r="D268">
        <v>11</v>
      </c>
      <c r="E268">
        <f t="shared" si="26"/>
        <v>732</v>
      </c>
      <c r="F268" t="str">
        <f t="shared" si="27"/>
        <v>rgba(0,0,255,0.5)</v>
      </c>
      <c r="G268" t="s">
        <v>149</v>
      </c>
      <c r="H268" t="s">
        <v>150</v>
      </c>
      <c r="I268" t="str">
        <f t="shared" si="28"/>
        <v>[24,11,732,"rgba(0,0,255,0.5)"],</v>
      </c>
      <c r="J268" t="s">
        <v>254</v>
      </c>
    </row>
    <row r="269" spans="1:10" x14ac:dyDescent="0.25">
      <c r="A269" s="5" t="s">
        <v>170</v>
      </c>
      <c r="B269">
        <v>23</v>
      </c>
      <c r="C269">
        <v>23</v>
      </c>
      <c r="D269">
        <v>12</v>
      </c>
      <c r="E269">
        <f t="shared" si="26"/>
        <v>1260</v>
      </c>
      <c r="F269" t="str">
        <f t="shared" si="27"/>
        <v>rgba(255,127,0,0.5)</v>
      </c>
      <c r="G269" t="s">
        <v>149</v>
      </c>
      <c r="H269" t="s">
        <v>150</v>
      </c>
      <c r="I269" t="str">
        <f t="shared" si="28"/>
        <v>[23,12,1260,"rgba(255,127,0,0.5)"],</v>
      </c>
      <c r="J269" t="s">
        <v>254</v>
      </c>
    </row>
    <row r="270" spans="1:10" x14ac:dyDescent="0.25">
      <c r="A270" s="5" t="s">
        <v>202</v>
      </c>
      <c r="B270">
        <v>23</v>
      </c>
      <c r="C270">
        <v>23</v>
      </c>
      <c r="D270">
        <v>13</v>
      </c>
      <c r="E270">
        <f t="shared" si="26"/>
        <v>1081</v>
      </c>
      <c r="F270" t="str">
        <f t="shared" si="27"/>
        <v>rgba(255,127,0,0.5)</v>
      </c>
      <c r="G270" t="s">
        <v>149</v>
      </c>
      <c r="H270" t="s">
        <v>150</v>
      </c>
      <c r="I270" t="str">
        <f t="shared" si="28"/>
        <v>[23,13,1081,"rgba(255,127,0,0.5)"],</v>
      </c>
      <c r="J270" t="s">
        <v>254</v>
      </c>
    </row>
    <row r="271" spans="1:10" x14ac:dyDescent="0.25">
      <c r="A271" s="5" t="s">
        <v>167</v>
      </c>
      <c r="B271">
        <v>22</v>
      </c>
      <c r="C271">
        <v>22</v>
      </c>
      <c r="D271">
        <v>14</v>
      </c>
      <c r="E271">
        <f t="shared" si="26"/>
        <v>775</v>
      </c>
      <c r="F271" t="str">
        <f t="shared" si="27"/>
        <v>rgba(0,0,255,0.5)</v>
      </c>
      <c r="G271" t="s">
        <v>149</v>
      </c>
      <c r="H271" t="s">
        <v>150</v>
      </c>
      <c r="I271" t="str">
        <f t="shared" si="28"/>
        <v>[22,14,775,"rgba(0,0,255,0.5)"],</v>
      </c>
      <c r="J271" t="s">
        <v>254</v>
      </c>
    </row>
    <row r="272" spans="1:10" x14ac:dyDescent="0.25">
      <c r="A272" s="5" t="s">
        <v>169</v>
      </c>
      <c r="B272">
        <v>22</v>
      </c>
      <c r="C272">
        <v>22</v>
      </c>
      <c r="D272">
        <v>15</v>
      </c>
      <c r="E272">
        <f t="shared" si="26"/>
        <v>1281</v>
      </c>
      <c r="F272" t="str">
        <f t="shared" si="27"/>
        <v>rgba(255,127,0,0.5)</v>
      </c>
      <c r="G272" t="s">
        <v>149</v>
      </c>
      <c r="H272" t="s">
        <v>150</v>
      </c>
      <c r="I272" t="str">
        <f t="shared" si="28"/>
        <v>[22,15,1281,"rgba(255,127,0,0.5)"],</v>
      </c>
      <c r="J272" t="s">
        <v>254</v>
      </c>
    </row>
    <row r="273" spans="1:11" x14ac:dyDescent="0.25">
      <c r="A273" s="5" t="s">
        <v>214</v>
      </c>
      <c r="B273">
        <v>22</v>
      </c>
      <c r="C273">
        <v>22</v>
      </c>
      <c r="D273">
        <v>16</v>
      </c>
      <c r="E273">
        <f t="shared" si="26"/>
        <v>885</v>
      </c>
      <c r="F273" t="str">
        <f t="shared" si="27"/>
        <v>rgba(0,0,255,0.5)</v>
      </c>
      <c r="G273" t="s">
        <v>149</v>
      </c>
      <c r="H273" t="s">
        <v>150</v>
      </c>
      <c r="I273" t="str">
        <f t="shared" si="28"/>
        <v>[22,16,885,"rgba(0,0,255,0.5)"],</v>
      </c>
      <c r="J273" t="s">
        <v>254</v>
      </c>
    </row>
    <row r="274" spans="1:11" x14ac:dyDescent="0.25">
      <c r="A274" s="5" t="s">
        <v>168</v>
      </c>
      <c r="B274">
        <v>24</v>
      </c>
      <c r="C274">
        <v>24</v>
      </c>
      <c r="D274">
        <v>17</v>
      </c>
      <c r="E274">
        <f t="shared" si="26"/>
        <v>797</v>
      </c>
      <c r="F274" t="str">
        <f t="shared" si="27"/>
        <v>rgba(0,0,255,0.5)</v>
      </c>
      <c r="G274" t="s">
        <v>149</v>
      </c>
      <c r="H274" t="s">
        <v>150</v>
      </c>
      <c r="I274" t="str">
        <f t="shared" si="28"/>
        <v>[24,17,797,"rgba(0,0,255,0.5)"],</v>
      </c>
      <c r="J274" t="s">
        <v>254</v>
      </c>
    </row>
    <row r="275" spans="1:11" x14ac:dyDescent="0.25">
      <c r="A275" s="5" t="s">
        <v>212</v>
      </c>
      <c r="B275">
        <v>22</v>
      </c>
      <c r="C275">
        <v>22</v>
      </c>
      <c r="D275">
        <v>18</v>
      </c>
      <c r="E275">
        <f t="shared" si="26"/>
        <v>895</v>
      </c>
      <c r="F275" t="str">
        <f t="shared" si="27"/>
        <v>rgba(0,0,255,0.5)</v>
      </c>
      <c r="G275" t="s">
        <v>149</v>
      </c>
      <c r="H275" t="s">
        <v>150</v>
      </c>
      <c r="I275" t="str">
        <f t="shared" si="28"/>
        <v>[22,18,895,"rgba(0,0,255,0.5)"],</v>
      </c>
      <c r="J275" t="s">
        <v>254</v>
      </c>
    </row>
    <row r="276" spans="1:11" x14ac:dyDescent="0.25">
      <c r="A276" s="5" t="s">
        <v>213</v>
      </c>
      <c r="B276">
        <v>23</v>
      </c>
      <c r="C276">
        <v>23</v>
      </c>
      <c r="D276">
        <v>19</v>
      </c>
      <c r="E276">
        <f t="shared" si="26"/>
        <v>1413</v>
      </c>
      <c r="F276" t="str">
        <f t="shared" si="27"/>
        <v>rgba(255,127,0,0.5)</v>
      </c>
      <c r="G276" t="s">
        <v>149</v>
      </c>
      <c r="H276" t="s">
        <v>150</v>
      </c>
      <c r="I276" t="str">
        <f t="shared" si="28"/>
        <v>[23,19,1413,"rgba(255,127,0,0.5)"],</v>
      </c>
      <c r="J276" t="s">
        <v>254</v>
      </c>
    </row>
    <row r="277" spans="1:11" x14ac:dyDescent="0.25">
      <c r="I277" t="s">
        <v>269</v>
      </c>
      <c r="J277" t="s">
        <v>245</v>
      </c>
    </row>
    <row r="278" spans="1:11" x14ac:dyDescent="0.25">
      <c r="C278">
        <v>25</v>
      </c>
      <c r="D278">
        <v>20</v>
      </c>
      <c r="E278">
        <v>416</v>
      </c>
      <c r="F278" t="s">
        <v>148</v>
      </c>
      <c r="G278" t="s">
        <v>149</v>
      </c>
      <c r="H278" t="s">
        <v>150</v>
      </c>
      <c r="I278" t="str">
        <f t="shared" ref="I278:I283" si="29">CONCATENATE("[",C278,H278,D278,H278,E278,H278,G278,F278,G278,"],")</f>
        <v>[25,20,416,"rgba(127, 194, 65, 1)"],</v>
      </c>
      <c r="J278" t="s">
        <v>245</v>
      </c>
    </row>
    <row r="279" spans="1:11" x14ac:dyDescent="0.25">
      <c r="C279">
        <v>26</v>
      </c>
      <c r="D279">
        <v>20</v>
      </c>
      <c r="E279">
        <v>1732</v>
      </c>
      <c r="F279" t="s">
        <v>143</v>
      </c>
      <c r="G279" t="s">
        <v>149</v>
      </c>
      <c r="H279" t="s">
        <v>150</v>
      </c>
      <c r="I279" t="str">
        <f t="shared" si="29"/>
        <v>[26,20,1732,"rgba(219, 233, 246, 0.5)"],</v>
      </c>
      <c r="J279" t="s">
        <v>245</v>
      </c>
    </row>
    <row r="280" spans="1:11" x14ac:dyDescent="0.25">
      <c r="B280" s="4"/>
      <c r="C280" s="4">
        <v>27</v>
      </c>
      <c r="D280" s="4">
        <v>20</v>
      </c>
      <c r="E280">
        <v>1040</v>
      </c>
      <c r="F280" t="s">
        <v>144</v>
      </c>
      <c r="G280" t="s">
        <v>149</v>
      </c>
      <c r="H280" t="s">
        <v>150</v>
      </c>
      <c r="I280" t="str">
        <f t="shared" si="29"/>
        <v>[27,20,1040,"rgba(73, 148, 206, 1)"],</v>
      </c>
      <c r="J280" t="s">
        <v>245</v>
      </c>
    </row>
    <row r="281" spans="1:11" x14ac:dyDescent="0.25">
      <c r="B281" s="4"/>
      <c r="C281" s="4">
        <v>25</v>
      </c>
      <c r="D281" s="4">
        <v>21</v>
      </c>
      <c r="E281">
        <v>1275</v>
      </c>
      <c r="F281" t="s">
        <v>145</v>
      </c>
      <c r="G281" t="s">
        <v>149</v>
      </c>
      <c r="H281" t="s">
        <v>150</v>
      </c>
      <c r="I281" t="str">
        <f t="shared" si="29"/>
        <v>[25,21,1275,"rgba(211, 211, 211, 0.5)"],</v>
      </c>
      <c r="J281" t="s">
        <v>245</v>
      </c>
    </row>
    <row r="282" spans="1:11" x14ac:dyDescent="0.25">
      <c r="B282" s="4"/>
      <c r="C282" s="4">
        <v>26</v>
      </c>
      <c r="D282" s="4">
        <v>21</v>
      </c>
      <c r="E282">
        <v>6068</v>
      </c>
      <c r="F282" t="s">
        <v>146</v>
      </c>
      <c r="G282" t="s">
        <v>149</v>
      </c>
      <c r="H282" t="s">
        <v>150</v>
      </c>
      <c r="I282" t="str">
        <f t="shared" si="29"/>
        <v>[26,21,6068,"rgba(250, 188, 19, 1)"],</v>
      </c>
      <c r="J282" t="s">
        <v>245</v>
      </c>
    </row>
    <row r="283" spans="1:11" x14ac:dyDescent="0.25">
      <c r="B283" s="4"/>
      <c r="C283" s="4">
        <v>27</v>
      </c>
      <c r="D283" s="4">
        <v>21</v>
      </c>
      <c r="E283">
        <v>7269</v>
      </c>
      <c r="F283" t="s">
        <v>147</v>
      </c>
      <c r="G283" t="s">
        <v>149</v>
      </c>
      <c r="H283" t="s">
        <v>150</v>
      </c>
      <c r="I283" t="str">
        <f t="shared" si="29"/>
        <v>[27,21,7269,"rgba(127, 194, 65, 0.5)"],</v>
      </c>
      <c r="J283" t="s">
        <v>245</v>
      </c>
    </row>
    <row r="284" spans="1:11" x14ac:dyDescent="0.25">
      <c r="I284" t="s">
        <v>270</v>
      </c>
      <c r="J284" t="s">
        <v>241</v>
      </c>
      <c r="K284" t="s">
        <v>259</v>
      </c>
    </row>
    <row r="285" spans="1:11" x14ac:dyDescent="0.25">
      <c r="A285" s="5" t="s">
        <v>210</v>
      </c>
      <c r="B285" t="s">
        <v>194</v>
      </c>
      <c r="C285">
        <v>29</v>
      </c>
      <c r="D285">
        <v>0</v>
      </c>
      <c r="E285">
        <f t="shared" ref="E285:E304" si="30">VLOOKUP(A285,data,2,FALSE)</f>
        <v>926</v>
      </c>
      <c r="F285" t="s">
        <v>200</v>
      </c>
      <c r="G285" t="s">
        <v>149</v>
      </c>
      <c r="H285" t="s">
        <v>150</v>
      </c>
      <c r="I285" t="str">
        <f t="shared" ref="I285:I304" si="31">CONCATENATE("[",C285,H285,D285,H285,E285,H285,G285,F285,G285,"],")</f>
        <v>[29,0,926,"rgba(255,127,0,0.5)"],</v>
      </c>
      <c r="J285" t="s">
        <v>241</v>
      </c>
    </row>
    <row r="286" spans="1:11" x14ac:dyDescent="0.25">
      <c r="A286" s="5" t="s">
        <v>172</v>
      </c>
      <c r="B286" t="s">
        <v>194</v>
      </c>
      <c r="C286">
        <v>29</v>
      </c>
      <c r="D286">
        <v>1</v>
      </c>
      <c r="E286">
        <f t="shared" si="30"/>
        <v>569</v>
      </c>
      <c r="F286" t="s">
        <v>200</v>
      </c>
      <c r="G286" t="s">
        <v>149</v>
      </c>
      <c r="H286" t="s">
        <v>150</v>
      </c>
      <c r="I286" t="str">
        <f t="shared" si="31"/>
        <v>[29,1,569,"rgba(255,127,0,0.5)"],</v>
      </c>
      <c r="J286" t="s">
        <v>241</v>
      </c>
    </row>
    <row r="287" spans="1:11" x14ac:dyDescent="0.25">
      <c r="A287" s="5" t="s">
        <v>173</v>
      </c>
      <c r="B287" t="s">
        <v>194</v>
      </c>
      <c r="C287">
        <v>29</v>
      </c>
      <c r="D287">
        <v>2</v>
      </c>
      <c r="E287">
        <f t="shared" si="30"/>
        <v>606</v>
      </c>
      <c r="F287" t="s">
        <v>200</v>
      </c>
      <c r="G287" t="s">
        <v>149</v>
      </c>
      <c r="H287" t="s">
        <v>150</v>
      </c>
      <c r="I287" t="str">
        <f t="shared" si="31"/>
        <v>[29,2,606,"rgba(255,127,0,0.5)"],</v>
      </c>
      <c r="J287" t="s">
        <v>241</v>
      </c>
    </row>
    <row r="288" spans="1:11" x14ac:dyDescent="0.25">
      <c r="A288" s="5" t="s">
        <v>177</v>
      </c>
      <c r="B288" t="s">
        <v>194</v>
      </c>
      <c r="C288">
        <v>29</v>
      </c>
      <c r="D288">
        <v>3</v>
      </c>
      <c r="E288">
        <f t="shared" si="30"/>
        <v>1050</v>
      </c>
      <c r="F288" t="s">
        <v>200</v>
      </c>
      <c r="G288" t="s">
        <v>149</v>
      </c>
      <c r="H288" t="s">
        <v>150</v>
      </c>
      <c r="I288" t="str">
        <f t="shared" si="31"/>
        <v>[29,3,1050,"rgba(255,127,0,0.5)"],</v>
      </c>
      <c r="J288" t="s">
        <v>241</v>
      </c>
    </row>
    <row r="289" spans="1:10" x14ac:dyDescent="0.25">
      <c r="A289" s="5" t="s">
        <v>211</v>
      </c>
      <c r="B289" t="s">
        <v>194</v>
      </c>
      <c r="C289">
        <v>29</v>
      </c>
      <c r="D289">
        <v>4</v>
      </c>
      <c r="E289">
        <f t="shared" si="30"/>
        <v>963</v>
      </c>
      <c r="F289" t="s">
        <v>200</v>
      </c>
      <c r="G289" t="s">
        <v>149</v>
      </c>
      <c r="H289" t="s">
        <v>150</v>
      </c>
      <c r="I289" t="str">
        <f t="shared" si="31"/>
        <v>[29,4,963,"rgba(255,127,0,0.5)"],</v>
      </c>
      <c r="J289" t="s">
        <v>241</v>
      </c>
    </row>
    <row r="290" spans="1:10" x14ac:dyDescent="0.25">
      <c r="A290" s="5" t="s">
        <v>171</v>
      </c>
      <c r="B290" t="s">
        <v>194</v>
      </c>
      <c r="C290">
        <v>29</v>
      </c>
      <c r="D290">
        <v>5</v>
      </c>
      <c r="E290">
        <f t="shared" si="30"/>
        <v>918</v>
      </c>
      <c r="F290" t="s">
        <v>200</v>
      </c>
      <c r="G290" t="s">
        <v>149</v>
      </c>
      <c r="H290" t="s">
        <v>150</v>
      </c>
      <c r="I290" t="str">
        <f t="shared" si="31"/>
        <v>[29,5,918,"rgba(255,127,0,0.5)"],</v>
      </c>
      <c r="J290" t="s">
        <v>241</v>
      </c>
    </row>
    <row r="291" spans="1:10" x14ac:dyDescent="0.25">
      <c r="A291" s="5" t="s">
        <v>175</v>
      </c>
      <c r="B291" t="s">
        <v>194</v>
      </c>
      <c r="C291">
        <v>29</v>
      </c>
      <c r="D291">
        <v>6</v>
      </c>
      <c r="E291">
        <f t="shared" si="30"/>
        <v>713</v>
      </c>
      <c r="F291" t="s">
        <v>200</v>
      </c>
      <c r="G291" t="s">
        <v>149</v>
      </c>
      <c r="H291" t="s">
        <v>150</v>
      </c>
      <c r="I291" t="str">
        <f t="shared" si="31"/>
        <v>[29,6,713,"rgba(255,127,0,0.5)"],</v>
      </c>
      <c r="J291" t="s">
        <v>241</v>
      </c>
    </row>
    <row r="292" spans="1:10" x14ac:dyDescent="0.25">
      <c r="A292" s="5" t="s">
        <v>216</v>
      </c>
      <c r="B292" t="s">
        <v>194</v>
      </c>
      <c r="C292">
        <v>28</v>
      </c>
      <c r="D292">
        <v>7</v>
      </c>
      <c r="E292">
        <f t="shared" si="30"/>
        <v>660</v>
      </c>
      <c r="F292" t="s">
        <v>201</v>
      </c>
      <c r="G292" t="s">
        <v>149</v>
      </c>
      <c r="H292" t="s">
        <v>150</v>
      </c>
      <c r="I292" t="str">
        <f t="shared" si="31"/>
        <v>[28,7,660,"rgba(0,0,255,0.5)"],</v>
      </c>
      <c r="J292" t="s">
        <v>241</v>
      </c>
    </row>
    <row r="293" spans="1:10" x14ac:dyDescent="0.25">
      <c r="A293" s="5" t="s">
        <v>176</v>
      </c>
      <c r="B293" t="s">
        <v>194</v>
      </c>
      <c r="C293">
        <v>29</v>
      </c>
      <c r="D293">
        <v>8</v>
      </c>
      <c r="E293">
        <f t="shared" si="30"/>
        <v>780</v>
      </c>
      <c r="F293" t="s">
        <v>200</v>
      </c>
      <c r="G293" t="s">
        <v>149</v>
      </c>
      <c r="H293" t="s">
        <v>150</v>
      </c>
      <c r="I293" t="str">
        <f t="shared" si="31"/>
        <v>[29,8,780,"rgba(255,127,0,0.5)"],</v>
      </c>
      <c r="J293" t="s">
        <v>241</v>
      </c>
    </row>
    <row r="294" spans="1:10" x14ac:dyDescent="0.25">
      <c r="A294" s="5" t="s">
        <v>166</v>
      </c>
      <c r="B294" t="s">
        <v>194</v>
      </c>
      <c r="C294">
        <v>29</v>
      </c>
      <c r="D294">
        <v>9</v>
      </c>
      <c r="E294">
        <f t="shared" si="30"/>
        <v>734</v>
      </c>
      <c r="F294" t="s">
        <v>200</v>
      </c>
      <c r="G294" t="s">
        <v>149</v>
      </c>
      <c r="H294" t="s">
        <v>150</v>
      </c>
      <c r="I294" t="str">
        <f t="shared" si="31"/>
        <v>[29,9,734,"rgba(255,127,0,0.5)"],</v>
      </c>
      <c r="J294" t="s">
        <v>241</v>
      </c>
    </row>
    <row r="295" spans="1:10" x14ac:dyDescent="0.25">
      <c r="A295" s="5" t="s">
        <v>215</v>
      </c>
      <c r="B295" t="s">
        <v>194</v>
      </c>
      <c r="C295">
        <v>28</v>
      </c>
      <c r="D295">
        <v>10</v>
      </c>
      <c r="E295">
        <f t="shared" si="30"/>
        <v>762</v>
      </c>
      <c r="F295" t="s">
        <v>201</v>
      </c>
      <c r="G295" t="s">
        <v>149</v>
      </c>
      <c r="H295" t="s">
        <v>150</v>
      </c>
      <c r="I295" t="str">
        <f t="shared" si="31"/>
        <v>[28,10,762,"rgba(0,0,255,0.5)"],</v>
      </c>
      <c r="J295" t="s">
        <v>241</v>
      </c>
    </row>
    <row r="296" spans="1:10" x14ac:dyDescent="0.25">
      <c r="A296" s="5" t="s">
        <v>174</v>
      </c>
      <c r="B296" t="s">
        <v>194</v>
      </c>
      <c r="C296">
        <v>28</v>
      </c>
      <c r="D296">
        <v>11</v>
      </c>
      <c r="E296">
        <f t="shared" si="30"/>
        <v>732</v>
      </c>
      <c r="F296" t="s">
        <v>201</v>
      </c>
      <c r="G296" t="s">
        <v>149</v>
      </c>
      <c r="H296" t="s">
        <v>150</v>
      </c>
      <c r="I296" t="str">
        <f t="shared" si="31"/>
        <v>[28,11,732,"rgba(0,0,255,0.5)"],</v>
      </c>
      <c r="J296" t="s">
        <v>241</v>
      </c>
    </row>
    <row r="297" spans="1:10" x14ac:dyDescent="0.25">
      <c r="A297" s="5" t="s">
        <v>170</v>
      </c>
      <c r="B297" t="s">
        <v>194</v>
      </c>
      <c r="C297">
        <v>28</v>
      </c>
      <c r="D297">
        <v>12</v>
      </c>
      <c r="E297">
        <f t="shared" si="30"/>
        <v>1260</v>
      </c>
      <c r="F297" t="s">
        <v>201</v>
      </c>
      <c r="G297" t="s">
        <v>149</v>
      </c>
      <c r="H297" t="s">
        <v>150</v>
      </c>
      <c r="I297" t="str">
        <f t="shared" si="31"/>
        <v>[28,12,1260,"rgba(0,0,255,0.5)"],</v>
      </c>
      <c r="J297" t="s">
        <v>241</v>
      </c>
    </row>
    <row r="298" spans="1:10" x14ac:dyDescent="0.25">
      <c r="A298" s="5" t="s">
        <v>202</v>
      </c>
      <c r="B298" t="s">
        <v>194</v>
      </c>
      <c r="C298">
        <v>29</v>
      </c>
      <c r="D298">
        <v>13</v>
      </c>
      <c r="E298">
        <f t="shared" si="30"/>
        <v>1081</v>
      </c>
      <c r="F298" t="s">
        <v>200</v>
      </c>
      <c r="G298" t="s">
        <v>149</v>
      </c>
      <c r="H298" t="s">
        <v>150</v>
      </c>
      <c r="I298" t="str">
        <f t="shared" si="31"/>
        <v>[29,13,1081,"rgba(255,127,0,0.5)"],</v>
      </c>
      <c r="J298" t="s">
        <v>241</v>
      </c>
    </row>
    <row r="299" spans="1:10" x14ac:dyDescent="0.25">
      <c r="A299" s="5" t="s">
        <v>167</v>
      </c>
      <c r="B299" t="s">
        <v>194</v>
      </c>
      <c r="C299">
        <v>28</v>
      </c>
      <c r="D299">
        <v>14</v>
      </c>
      <c r="E299">
        <f t="shared" si="30"/>
        <v>775</v>
      </c>
      <c r="F299" t="s">
        <v>201</v>
      </c>
      <c r="G299" t="s">
        <v>149</v>
      </c>
      <c r="H299" t="s">
        <v>150</v>
      </c>
      <c r="I299" t="str">
        <f t="shared" si="31"/>
        <v>[28,14,775,"rgba(0,0,255,0.5)"],</v>
      </c>
      <c r="J299" t="s">
        <v>241</v>
      </c>
    </row>
    <row r="300" spans="1:10" x14ac:dyDescent="0.25">
      <c r="A300" s="5" t="s">
        <v>169</v>
      </c>
      <c r="B300" t="s">
        <v>194</v>
      </c>
      <c r="C300">
        <v>29</v>
      </c>
      <c r="D300">
        <v>15</v>
      </c>
      <c r="E300">
        <f t="shared" si="30"/>
        <v>1281</v>
      </c>
      <c r="F300" t="s">
        <v>200</v>
      </c>
      <c r="G300" t="s">
        <v>149</v>
      </c>
      <c r="H300" t="s">
        <v>150</v>
      </c>
      <c r="I300" t="str">
        <f t="shared" si="31"/>
        <v>[29,15,1281,"rgba(255,127,0,0.5)"],</v>
      </c>
      <c r="J300" t="s">
        <v>241</v>
      </c>
    </row>
    <row r="301" spans="1:10" x14ac:dyDescent="0.25">
      <c r="A301" s="5" t="s">
        <v>214</v>
      </c>
      <c r="B301" t="s">
        <v>194</v>
      </c>
      <c r="C301">
        <v>29</v>
      </c>
      <c r="D301">
        <v>16</v>
      </c>
      <c r="E301">
        <f t="shared" si="30"/>
        <v>885</v>
      </c>
      <c r="F301" t="s">
        <v>200</v>
      </c>
      <c r="G301" t="s">
        <v>149</v>
      </c>
      <c r="H301" t="s">
        <v>150</v>
      </c>
      <c r="I301" t="str">
        <f t="shared" si="31"/>
        <v>[29,16,885,"rgba(255,127,0,0.5)"],</v>
      </c>
      <c r="J301" t="s">
        <v>241</v>
      </c>
    </row>
    <row r="302" spans="1:10" x14ac:dyDescent="0.25">
      <c r="A302" s="5" t="s">
        <v>168</v>
      </c>
      <c r="B302" t="s">
        <v>194</v>
      </c>
      <c r="C302">
        <v>29</v>
      </c>
      <c r="D302">
        <v>17</v>
      </c>
      <c r="E302">
        <f t="shared" si="30"/>
        <v>797</v>
      </c>
      <c r="F302" t="s">
        <v>200</v>
      </c>
      <c r="G302" t="s">
        <v>149</v>
      </c>
      <c r="H302" t="s">
        <v>150</v>
      </c>
      <c r="I302" t="str">
        <f t="shared" si="31"/>
        <v>[29,17,797,"rgba(255,127,0,0.5)"],</v>
      </c>
      <c r="J302" t="s">
        <v>241</v>
      </c>
    </row>
    <row r="303" spans="1:10" x14ac:dyDescent="0.25">
      <c r="A303" s="5" t="s">
        <v>212</v>
      </c>
      <c r="B303" t="s">
        <v>194</v>
      </c>
      <c r="C303">
        <v>28</v>
      </c>
      <c r="D303">
        <v>18</v>
      </c>
      <c r="E303">
        <f t="shared" si="30"/>
        <v>895</v>
      </c>
      <c r="F303" t="s">
        <v>201</v>
      </c>
      <c r="G303" t="s">
        <v>149</v>
      </c>
      <c r="H303" t="s">
        <v>150</v>
      </c>
      <c r="I303" t="str">
        <f t="shared" si="31"/>
        <v>[28,18,895,"rgba(0,0,255,0.5)"],</v>
      </c>
      <c r="J303" t="s">
        <v>241</v>
      </c>
    </row>
    <row r="304" spans="1:10" x14ac:dyDescent="0.25">
      <c r="A304" s="5" t="s">
        <v>213</v>
      </c>
      <c r="B304" t="s">
        <v>194</v>
      </c>
      <c r="C304">
        <v>29</v>
      </c>
      <c r="D304">
        <v>19</v>
      </c>
      <c r="E304">
        <f t="shared" si="30"/>
        <v>1413</v>
      </c>
      <c r="F304" t="s">
        <v>200</v>
      </c>
      <c r="G304" t="s">
        <v>149</v>
      </c>
      <c r="H304" t="s">
        <v>150</v>
      </c>
      <c r="I304" t="str">
        <f t="shared" si="31"/>
        <v>[29,19,1413,"rgba(255,127,0,0.5)"],</v>
      </c>
      <c r="J304" t="s">
        <v>241</v>
      </c>
    </row>
    <row r="305" spans="1:17" x14ac:dyDescent="0.25">
      <c r="I305" t="s">
        <v>272</v>
      </c>
      <c r="J305" t="s">
        <v>247</v>
      </c>
      <c r="K305" t="s">
        <v>274</v>
      </c>
    </row>
    <row r="306" spans="1:17" x14ac:dyDescent="0.25">
      <c r="A306" t="s">
        <v>156</v>
      </c>
      <c r="B306" t="s">
        <v>194</v>
      </c>
      <c r="C306">
        <v>22</v>
      </c>
      <c r="D306">
        <v>25</v>
      </c>
      <c r="E306">
        <f>O309</f>
        <v>241</v>
      </c>
      <c r="F306" t="s">
        <v>275</v>
      </c>
      <c r="G306" t="s">
        <v>149</v>
      </c>
      <c r="H306" t="s">
        <v>150</v>
      </c>
      <c r="I306" t="str">
        <f t="shared" ref="I306:I314" si="32">CONCATENATE("[",C306,H306,D306,H306,E306,H306,G306,F306,G306,"],")</f>
        <v>[22,25,241,"rgba(255,25,204,0.5)"],</v>
      </c>
      <c r="J306" t="s">
        <v>247</v>
      </c>
    </row>
    <row r="307" spans="1:17" ht="15.75" thickBot="1" x14ac:dyDescent="0.3">
      <c r="A307" t="s">
        <v>156</v>
      </c>
      <c r="B307" t="s">
        <v>195</v>
      </c>
      <c r="C307">
        <v>22</v>
      </c>
      <c r="D307">
        <v>26</v>
      </c>
      <c r="E307">
        <f>P309</f>
        <v>1841</v>
      </c>
      <c r="F307" t="s">
        <v>275</v>
      </c>
      <c r="G307" t="s">
        <v>149</v>
      </c>
      <c r="H307" t="s">
        <v>150</v>
      </c>
      <c r="I307" t="str">
        <f t="shared" si="32"/>
        <v>[22,26,1841,"rgba(255,25,204,0.5)"],</v>
      </c>
      <c r="J307" t="s">
        <v>247</v>
      </c>
    </row>
    <row r="308" spans="1:17" ht="15.75" thickBot="1" x14ac:dyDescent="0.3">
      <c r="A308" t="s">
        <v>156</v>
      </c>
      <c r="B308" t="s">
        <v>196</v>
      </c>
      <c r="C308">
        <v>22</v>
      </c>
      <c r="D308">
        <v>27</v>
      </c>
      <c r="E308">
        <f>Q309</f>
        <v>3103</v>
      </c>
      <c r="F308" t="s">
        <v>275</v>
      </c>
      <c r="G308" t="s">
        <v>149</v>
      </c>
      <c r="H308" t="s">
        <v>150</v>
      </c>
      <c r="I308" t="str">
        <f t="shared" si="32"/>
        <v>[22,27,3103,"rgba(255,25,204,0.5)"],</v>
      </c>
      <c r="J308" t="s">
        <v>247</v>
      </c>
      <c r="N308" s="5"/>
      <c r="O308" s="56" t="s">
        <v>228</v>
      </c>
      <c r="P308" s="59" t="s">
        <v>227</v>
      </c>
      <c r="Q308" s="60" t="s">
        <v>226</v>
      </c>
    </row>
    <row r="309" spans="1:17" x14ac:dyDescent="0.25">
      <c r="A309" t="s">
        <v>157</v>
      </c>
      <c r="B309" t="s">
        <v>194</v>
      </c>
      <c r="C309" s="4">
        <v>23</v>
      </c>
      <c r="D309">
        <v>25</v>
      </c>
      <c r="E309">
        <f>O310</f>
        <v>1395</v>
      </c>
      <c r="F309" t="s">
        <v>275</v>
      </c>
      <c r="G309" t="s">
        <v>149</v>
      </c>
      <c r="H309" t="s">
        <v>150</v>
      </c>
      <c r="I309" t="str">
        <f t="shared" si="32"/>
        <v>[23,25,1395,"rgba(255,25,204,0.5)"],</v>
      </c>
      <c r="J309" t="s">
        <v>247</v>
      </c>
      <c r="N309" s="56" t="s">
        <v>156</v>
      </c>
      <c r="O309" s="61">
        <v>241</v>
      </c>
      <c r="P309" s="61">
        <v>1841</v>
      </c>
      <c r="Q309" s="62">
        <v>3103</v>
      </c>
    </row>
    <row r="310" spans="1:17" x14ac:dyDescent="0.25">
      <c r="A310" t="s">
        <v>157</v>
      </c>
      <c r="B310" t="s">
        <v>195</v>
      </c>
      <c r="C310" s="4">
        <v>23</v>
      </c>
      <c r="D310">
        <v>26</v>
      </c>
      <c r="E310">
        <f>P310</f>
        <v>5265</v>
      </c>
      <c r="F310" t="s">
        <v>275</v>
      </c>
      <c r="G310" t="s">
        <v>149</v>
      </c>
      <c r="H310" t="s">
        <v>150</v>
      </c>
      <c r="I310" t="str">
        <f t="shared" si="32"/>
        <v>[23,26,5265,"rgba(255,25,204,0.5)"],</v>
      </c>
      <c r="J310" t="s">
        <v>247</v>
      </c>
      <c r="N310" s="57" t="s">
        <v>157</v>
      </c>
      <c r="O310" s="63">
        <v>1395</v>
      </c>
      <c r="P310" s="8">
        <v>5265</v>
      </c>
      <c r="Q310" s="64">
        <v>2458</v>
      </c>
    </row>
    <row r="311" spans="1:17" ht="15.75" thickBot="1" x14ac:dyDescent="0.3">
      <c r="A311" t="s">
        <v>157</v>
      </c>
      <c r="B311" t="s">
        <v>196</v>
      </c>
      <c r="C311" s="4">
        <v>23</v>
      </c>
      <c r="D311">
        <v>27</v>
      </c>
      <c r="E311">
        <f>Q310</f>
        <v>2458</v>
      </c>
      <c r="F311" t="s">
        <v>275</v>
      </c>
      <c r="G311" t="s">
        <v>149</v>
      </c>
      <c r="H311" t="s">
        <v>150</v>
      </c>
      <c r="I311" t="str">
        <f t="shared" si="32"/>
        <v>[23,27,2458,"rgba(255,25,204,0.5)"],</v>
      </c>
      <c r="J311" t="s">
        <v>247</v>
      </c>
      <c r="N311" s="58" t="s">
        <v>158</v>
      </c>
      <c r="O311" s="65">
        <v>55</v>
      </c>
      <c r="P311" s="66">
        <v>694</v>
      </c>
      <c r="Q311" s="67">
        <v>2748</v>
      </c>
    </row>
    <row r="312" spans="1:17" x14ac:dyDescent="0.25">
      <c r="A312" t="s">
        <v>158</v>
      </c>
      <c r="B312" t="s">
        <v>194</v>
      </c>
      <c r="C312" s="4">
        <v>24</v>
      </c>
      <c r="D312">
        <v>25</v>
      </c>
      <c r="E312">
        <f>O311</f>
        <v>55</v>
      </c>
      <c r="F312" t="s">
        <v>275</v>
      </c>
      <c r="G312" t="s">
        <v>149</v>
      </c>
      <c r="H312" t="s">
        <v>150</v>
      </c>
      <c r="I312" t="str">
        <f t="shared" si="32"/>
        <v>[24,25,55,"rgba(255,25,204,0.5)"],</v>
      </c>
      <c r="J312" t="s">
        <v>247</v>
      </c>
    </row>
    <row r="313" spans="1:17" x14ac:dyDescent="0.25">
      <c r="A313" t="s">
        <v>158</v>
      </c>
      <c r="B313" t="s">
        <v>195</v>
      </c>
      <c r="C313" s="4">
        <v>24</v>
      </c>
      <c r="D313">
        <v>26</v>
      </c>
      <c r="E313">
        <f>P311</f>
        <v>694</v>
      </c>
      <c r="F313" t="s">
        <v>275</v>
      </c>
      <c r="G313" t="s">
        <v>149</v>
      </c>
      <c r="H313" t="s">
        <v>150</v>
      </c>
      <c r="I313" t="str">
        <f t="shared" si="32"/>
        <v>[24,26,694,"rgba(255,25,204,0.5)"],</v>
      </c>
      <c r="J313" t="s">
        <v>247</v>
      </c>
    </row>
    <row r="314" spans="1:17" x14ac:dyDescent="0.25">
      <c r="A314" t="s">
        <v>158</v>
      </c>
      <c r="B314" t="s">
        <v>196</v>
      </c>
      <c r="C314" s="4">
        <v>24</v>
      </c>
      <c r="D314">
        <v>27</v>
      </c>
      <c r="E314">
        <f>Q311</f>
        <v>2748</v>
      </c>
      <c r="F314" t="s">
        <v>275</v>
      </c>
      <c r="G314" t="s">
        <v>149</v>
      </c>
      <c r="H314" t="s">
        <v>150</v>
      </c>
      <c r="I314" t="str">
        <f t="shared" si="32"/>
        <v>[24,27,2748,"rgba(255,25,204,0.5)"],</v>
      </c>
      <c r="J314" t="s">
        <v>247</v>
      </c>
    </row>
    <row r="315" spans="1:17" x14ac:dyDescent="0.25">
      <c r="I315" t="s">
        <v>273</v>
      </c>
      <c r="J315" t="s">
        <v>253</v>
      </c>
      <c r="K315" t="s">
        <v>274</v>
      </c>
    </row>
    <row r="316" spans="1:17" x14ac:dyDescent="0.25">
      <c r="C316">
        <v>25</v>
      </c>
      <c r="D316">
        <v>22</v>
      </c>
      <c r="E316">
        <v>241</v>
      </c>
      <c r="F316" t="s">
        <v>275</v>
      </c>
      <c r="G316" t="s">
        <v>149</v>
      </c>
      <c r="H316" t="s">
        <v>150</v>
      </c>
      <c r="I316" t="str">
        <f t="shared" ref="I316:I338" si="33">CONCATENATE("[",C316,H316,D316,H316,E316,H316,G316,F316,G316,"],")</f>
        <v>[25,22,241,"rgba(255,25,204,0.5)"],</v>
      </c>
      <c r="J316" t="s">
        <v>253</v>
      </c>
    </row>
    <row r="317" spans="1:17" x14ac:dyDescent="0.25">
      <c r="C317">
        <v>26</v>
      </c>
      <c r="D317">
        <v>22</v>
      </c>
      <c r="E317">
        <v>1841</v>
      </c>
      <c r="F317" t="s">
        <v>275</v>
      </c>
      <c r="G317" t="s">
        <v>149</v>
      </c>
      <c r="H317" t="s">
        <v>150</v>
      </c>
      <c r="I317" t="str">
        <f t="shared" si="33"/>
        <v>[26,22,1841,"rgba(255,25,204,0.5)"],</v>
      </c>
      <c r="J317" t="s">
        <v>253</v>
      </c>
    </row>
    <row r="318" spans="1:17" x14ac:dyDescent="0.25">
      <c r="C318">
        <v>27</v>
      </c>
      <c r="D318">
        <v>22</v>
      </c>
      <c r="E318">
        <v>3103</v>
      </c>
      <c r="F318" t="s">
        <v>275</v>
      </c>
      <c r="G318" t="s">
        <v>149</v>
      </c>
      <c r="H318" t="s">
        <v>150</v>
      </c>
      <c r="I318" t="str">
        <f t="shared" si="33"/>
        <v>[27,22,3103,"rgba(255,25,204,0.5)"],</v>
      </c>
      <c r="J318" t="s">
        <v>253</v>
      </c>
    </row>
    <row r="319" spans="1:17" x14ac:dyDescent="0.25">
      <c r="C319">
        <v>25</v>
      </c>
      <c r="D319" s="4">
        <v>23</v>
      </c>
      <c r="E319">
        <v>1395</v>
      </c>
      <c r="F319" t="s">
        <v>275</v>
      </c>
      <c r="G319" t="s">
        <v>149</v>
      </c>
      <c r="H319" t="s">
        <v>150</v>
      </c>
      <c r="I319" t="str">
        <f t="shared" si="33"/>
        <v>[25,23,1395,"rgba(255,25,204,0.5)"],</v>
      </c>
      <c r="J319" t="s">
        <v>253</v>
      </c>
    </row>
    <row r="320" spans="1:17" x14ac:dyDescent="0.25">
      <c r="C320">
        <v>26</v>
      </c>
      <c r="D320" s="4">
        <v>23</v>
      </c>
      <c r="E320">
        <v>5265</v>
      </c>
      <c r="F320" t="s">
        <v>275</v>
      </c>
      <c r="G320" t="s">
        <v>149</v>
      </c>
      <c r="H320" t="s">
        <v>150</v>
      </c>
      <c r="I320" t="str">
        <f t="shared" si="33"/>
        <v>[26,23,5265,"rgba(255,25,204,0.5)"],</v>
      </c>
      <c r="J320" t="s">
        <v>253</v>
      </c>
    </row>
    <row r="321" spans="3:17" x14ac:dyDescent="0.25">
      <c r="C321">
        <v>27</v>
      </c>
      <c r="D321" s="4">
        <v>23</v>
      </c>
      <c r="E321">
        <v>2458</v>
      </c>
      <c r="F321" t="s">
        <v>275</v>
      </c>
      <c r="G321" t="s">
        <v>149</v>
      </c>
      <c r="H321" t="s">
        <v>150</v>
      </c>
      <c r="I321" t="str">
        <f t="shared" si="33"/>
        <v>[27,23,2458,"rgba(255,25,204,0.5)"],</v>
      </c>
      <c r="J321" t="s">
        <v>253</v>
      </c>
    </row>
    <row r="322" spans="3:17" x14ac:dyDescent="0.25">
      <c r="C322">
        <v>25</v>
      </c>
      <c r="D322" s="4">
        <v>24</v>
      </c>
      <c r="E322">
        <v>55</v>
      </c>
      <c r="F322" t="s">
        <v>275</v>
      </c>
      <c r="G322" t="s">
        <v>149</v>
      </c>
      <c r="H322" t="s">
        <v>150</v>
      </c>
      <c r="I322" t="str">
        <f t="shared" si="33"/>
        <v>[25,24,55,"rgba(255,25,204,0.5)"],</v>
      </c>
      <c r="J322" t="s">
        <v>253</v>
      </c>
    </row>
    <row r="323" spans="3:17" x14ac:dyDescent="0.25">
      <c r="C323">
        <v>26</v>
      </c>
      <c r="D323" s="4">
        <v>24</v>
      </c>
      <c r="E323">
        <v>694</v>
      </c>
      <c r="F323" t="s">
        <v>275</v>
      </c>
      <c r="G323" t="s">
        <v>149</v>
      </c>
      <c r="H323" t="s">
        <v>150</v>
      </c>
      <c r="I323" t="str">
        <f t="shared" si="33"/>
        <v>[26,24,694,"rgba(255,25,204,0.5)"],</v>
      </c>
      <c r="J323" t="s">
        <v>253</v>
      </c>
    </row>
    <row r="324" spans="3:17" x14ac:dyDescent="0.25">
      <c r="C324">
        <v>27</v>
      </c>
      <c r="D324" s="4">
        <v>24</v>
      </c>
      <c r="E324">
        <v>2748</v>
      </c>
      <c r="F324" t="s">
        <v>275</v>
      </c>
      <c r="G324" t="s">
        <v>149</v>
      </c>
      <c r="H324" t="s">
        <v>150</v>
      </c>
      <c r="I324" t="str">
        <f t="shared" si="33"/>
        <v>[27,24,2748,"rgba(255,25,204,0.5)"],</v>
      </c>
      <c r="J324" t="s">
        <v>253</v>
      </c>
    </row>
    <row r="325" spans="3:17" x14ac:dyDescent="0.25">
      <c r="I325" t="s">
        <v>278</v>
      </c>
      <c r="J325" t="s">
        <v>244</v>
      </c>
      <c r="K325" t="s">
        <v>279</v>
      </c>
    </row>
    <row r="326" spans="3:17" ht="15.75" thickBot="1" x14ac:dyDescent="0.3">
      <c r="C326">
        <v>20</v>
      </c>
      <c r="D326">
        <v>22</v>
      </c>
      <c r="E326">
        <f>O328</f>
        <v>697</v>
      </c>
      <c r="F326" t="s">
        <v>275</v>
      </c>
      <c r="G326" t="s">
        <v>149</v>
      </c>
      <c r="H326" t="s">
        <v>150</v>
      </c>
      <c r="I326" t="str">
        <f t="shared" si="33"/>
        <v>[20,22,697,"rgba(255,25,204,0.5)"],</v>
      </c>
      <c r="J326" t="s">
        <v>244</v>
      </c>
    </row>
    <row r="327" spans="3:17" ht="15.75" thickBot="1" x14ac:dyDescent="0.3">
      <c r="C327">
        <v>20</v>
      </c>
      <c r="D327">
        <v>23</v>
      </c>
      <c r="E327">
        <f t="shared" ref="E327:E328" si="34">O329</f>
        <v>2513</v>
      </c>
      <c r="F327" t="s">
        <v>275</v>
      </c>
      <c r="G327" t="s">
        <v>149</v>
      </c>
      <c r="H327" t="s">
        <v>150</v>
      </c>
      <c r="I327" t="str">
        <f t="shared" si="33"/>
        <v>[20,23,2513,"rgba(255,25,204,0.5)"],</v>
      </c>
      <c r="J327" t="s">
        <v>244</v>
      </c>
      <c r="N327" s="5"/>
      <c r="O327" s="56" t="s">
        <v>154</v>
      </c>
      <c r="P327" s="59" t="s">
        <v>229</v>
      </c>
    </row>
    <row r="328" spans="3:17" x14ac:dyDescent="0.25">
      <c r="C328">
        <v>20</v>
      </c>
      <c r="D328">
        <v>24</v>
      </c>
      <c r="E328">
        <f t="shared" si="34"/>
        <v>377</v>
      </c>
      <c r="F328" t="s">
        <v>275</v>
      </c>
      <c r="G328" t="s">
        <v>149</v>
      </c>
      <c r="H328" t="s">
        <v>150</v>
      </c>
      <c r="I328" t="str">
        <f t="shared" si="33"/>
        <v>[20,24,377,"rgba(255,25,204,0.5)"],</v>
      </c>
      <c r="J328" t="s">
        <v>244</v>
      </c>
      <c r="N328" s="56" t="s">
        <v>156</v>
      </c>
      <c r="O328" s="61">
        <v>697</v>
      </c>
      <c r="P328" s="61">
        <v>4488</v>
      </c>
      <c r="Q328">
        <v>22</v>
      </c>
    </row>
    <row r="329" spans="3:17" x14ac:dyDescent="0.25">
      <c r="C329">
        <v>21</v>
      </c>
      <c r="D329">
        <v>22</v>
      </c>
      <c r="E329">
        <f>P328</f>
        <v>4488</v>
      </c>
      <c r="F329" t="s">
        <v>275</v>
      </c>
      <c r="G329" t="s">
        <v>149</v>
      </c>
      <c r="H329" t="s">
        <v>150</v>
      </c>
      <c r="I329" t="str">
        <f t="shared" si="33"/>
        <v>[21,22,4488,"rgba(255,25,204,0.5)"],</v>
      </c>
      <c r="J329" t="s">
        <v>244</v>
      </c>
      <c r="N329" s="57" t="s">
        <v>157</v>
      </c>
      <c r="O329" s="63">
        <v>2513</v>
      </c>
      <c r="P329" s="8">
        <v>6605</v>
      </c>
      <c r="Q329">
        <v>23</v>
      </c>
    </row>
    <row r="330" spans="3:17" ht="15.75" thickBot="1" x14ac:dyDescent="0.3">
      <c r="C330">
        <v>21</v>
      </c>
      <c r="D330">
        <v>23</v>
      </c>
      <c r="E330">
        <f t="shared" ref="E330:E331" si="35">P329</f>
        <v>6605</v>
      </c>
      <c r="F330" t="s">
        <v>275</v>
      </c>
      <c r="G330" t="s">
        <v>149</v>
      </c>
      <c r="H330" t="s">
        <v>150</v>
      </c>
      <c r="I330" t="str">
        <f t="shared" si="33"/>
        <v>[21,23,6605,"rgba(255,25,204,0.5)"],</v>
      </c>
      <c r="J330" t="s">
        <v>244</v>
      </c>
      <c r="N330" s="58" t="s">
        <v>158</v>
      </c>
      <c r="O330" s="65">
        <v>377</v>
      </c>
      <c r="P330" s="66">
        <v>3120</v>
      </c>
      <c r="Q330">
        <v>24</v>
      </c>
    </row>
    <row r="331" spans="3:17" x14ac:dyDescent="0.25">
      <c r="C331">
        <v>21</v>
      </c>
      <c r="D331">
        <v>24</v>
      </c>
      <c r="E331">
        <f t="shared" si="35"/>
        <v>3120</v>
      </c>
      <c r="F331" t="s">
        <v>275</v>
      </c>
      <c r="G331" t="s">
        <v>149</v>
      </c>
      <c r="H331" t="s">
        <v>150</v>
      </c>
      <c r="I331" t="str">
        <f t="shared" si="33"/>
        <v>[21,24,3120,"rgba(255,25,204,0.5)"],</v>
      </c>
      <c r="J331" t="s">
        <v>244</v>
      </c>
      <c r="O331" s="39">
        <v>20</v>
      </c>
      <c r="P331" s="39">
        <v>21</v>
      </c>
    </row>
    <row r="332" spans="3:17" x14ac:dyDescent="0.25">
      <c r="I332" t="s">
        <v>277</v>
      </c>
      <c r="J332" t="s">
        <v>252</v>
      </c>
      <c r="K332" t="s">
        <v>279</v>
      </c>
    </row>
    <row r="333" spans="3:17" x14ac:dyDescent="0.25">
      <c r="C333">
        <v>22</v>
      </c>
      <c r="D333">
        <v>20</v>
      </c>
      <c r="E333">
        <v>697</v>
      </c>
      <c r="F333" t="s">
        <v>275</v>
      </c>
      <c r="G333" t="s">
        <v>149</v>
      </c>
      <c r="H333" t="s">
        <v>150</v>
      </c>
      <c r="I333" t="str">
        <f t="shared" si="33"/>
        <v>[22,20,697,"rgba(255,25,204,0.5)"],</v>
      </c>
      <c r="J333" t="s">
        <v>252</v>
      </c>
    </row>
    <row r="334" spans="3:17" x14ac:dyDescent="0.25">
      <c r="C334">
        <v>23</v>
      </c>
      <c r="D334">
        <v>20</v>
      </c>
      <c r="E334">
        <v>2513</v>
      </c>
      <c r="F334" t="s">
        <v>275</v>
      </c>
      <c r="G334" t="s">
        <v>149</v>
      </c>
      <c r="H334" t="s">
        <v>150</v>
      </c>
      <c r="I334" t="str">
        <f t="shared" si="33"/>
        <v>[23,20,2513,"rgba(255,25,204,0.5)"],</v>
      </c>
      <c r="J334" t="s">
        <v>252</v>
      </c>
    </row>
    <row r="335" spans="3:17" x14ac:dyDescent="0.25">
      <c r="C335">
        <v>24</v>
      </c>
      <c r="D335">
        <v>20</v>
      </c>
      <c r="E335">
        <v>377</v>
      </c>
      <c r="F335" t="s">
        <v>275</v>
      </c>
      <c r="G335" t="s">
        <v>149</v>
      </c>
      <c r="H335" t="s">
        <v>150</v>
      </c>
      <c r="I335" t="str">
        <f t="shared" si="33"/>
        <v>[24,20,377,"rgba(255,25,204,0.5)"],</v>
      </c>
      <c r="J335" t="s">
        <v>252</v>
      </c>
    </row>
    <row r="336" spans="3:17" x14ac:dyDescent="0.25">
      <c r="C336">
        <v>22</v>
      </c>
      <c r="D336">
        <v>21</v>
      </c>
      <c r="E336">
        <v>4488</v>
      </c>
      <c r="F336" t="s">
        <v>275</v>
      </c>
      <c r="G336" t="s">
        <v>149</v>
      </c>
      <c r="H336" t="s">
        <v>150</v>
      </c>
      <c r="I336" t="str">
        <f t="shared" si="33"/>
        <v>[22,21,4488,"rgba(255,25,204,0.5)"],</v>
      </c>
      <c r="J336" t="s">
        <v>252</v>
      </c>
    </row>
    <row r="337" spans="3:10" x14ac:dyDescent="0.25">
      <c r="C337">
        <v>23</v>
      </c>
      <c r="D337">
        <v>21</v>
      </c>
      <c r="E337">
        <v>6605</v>
      </c>
      <c r="F337" t="s">
        <v>275</v>
      </c>
      <c r="G337" t="s">
        <v>149</v>
      </c>
      <c r="H337" t="s">
        <v>150</v>
      </c>
      <c r="I337" t="str">
        <f t="shared" si="33"/>
        <v>[23,21,6605,"rgba(255,25,204,0.5)"],</v>
      </c>
      <c r="J337" t="s">
        <v>252</v>
      </c>
    </row>
    <row r="338" spans="3:10" x14ac:dyDescent="0.25">
      <c r="C338">
        <v>24</v>
      </c>
      <c r="D338">
        <v>21</v>
      </c>
      <c r="E338">
        <v>3120</v>
      </c>
      <c r="F338" t="s">
        <v>275</v>
      </c>
      <c r="G338" t="s">
        <v>149</v>
      </c>
      <c r="H338" t="s">
        <v>150</v>
      </c>
      <c r="I338" t="str">
        <f t="shared" si="33"/>
        <v>[24,21,3120,"rgba(255,25,204,0.5)"],</v>
      </c>
      <c r="J338" t="s">
        <v>252</v>
      </c>
    </row>
  </sheetData>
  <autoFilter ref="A2:J33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G1" sqref="G1"/>
    </sheetView>
  </sheetViews>
  <sheetFormatPr defaultRowHeight="15" x14ac:dyDescent="0.25"/>
  <cols>
    <col min="1" max="2" width="11.42578125" bestFit="1" customWidth="1"/>
    <col min="6" max="6" width="22.42578125" bestFit="1" customWidth="1"/>
    <col min="7" max="7" width="14.5703125" customWidth="1"/>
  </cols>
  <sheetData>
    <row r="1" spans="1:13" x14ac:dyDescent="0.25">
      <c r="A1" s="54" t="s">
        <v>238</v>
      </c>
      <c r="B1" s="54" t="s">
        <v>239</v>
      </c>
      <c r="D1" s="54" t="s">
        <v>238</v>
      </c>
      <c r="E1" s="54" t="s">
        <v>239</v>
      </c>
      <c r="F1" s="54" t="s">
        <v>260</v>
      </c>
      <c r="G1" s="54" t="s">
        <v>261</v>
      </c>
      <c r="J1" s="54" t="s">
        <v>271</v>
      </c>
      <c r="L1" s="55" t="s">
        <v>236</v>
      </c>
      <c r="M1">
        <f>COUNTIF(D:E,L1)</f>
        <v>8</v>
      </c>
    </row>
    <row r="2" spans="1:13" x14ac:dyDescent="0.25">
      <c r="A2" t="s">
        <v>236</v>
      </c>
      <c r="B2" t="s">
        <v>182</v>
      </c>
      <c r="D2" t="s">
        <v>240</v>
      </c>
      <c r="E2" t="s">
        <v>192</v>
      </c>
      <c r="F2" t="str">
        <f>CONCATENATE(D2," &gt;&gt; ",E2)</f>
        <v>adm_pol &gt;&gt; fsm</v>
      </c>
      <c r="G2">
        <f>COUNTIF(links!J:J,check!F2)</f>
        <v>0</v>
      </c>
      <c r="J2">
        <v>4</v>
      </c>
      <c r="L2" t="s">
        <v>182</v>
      </c>
      <c r="M2">
        <f>COUNTIF(D:E,L2)</f>
        <v>8</v>
      </c>
    </row>
    <row r="3" spans="1:13" x14ac:dyDescent="0.25">
      <c r="A3" t="s">
        <v>182</v>
      </c>
      <c r="B3" t="s">
        <v>192</v>
      </c>
      <c r="D3" t="s">
        <v>192</v>
      </c>
      <c r="E3" t="s">
        <v>240</v>
      </c>
      <c r="F3" t="str">
        <f>CONCATENATE(D3," &gt;&gt; ",E3)</f>
        <v>fsm &gt;&gt; adm_pol</v>
      </c>
      <c r="G3">
        <f>COUNTIF(links!J:J,check!F3)</f>
        <v>0</v>
      </c>
      <c r="J3">
        <v>4</v>
      </c>
      <c r="L3" t="s">
        <v>192</v>
      </c>
      <c r="M3">
        <f>COUNTIF(D:E,L3)</f>
        <v>8</v>
      </c>
    </row>
    <row r="4" spans="1:13" x14ac:dyDescent="0.25">
      <c r="L4" t="s">
        <v>237</v>
      </c>
      <c r="M4">
        <f>COUNTIF(D:E,L4)</f>
        <v>8</v>
      </c>
    </row>
    <row r="5" spans="1:13" x14ac:dyDescent="0.25">
      <c r="A5" t="s">
        <v>236</v>
      </c>
      <c r="B5" t="s">
        <v>192</v>
      </c>
      <c r="D5" t="s">
        <v>240</v>
      </c>
      <c r="E5" t="s">
        <v>237</v>
      </c>
      <c r="F5" t="str">
        <f>CONCATENATE(D5," &gt;&gt; ",E5)</f>
        <v>adm_pol &gt;&gt; prior_attain</v>
      </c>
      <c r="G5">
        <f>COUNTIF(links!J:J,check!F5)</f>
        <v>0</v>
      </c>
      <c r="J5">
        <v>6</v>
      </c>
      <c r="L5" t="s">
        <v>240</v>
      </c>
      <c r="M5">
        <f>COUNTIF(D:E,L5)</f>
        <v>8</v>
      </c>
    </row>
    <row r="6" spans="1:13" x14ac:dyDescent="0.25">
      <c r="A6" t="s">
        <v>192</v>
      </c>
      <c r="B6" t="s">
        <v>240</v>
      </c>
      <c r="D6" t="s">
        <v>237</v>
      </c>
      <c r="E6" t="s">
        <v>240</v>
      </c>
      <c r="F6" t="str">
        <f>CONCATENATE(D6," &gt;&gt; ",E6)</f>
        <v>prior_attain &gt;&gt; adm_pol</v>
      </c>
      <c r="G6">
        <f>COUNTIF(links!J:J,check!F6)</f>
        <v>0</v>
      </c>
      <c r="J6">
        <v>6</v>
      </c>
    </row>
    <row r="8" spans="1:13" x14ac:dyDescent="0.25">
      <c r="A8" t="s">
        <v>236</v>
      </c>
      <c r="B8" t="s">
        <v>240</v>
      </c>
      <c r="D8" t="s">
        <v>240</v>
      </c>
      <c r="E8" t="s">
        <v>182</v>
      </c>
      <c r="F8" t="str">
        <f t="shared" ref="F8" si="0">CONCATENATE(D8," &gt;&gt; ",E8)</f>
        <v>adm_pol &gt;&gt; sex</v>
      </c>
      <c r="G8">
        <f>COUNTIF(links!J:J,check!F8)</f>
        <v>0</v>
      </c>
      <c r="J8">
        <v>6</v>
      </c>
    </row>
    <row r="9" spans="1:13" x14ac:dyDescent="0.25">
      <c r="A9" t="s">
        <v>240</v>
      </c>
      <c r="B9" t="s">
        <v>182</v>
      </c>
      <c r="D9" t="s">
        <v>182</v>
      </c>
      <c r="E9" t="s">
        <v>240</v>
      </c>
      <c r="F9" t="str">
        <f>CONCATENATE(D9," &gt;&gt; ",E9)</f>
        <v>sex &gt;&gt; adm_pol</v>
      </c>
      <c r="G9">
        <f>COUNTIF(links!J:J,check!F9)</f>
        <v>0</v>
      </c>
      <c r="J9">
        <v>6</v>
      </c>
    </row>
    <row r="11" spans="1:13" x14ac:dyDescent="0.25">
      <c r="A11" t="s">
        <v>192</v>
      </c>
      <c r="B11" t="s">
        <v>237</v>
      </c>
      <c r="D11" t="s">
        <v>192</v>
      </c>
      <c r="E11" t="s">
        <v>182</v>
      </c>
      <c r="F11" t="str">
        <f>CONCATENATE(D11," &gt;&gt; ",E11)</f>
        <v>fsm &gt;&gt; sex</v>
      </c>
      <c r="G11">
        <f>COUNTIF(links!J:J,check!F11)</f>
        <v>7</v>
      </c>
    </row>
    <row r="12" spans="1:13" x14ac:dyDescent="0.25">
      <c r="A12" t="s">
        <v>237</v>
      </c>
      <c r="B12" t="s">
        <v>192</v>
      </c>
      <c r="D12" t="s">
        <v>182</v>
      </c>
      <c r="E12" t="s">
        <v>192</v>
      </c>
      <c r="F12" t="str">
        <f>CONCATENATE(D12," &gt;&gt; ",E12)</f>
        <v>sex &gt;&gt; fsm</v>
      </c>
      <c r="G12">
        <f>COUNTIF(links!J:J,check!F12)</f>
        <v>7</v>
      </c>
    </row>
    <row r="14" spans="1:13" x14ac:dyDescent="0.25">
      <c r="A14" t="s">
        <v>192</v>
      </c>
      <c r="B14" t="s">
        <v>236</v>
      </c>
      <c r="D14" t="s">
        <v>237</v>
      </c>
      <c r="E14" t="s">
        <v>182</v>
      </c>
      <c r="F14" t="str">
        <f>CONCATENATE(D14," &gt;&gt; ",E14)</f>
        <v>prior_attain &gt;&gt; sex</v>
      </c>
      <c r="G14">
        <f>COUNTIF(links!J:J,check!F14)</f>
        <v>10</v>
      </c>
    </row>
    <row r="15" spans="1:13" x14ac:dyDescent="0.25">
      <c r="A15" t="s">
        <v>240</v>
      </c>
      <c r="B15" t="s">
        <v>192</v>
      </c>
      <c r="D15" t="s">
        <v>182</v>
      </c>
      <c r="E15" t="s">
        <v>237</v>
      </c>
      <c r="F15" t="str">
        <f>CONCATENATE(D15," &gt;&gt; ",E15)</f>
        <v>sex &gt;&gt; prior_attain</v>
      </c>
      <c r="G15">
        <f>COUNTIF(links!J:J,check!F15)</f>
        <v>10</v>
      </c>
    </row>
    <row r="17" spans="1:7" x14ac:dyDescent="0.25">
      <c r="A17" t="s">
        <v>237</v>
      </c>
      <c r="B17" t="s">
        <v>236</v>
      </c>
      <c r="D17" t="s">
        <v>236</v>
      </c>
      <c r="E17" t="s">
        <v>240</v>
      </c>
      <c r="F17" t="str">
        <f>CONCATENATE(D17," &gt;&gt; ",E17)</f>
        <v>school &gt;&gt; adm_pol</v>
      </c>
      <c r="G17">
        <f>COUNTIF(links!J:J,check!F17)</f>
        <v>21</v>
      </c>
    </row>
    <row r="18" spans="1:7" x14ac:dyDescent="0.25">
      <c r="A18" t="s">
        <v>236</v>
      </c>
      <c r="B18" t="s">
        <v>237</v>
      </c>
      <c r="D18" t="s">
        <v>240</v>
      </c>
      <c r="E18" t="s">
        <v>236</v>
      </c>
      <c r="F18" t="str">
        <f>CONCATENATE(D18," &gt;&gt; ",E18)</f>
        <v>adm_pol &gt;&gt; school</v>
      </c>
      <c r="G18">
        <f>COUNTIF(links!J:J,check!F18)</f>
        <v>21</v>
      </c>
    </row>
    <row r="20" spans="1:7" x14ac:dyDescent="0.25">
      <c r="A20" t="s">
        <v>240</v>
      </c>
      <c r="B20" t="s">
        <v>237</v>
      </c>
      <c r="D20" t="s">
        <v>182</v>
      </c>
      <c r="E20" t="s">
        <v>236</v>
      </c>
      <c r="F20" t="str">
        <f>CONCATENATE(D20," &gt;&gt; ",E20)</f>
        <v>sex &gt;&gt; school</v>
      </c>
      <c r="G20">
        <f>COUNTIF(links!J:J,check!F20)</f>
        <v>21</v>
      </c>
    </row>
    <row r="21" spans="1:7" x14ac:dyDescent="0.25">
      <c r="A21" t="s">
        <v>237</v>
      </c>
      <c r="B21" t="s">
        <v>182</v>
      </c>
      <c r="D21" t="s">
        <v>236</v>
      </c>
      <c r="E21" t="s">
        <v>182</v>
      </c>
      <c r="F21" t="str">
        <f>CONCATENATE(D21," &gt;&gt; ",E21)</f>
        <v>school &gt;&gt; sex</v>
      </c>
      <c r="G21">
        <f>COUNTIF(links!J:J,check!F21)</f>
        <v>21</v>
      </c>
    </row>
    <row r="23" spans="1:7" x14ac:dyDescent="0.25">
      <c r="A23" t="s">
        <v>182</v>
      </c>
      <c r="B23" t="s">
        <v>237</v>
      </c>
      <c r="D23" t="s">
        <v>192</v>
      </c>
      <c r="E23" t="s">
        <v>237</v>
      </c>
      <c r="F23" t="str">
        <f>CONCATENATE(D23," &gt;&gt; ",E23)</f>
        <v>fsm &gt;&gt; prior_attain</v>
      </c>
      <c r="G23">
        <f>COUNTIF(links!J:J,check!F23)</f>
        <v>7</v>
      </c>
    </row>
    <row r="24" spans="1:7" x14ac:dyDescent="0.25">
      <c r="A24" t="s">
        <v>237</v>
      </c>
      <c r="B24" t="s">
        <v>240</v>
      </c>
      <c r="D24" t="s">
        <v>237</v>
      </c>
      <c r="E24" t="s">
        <v>192</v>
      </c>
      <c r="F24" t="str">
        <f>CONCATENATE(D24," &gt;&gt; ",E24)</f>
        <v>prior_attain &gt;&gt; fsm</v>
      </c>
      <c r="G24">
        <f>COUNTIF(links!J:J,check!F24)</f>
        <v>7</v>
      </c>
    </row>
    <row r="26" spans="1:7" x14ac:dyDescent="0.25">
      <c r="A26" t="s">
        <v>182</v>
      </c>
      <c r="B26" t="s">
        <v>240</v>
      </c>
      <c r="D26" t="s">
        <v>192</v>
      </c>
      <c r="E26" t="s">
        <v>236</v>
      </c>
      <c r="F26" t="str">
        <f>CONCATENATE(D26," &gt;&gt; ",E26)</f>
        <v>fsm &gt;&gt; school</v>
      </c>
      <c r="G26">
        <f>COUNTIF(links!J:J,check!F26)</f>
        <v>41</v>
      </c>
    </row>
    <row r="27" spans="1:7" x14ac:dyDescent="0.25">
      <c r="A27" t="s">
        <v>240</v>
      </c>
      <c r="B27" t="s">
        <v>236</v>
      </c>
      <c r="D27" t="s">
        <v>236</v>
      </c>
      <c r="E27" t="s">
        <v>192</v>
      </c>
      <c r="F27" t="str">
        <f>CONCATENATE(D27," &gt;&gt; ",E27)</f>
        <v>school &gt;&gt; fsm</v>
      </c>
      <c r="G27">
        <f>COUNTIF(links!J:J,check!F27)</f>
        <v>41</v>
      </c>
    </row>
    <row r="29" spans="1:7" x14ac:dyDescent="0.25">
      <c r="A29" t="s">
        <v>192</v>
      </c>
      <c r="B29" t="s">
        <v>182</v>
      </c>
      <c r="D29" t="s">
        <v>236</v>
      </c>
      <c r="E29" t="s">
        <v>237</v>
      </c>
      <c r="F29" t="str">
        <f>CONCATENATE(D29," &gt;&gt; ",E29)</f>
        <v>school &gt;&gt; prior_attain</v>
      </c>
      <c r="G29">
        <f>COUNTIF(links!J:J,check!F29)</f>
        <v>61</v>
      </c>
    </row>
    <row r="30" spans="1:7" x14ac:dyDescent="0.25">
      <c r="A30" t="s">
        <v>182</v>
      </c>
      <c r="B30" t="s">
        <v>236</v>
      </c>
      <c r="D30" t="s">
        <v>237</v>
      </c>
      <c r="E30" t="s">
        <v>236</v>
      </c>
      <c r="F30" t="str">
        <f>CONCATENATE(D30," &gt;&gt; ",E30)</f>
        <v>prior_attain &gt;&gt; school</v>
      </c>
      <c r="G30">
        <f>COUNTIF(links!J:J,check!F30)</f>
        <v>61</v>
      </c>
    </row>
  </sheetData>
  <sortState ref="A17:G34">
    <sortCondition ref="G17:G3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DfE data</vt:lpstr>
      <vt:lpstr>w_data</vt:lpstr>
      <vt:lpstr>nodes</vt:lpstr>
      <vt:lpstr>links</vt:lpstr>
      <vt:lpstr>check</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JamesCoombs</dc:creator>
  <cp:lastModifiedBy>JamesCoombs</cp:lastModifiedBy>
  <dcterms:created xsi:type="dcterms:W3CDTF">2020-12-14T12:02:45Z</dcterms:created>
  <dcterms:modified xsi:type="dcterms:W3CDTF">2020-12-16T23:23:50Z</dcterms:modified>
</cp:coreProperties>
</file>