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A3A21A42-5F0B-4C9E-85F8-A5E2A3E61AC2}" xr6:coauthVersionLast="47" xr6:coauthVersionMax="47" xr10:uidLastSave="{00000000-0000-0000-0000-000000000000}"/>
  <bookViews>
    <workbookView xWindow="-120" yWindow="-120" windowWidth="20730" windowHeight="11160" xr2:uid="{1214AEB8-2BD5-4251-88F5-7C6E13C486A7}"/>
  </bookViews>
  <sheets>
    <sheet name="Profit Calculator" sheetId="5" r:id="rId1"/>
    <sheet name="Color Comparisons" sheetId="1" r:id="rId2"/>
    <sheet name="TBA Sales Tracker" sheetId="6" r:id="rId3"/>
    <sheet name="Provider Cost Analysis" sheetId="2" r:id="rId4"/>
    <sheet name="Shirt Comparisons" sheetId="3" r:id="rId5"/>
    <sheet name="Comparing Provide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5" l="1"/>
  <c r="G3" i="5"/>
  <c r="G2" i="5"/>
  <c r="D3" i="5"/>
  <c r="F3" i="5" s="1"/>
  <c r="D4" i="5"/>
  <c r="E4" i="5" s="1"/>
  <c r="D2" i="6"/>
  <c r="D2" i="5"/>
  <c r="F2" i="5" s="1"/>
  <c r="B4" i="4"/>
  <c r="H3" i="4"/>
  <c r="G3" i="4"/>
  <c r="F3" i="4"/>
  <c r="E3" i="4"/>
  <c r="D3" i="4"/>
  <c r="C3" i="4"/>
  <c r="B3" i="4"/>
  <c r="U39" i="2"/>
  <c r="U47" i="2"/>
  <c r="U37" i="2"/>
  <c r="U45" i="2"/>
  <c r="R14" i="2"/>
  <c r="R54" i="2"/>
  <c r="R53" i="2"/>
  <c r="R52" i="2"/>
  <c r="R51" i="2"/>
  <c r="R55" i="2" s="1"/>
  <c r="R46" i="2"/>
  <c r="R45" i="2"/>
  <c r="R44" i="2"/>
  <c r="R43" i="2"/>
  <c r="R47" i="2" s="1"/>
  <c r="R38" i="2"/>
  <c r="R37" i="2"/>
  <c r="R36" i="2"/>
  <c r="R35" i="2"/>
  <c r="R39" i="2" s="1"/>
  <c r="R30" i="2"/>
  <c r="R29" i="2"/>
  <c r="R28" i="2"/>
  <c r="R27" i="2"/>
  <c r="R31" i="2" s="1"/>
  <c r="R22" i="2"/>
  <c r="R21" i="2"/>
  <c r="R20" i="2"/>
  <c r="R19" i="2"/>
  <c r="R23" i="2" s="1"/>
  <c r="R13" i="2"/>
  <c r="R12" i="2"/>
  <c r="R11" i="2"/>
  <c r="R6" i="2"/>
  <c r="R7" i="2" s="1"/>
  <c r="R5" i="2"/>
  <c r="R4" i="2"/>
  <c r="R3" i="2"/>
  <c r="H1" i="4"/>
  <c r="G1" i="4"/>
  <c r="F1" i="4"/>
  <c r="E1" i="4"/>
  <c r="D1" i="4"/>
  <c r="C1" i="4"/>
  <c r="B1" i="4"/>
  <c r="F55" i="2"/>
  <c r="J55" i="2"/>
  <c r="I55" i="2"/>
  <c r="H55" i="2"/>
  <c r="G55" i="2"/>
  <c r="E55" i="2"/>
  <c r="J47" i="2"/>
  <c r="I47" i="2"/>
  <c r="H47" i="2"/>
  <c r="G47" i="2"/>
  <c r="F47" i="2"/>
  <c r="E47" i="2"/>
  <c r="J39" i="2"/>
  <c r="I39" i="2"/>
  <c r="H39" i="2"/>
  <c r="G39" i="2"/>
  <c r="F39" i="2"/>
  <c r="E39" i="2"/>
  <c r="J31" i="2"/>
  <c r="I31" i="2"/>
  <c r="H31" i="2"/>
  <c r="G31" i="2"/>
  <c r="F31" i="2"/>
  <c r="E31" i="2"/>
  <c r="N31" i="2" s="1"/>
  <c r="E33" i="2" s="1"/>
  <c r="E2" i="4" s="1"/>
  <c r="E4" i="4" s="1"/>
  <c r="J23" i="2"/>
  <c r="I23" i="2"/>
  <c r="H23" i="2"/>
  <c r="G23" i="2"/>
  <c r="F23" i="2"/>
  <c r="E23" i="2"/>
  <c r="F15" i="2"/>
  <c r="J15" i="2"/>
  <c r="I15" i="2"/>
  <c r="H15" i="2"/>
  <c r="G15" i="2"/>
  <c r="E15" i="2"/>
  <c r="J7" i="2"/>
  <c r="I7" i="2"/>
  <c r="H7" i="2"/>
  <c r="G7" i="2"/>
  <c r="F7" i="2"/>
  <c r="N7" i="2" s="1"/>
  <c r="E9" i="2" s="1"/>
  <c r="B2" i="4" s="1"/>
  <c r="E7" i="2"/>
  <c r="C54" i="2"/>
  <c r="P54" i="2" s="1"/>
  <c r="C53" i="2"/>
  <c r="O53" i="2" s="1"/>
  <c r="C52" i="2"/>
  <c r="N52" i="2" s="1"/>
  <c r="C51" i="2"/>
  <c r="P51" i="2" s="1"/>
  <c r="C46" i="2"/>
  <c r="O46" i="2" s="1"/>
  <c r="C45" i="2"/>
  <c r="N45" i="2" s="1"/>
  <c r="C44" i="2"/>
  <c r="M44" i="2" s="1"/>
  <c r="C43" i="2"/>
  <c r="L43" i="2" s="1"/>
  <c r="C38" i="2"/>
  <c r="C37" i="2"/>
  <c r="O37" i="2" s="1"/>
  <c r="C36" i="2"/>
  <c r="Q36" i="2" s="1"/>
  <c r="C35" i="2"/>
  <c r="O35" i="2" s="1"/>
  <c r="C30" i="2"/>
  <c r="N30" i="2" s="1"/>
  <c r="C29" i="2"/>
  <c r="M29" i="2" s="1"/>
  <c r="C28" i="2"/>
  <c r="L28" i="2" s="1"/>
  <c r="C27" i="2"/>
  <c r="C22" i="2"/>
  <c r="L22" i="2" s="1"/>
  <c r="C21" i="2"/>
  <c r="N21" i="2" s="1"/>
  <c r="C20" i="2"/>
  <c r="M20" i="2" s="1"/>
  <c r="C19" i="2"/>
  <c r="C14" i="2"/>
  <c r="C13" i="2"/>
  <c r="P13" i="2" s="1"/>
  <c r="C12" i="2"/>
  <c r="P12" i="2" s="1"/>
  <c r="C11" i="2"/>
  <c r="N11" i="2" s="1"/>
  <c r="C6" i="2"/>
  <c r="M6" i="2" s="1"/>
  <c r="C5" i="2"/>
  <c r="C4" i="2"/>
  <c r="C3" i="2"/>
  <c r="M3" i="2" s="1"/>
  <c r="D4" i="3"/>
  <c r="C4" i="3"/>
  <c r="B4" i="3"/>
  <c r="F4" i="5" l="1"/>
  <c r="J4" i="5" s="1"/>
  <c r="K4" i="5" s="1"/>
  <c r="E3" i="5"/>
  <c r="J3" i="5" s="1"/>
  <c r="K3" i="5" s="1"/>
  <c r="L2" i="6"/>
  <c r="M2" i="6" s="1"/>
  <c r="E2" i="6"/>
  <c r="F2" i="6"/>
  <c r="E2" i="5"/>
  <c r="R15" i="2"/>
  <c r="N55" i="2"/>
  <c r="E57" i="2" s="1"/>
  <c r="H2" i="4" s="1"/>
  <c r="H4" i="4" s="1"/>
  <c r="N39" i="2"/>
  <c r="E41" i="2" s="1"/>
  <c r="F2" i="4" s="1"/>
  <c r="F4" i="4" s="1"/>
  <c r="N47" i="2"/>
  <c r="E49" i="2" s="1"/>
  <c r="G2" i="4" s="1"/>
  <c r="G4" i="4" s="1"/>
  <c r="N23" i="2"/>
  <c r="E25" i="2" s="1"/>
  <c r="D2" i="4" s="1"/>
  <c r="D4" i="4" s="1"/>
  <c r="N15" i="2"/>
  <c r="E17" i="2" s="1"/>
  <c r="C2" i="4" s="1"/>
  <c r="C4" i="4" s="1"/>
  <c r="Q6" i="2"/>
  <c r="O44" i="2"/>
  <c r="L38" i="2"/>
  <c r="P30" i="2"/>
  <c r="N27" i="2"/>
  <c r="L20" i="2"/>
  <c r="P45" i="2"/>
  <c r="M45" i="2"/>
  <c r="P36" i="2"/>
  <c r="M30" i="2"/>
  <c r="O19" i="2"/>
  <c r="N3" i="2"/>
  <c r="P44" i="2"/>
  <c r="L36" i="2"/>
  <c r="P29" i="2"/>
  <c r="Q14" i="2"/>
  <c r="M14" i="2"/>
  <c r="L44" i="2"/>
  <c r="M27" i="2"/>
  <c r="P21" i="2"/>
  <c r="L14" i="2"/>
  <c r="P6" i="2"/>
  <c r="Q21" i="2"/>
  <c r="O43" i="2"/>
  <c r="M21" i="2"/>
  <c r="L13" i="2"/>
  <c r="O6" i="2"/>
  <c r="Q38" i="2"/>
  <c r="P20" i="2"/>
  <c r="L6" i="2"/>
  <c r="Q45" i="2"/>
  <c r="M38" i="2"/>
  <c r="Q30" i="2"/>
  <c r="O20" i="2"/>
  <c r="O12" i="2"/>
  <c r="O5" i="2"/>
  <c r="O3" i="2"/>
  <c r="M46" i="2"/>
  <c r="L45" i="2"/>
  <c r="P38" i="2"/>
  <c r="O36" i="2"/>
  <c r="N35" i="2"/>
  <c r="L30" i="2"/>
  <c r="Q27" i="2"/>
  <c r="N22" i="2"/>
  <c r="L21" i="2"/>
  <c r="P14" i="2"/>
  <c r="O13" i="2"/>
  <c r="N12" i="2"/>
  <c r="M11" i="2"/>
  <c r="Q4" i="2"/>
  <c r="P3" i="2"/>
  <c r="L46" i="2"/>
  <c r="Q43" i="2"/>
  <c r="O38" i="2"/>
  <c r="N36" i="2"/>
  <c r="M35" i="2"/>
  <c r="Q28" i="2"/>
  <c r="P27" i="2"/>
  <c r="M22" i="2"/>
  <c r="Q19" i="2"/>
  <c r="O14" i="2"/>
  <c r="N13" i="2"/>
  <c r="M12" i="2"/>
  <c r="L11" i="2"/>
  <c r="Q5" i="2"/>
  <c r="P4" i="2"/>
  <c r="O28" i="2"/>
  <c r="N46" i="2"/>
  <c r="L29" i="2"/>
  <c r="Q3" i="2"/>
  <c r="Q44" i="2"/>
  <c r="P43" i="2"/>
  <c r="N38" i="2"/>
  <c r="M36" i="2"/>
  <c r="L35" i="2"/>
  <c r="Q29" i="2"/>
  <c r="P28" i="2"/>
  <c r="O27" i="2"/>
  <c r="Q20" i="2"/>
  <c r="P19" i="2"/>
  <c r="N14" i="2"/>
  <c r="M13" i="2"/>
  <c r="L12" i="2"/>
  <c r="P5" i="2"/>
  <c r="O4" i="2"/>
  <c r="N4" i="2"/>
  <c r="N43" i="2"/>
  <c r="O29" i="2"/>
  <c r="Q11" i="2"/>
  <c r="M4" i="2"/>
  <c r="L3" i="2"/>
  <c r="P46" i="2"/>
  <c r="O45" i="2"/>
  <c r="N44" i="2"/>
  <c r="M43" i="2"/>
  <c r="Q35" i="2"/>
  <c r="O30" i="2"/>
  <c r="N29" i="2"/>
  <c r="M28" i="2"/>
  <c r="L27" i="2"/>
  <c r="Q22" i="2"/>
  <c r="O21" i="2"/>
  <c r="N20" i="2"/>
  <c r="M19" i="2"/>
  <c r="Q12" i="2"/>
  <c r="P11" i="2"/>
  <c r="N6" i="2"/>
  <c r="M5" i="2"/>
  <c r="L4" i="2"/>
  <c r="Q46" i="2"/>
  <c r="N28" i="2"/>
  <c r="N19" i="2"/>
  <c r="N5" i="2"/>
  <c r="P35" i="2"/>
  <c r="P22" i="2"/>
  <c r="L19" i="2"/>
  <c r="Q13" i="2"/>
  <c r="O11" i="2"/>
  <c r="L5" i="2"/>
  <c r="O22" i="2"/>
  <c r="O54" i="2"/>
  <c r="M52" i="2"/>
  <c r="M53" i="2"/>
  <c r="L52" i="2"/>
  <c r="M54" i="2"/>
  <c r="L53" i="2"/>
  <c r="N53" i="2"/>
  <c r="N54" i="2"/>
  <c r="L54" i="2"/>
  <c r="Q53" i="2"/>
  <c r="P52" i="2"/>
  <c r="Q54" i="2"/>
  <c r="P53" i="2"/>
  <c r="O52" i="2"/>
  <c r="Q52" i="2"/>
  <c r="O51" i="2"/>
  <c r="N51" i="2"/>
  <c r="M51" i="2"/>
  <c r="L51" i="2"/>
  <c r="Q51" i="2"/>
  <c r="N37" i="2"/>
  <c r="M37" i="2"/>
  <c r="L37" i="2"/>
  <c r="Q37" i="2"/>
  <c r="P37" i="2"/>
  <c r="J2" i="5" l="1"/>
  <c r="K2" i="5" s="1"/>
</calcChain>
</file>

<file path=xl/sharedStrings.xml><?xml version="1.0" encoding="utf-8"?>
<sst xmlns="http://schemas.openxmlformats.org/spreadsheetml/2006/main" count="337" uniqueCount="178">
  <si>
    <t>black</t>
  </si>
  <si>
    <t>navy</t>
  </si>
  <si>
    <t>asphault</t>
  </si>
  <si>
    <t>dark heather</t>
  </si>
  <si>
    <t>royal blue</t>
  </si>
  <si>
    <t>brown</t>
  </si>
  <si>
    <t>heather blue</t>
  </si>
  <si>
    <t>olive</t>
  </si>
  <si>
    <t>white</t>
  </si>
  <si>
    <t>green</t>
  </si>
  <si>
    <t>red</t>
  </si>
  <si>
    <t>bordeaux</t>
  </si>
  <si>
    <t>reddit colors</t>
  </si>
  <si>
    <t xml:space="preserve">navy </t>
  </si>
  <si>
    <t>online stats</t>
  </si>
  <si>
    <t>charcoal</t>
  </si>
  <si>
    <t>heather gray</t>
  </si>
  <si>
    <t>military green</t>
  </si>
  <si>
    <t>POD consensus</t>
  </si>
  <si>
    <t>Dark colors overwhelmingly sell best</t>
  </si>
  <si>
    <t>mylocker</t>
  </si>
  <si>
    <t>swiftpod</t>
  </si>
  <si>
    <t>awkward styles</t>
  </si>
  <si>
    <t>dimona tee</t>
  </si>
  <si>
    <t>the dream junction</t>
  </si>
  <si>
    <t>fyby</t>
  </si>
  <si>
    <t>monster digital</t>
  </si>
  <si>
    <t>base price</t>
  </si>
  <si>
    <t>s price</t>
  </si>
  <si>
    <t>xs price</t>
  </si>
  <si>
    <t>m price</t>
  </si>
  <si>
    <t>l price</t>
  </si>
  <si>
    <t>xl price</t>
  </si>
  <si>
    <t>2xl price</t>
  </si>
  <si>
    <t>3xl price</t>
  </si>
  <si>
    <t>d xs</t>
  </si>
  <si>
    <t>d s</t>
  </si>
  <si>
    <t>d m</t>
  </si>
  <si>
    <t>d l</t>
  </si>
  <si>
    <t>d xl</t>
  </si>
  <si>
    <t>d 2xl</t>
  </si>
  <si>
    <t>d 3xl</t>
  </si>
  <si>
    <t>Bella</t>
  </si>
  <si>
    <t xml:space="preserve">Gildan </t>
  </si>
  <si>
    <t>Best Shirt</t>
  </si>
  <si>
    <t>Price</t>
  </si>
  <si>
    <t>Print quality</t>
  </si>
  <si>
    <t>Print Speed</t>
  </si>
  <si>
    <t>Durability</t>
  </si>
  <si>
    <t>Shape (men)</t>
  </si>
  <si>
    <t>Shape (women)</t>
  </si>
  <si>
    <t>color variety</t>
  </si>
  <si>
    <t>Notes</t>
  </si>
  <si>
    <t>sizing variety</t>
  </si>
  <si>
    <t>opacity</t>
  </si>
  <si>
    <t xml:space="preserve">Conclusion: </t>
  </si>
  <si>
    <t>shipping cost</t>
  </si>
  <si>
    <t>also</t>
  </si>
  <si>
    <t>The average of the top 7 printers (the dream junction was a complete outlier and was ommited but included under 'also' section). All Gildans are about half a day faster on average.</t>
  </si>
  <si>
    <t>Unambiguosly better prints on Bella Canvas shirts.</t>
  </si>
  <si>
    <t>TBD</t>
  </si>
  <si>
    <t>Gildan is thicker but lower quality composition. Draw?</t>
  </si>
  <si>
    <t>Likely Canvas fits better for women</t>
  </si>
  <si>
    <t>Depends on the man. The huskier side prefers gildan, thin side prefers bella</t>
  </si>
  <si>
    <t>Technically better for gildan but since almost no sales are made outside the top 7, its irrelevant</t>
  </si>
  <si>
    <t>completely dependent on the provider, seem like maybe more on bella</t>
  </si>
  <si>
    <t>Big problem with bella is how sheer they are in the very light color range. Quite see through. Gildan is much better</t>
  </si>
  <si>
    <t>Tradeoff between material quality and thickness. Irrelevant to research further</t>
  </si>
  <si>
    <t>product life</t>
  </si>
  <si>
    <t>Removed criteria</t>
  </si>
  <si>
    <t>extra fee for printing on the back?</t>
  </si>
  <si>
    <t>Shipping Time</t>
  </si>
  <si>
    <t>Reviews?</t>
  </si>
  <si>
    <t>Quality of Prints</t>
  </si>
  <si>
    <t>Customer Service?</t>
  </si>
  <si>
    <t>Out of stock</t>
  </si>
  <si>
    <t>printify rating</t>
  </si>
  <si>
    <t>bella providers</t>
  </si>
  <si>
    <t>based on number of providers of said color = likely volume, new metric provided below</t>
  </si>
  <si>
    <t># of providers</t>
  </si>
  <si>
    <t>maroon</t>
  </si>
  <si>
    <t>true royal</t>
  </si>
  <si>
    <t>light grey</t>
  </si>
  <si>
    <t>orange</t>
  </si>
  <si>
    <t xml:space="preserve">black </t>
  </si>
  <si>
    <t xml:space="preserve">white </t>
  </si>
  <si>
    <t>dark grey</t>
  </si>
  <si>
    <t>overall a lot of synonyms for very similar colored shirts, using my own words from here to consolodate and for clarity</t>
  </si>
  <si>
    <t>new ranking</t>
  </si>
  <si>
    <t>neutral blue</t>
  </si>
  <si>
    <t>composite rank</t>
  </si>
  <si>
    <t>the big 4</t>
  </si>
  <si>
    <t>important varieties</t>
  </si>
  <si>
    <t>maybe</t>
  </si>
  <si>
    <t>Light color theme</t>
  </si>
  <si>
    <t>Dark color theme</t>
  </si>
  <si>
    <t xml:space="preserve">White </t>
  </si>
  <si>
    <t xml:space="preserve">maroon </t>
  </si>
  <si>
    <t>NA</t>
  </si>
  <si>
    <t>color</t>
  </si>
  <si>
    <t xml:space="preserve">orange </t>
  </si>
  <si>
    <t>out of stock</t>
  </si>
  <si>
    <t>not sold</t>
  </si>
  <si>
    <t>weighted price</t>
  </si>
  <si>
    <t>weighted average price=</t>
  </si>
  <si>
    <t>*eliminated xs sizing for calculations, too small of sales to be considered (.01). Redistributed to 2XL</t>
  </si>
  <si>
    <t>jiffyshirts rating</t>
  </si>
  <si>
    <t>other gildan styles of ringspun cotton"softstyle" and their heavy 6oz g6200 were both rated 4.8 stars as well. Similarly priced.</t>
  </si>
  <si>
    <t>I decided that I wont  do further comparisons between gildan and bella canvas. I am no longer even going to compare the prices. All the stores I admire use the bella canvas and I should follow the tried and proven method.</t>
  </si>
  <si>
    <t>I think in the future once  my store has progressed I will return to this analysis but at the moment as a store that is about to launch its not the best timing and a waste of precious time at the moment.</t>
  </si>
  <si>
    <t>The gildans have  a lot potential specifically in the athletic and light color profiles but that is all irrelevan at the moment. In the future it should be a very easy process I just have to past the prices and excel formulas</t>
  </si>
  <si>
    <t>Lastly it seems having  a different shirt for men/women is irrelevant at the point. The same goes for toddler/ youth sizes. They make up too small of the pie to be a concern for anytime soon.</t>
  </si>
  <si>
    <t>total cost  assuming only one shirt per order =</t>
  </si>
  <si>
    <t>Missing Small</t>
  </si>
  <si>
    <t>no heather gray</t>
  </si>
  <si>
    <t>irrelevant criteria</t>
  </si>
  <si>
    <t>**(of the 4 listed, not total) likely around 70% total</t>
  </si>
  <si>
    <t>estimates share of colors**</t>
  </si>
  <si>
    <t>esimated share of sales multiplier*</t>
  </si>
  <si>
    <t>adjusted value =</t>
  </si>
  <si>
    <t>adjusted sum=</t>
  </si>
  <si>
    <t>Price (weighted by size)</t>
  </si>
  <si>
    <t>Price (weighted by color)</t>
  </si>
  <si>
    <t>Price (size/color average)</t>
  </si>
  <si>
    <t>no reliable info out there. Too anecdotal</t>
  </si>
  <si>
    <t>Only metric that I could use are samples but that’s also quite anecdotal.</t>
  </si>
  <si>
    <t xml:space="preserve">Based on all the data collected the best print provider is by FAR, monster digital. </t>
  </si>
  <si>
    <t>etsy fee</t>
  </si>
  <si>
    <t>price</t>
  </si>
  <si>
    <t>shirt cost</t>
  </si>
  <si>
    <t>size surcharge</t>
  </si>
  <si>
    <t>color surcharge</t>
  </si>
  <si>
    <t>shipping fee (income)</t>
  </si>
  <si>
    <t>checkout fee</t>
  </si>
  <si>
    <t>profit</t>
  </si>
  <si>
    <t>margin</t>
  </si>
  <si>
    <t>ammortized costs</t>
  </si>
  <si>
    <t>listing fee</t>
  </si>
  <si>
    <t>ads</t>
  </si>
  <si>
    <t>printify subscription</t>
  </si>
  <si>
    <t>canva subscription</t>
  </si>
  <si>
    <t>placeit cost</t>
  </si>
  <si>
    <t>seo costs</t>
  </si>
  <si>
    <t>subtotal</t>
  </si>
  <si>
    <t>shipping consquent shirts in an order warrants a $2 extra charge for monster digital. Will cross that bridge later. Irrelevant bc simply more profitable. Revisit after substantial sales</t>
  </si>
  <si>
    <t>do I change the price I charge based on the size/color a customer chooses?????</t>
  </si>
  <si>
    <t>0.2/listing after 40 free</t>
  </si>
  <si>
    <t>12.99/month after 1st free month</t>
  </si>
  <si>
    <t>24.99/month with first month given back as credit</t>
  </si>
  <si>
    <t>ad cost</t>
  </si>
  <si>
    <t>6.35/month if used</t>
  </si>
  <si>
    <t xml:space="preserve">is ads an ammortized general cost or is it more structured as a ppc </t>
  </si>
  <si>
    <t>online etsy calculator is weird bc it calculates the listing fee for every sale</t>
  </si>
  <si>
    <t>small black</t>
  </si>
  <si>
    <t>medium black</t>
  </si>
  <si>
    <t>large black</t>
  </si>
  <si>
    <t>xl black</t>
  </si>
  <si>
    <t>2xl black</t>
  </si>
  <si>
    <t>3xl black</t>
  </si>
  <si>
    <t>2xl navy</t>
  </si>
  <si>
    <t>3xl navy</t>
  </si>
  <si>
    <t>S-XL navy</t>
  </si>
  <si>
    <t>S-XL white</t>
  </si>
  <si>
    <t>2xl white</t>
  </si>
  <si>
    <t>3xl white</t>
  </si>
  <si>
    <t>S-XL heather gray</t>
  </si>
  <si>
    <t>2xl heather gray</t>
  </si>
  <si>
    <t>3xl heather gray</t>
  </si>
  <si>
    <t>shirt</t>
  </si>
  <si>
    <t>S-XL</t>
  </si>
  <si>
    <t>2XL</t>
  </si>
  <si>
    <t>3XL</t>
  </si>
  <si>
    <t>no surcharge for any color variations!</t>
  </si>
  <si>
    <t>should I charge more for 2xl and 3xl shirts? Or  have a different production provider for the larger sizes?</t>
  </si>
  <si>
    <t>refunds?</t>
  </si>
  <si>
    <t>returns?</t>
  </si>
  <si>
    <t>light gray</t>
  </si>
  <si>
    <t>****not included yet, too lazy***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</si>
</sst>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10" borderId="0" xfId="0" applyFill="1" applyAlignment="1"/>
    <xf numFmtId="0" fontId="0" fillId="9" borderId="0" xfId="0" applyFill="1" applyAlignment="1"/>
    <xf numFmtId="0" fontId="0" fillId="0" borderId="0" xfId="0" applyFill="1" applyAlignment="1"/>
    <xf numFmtId="0" fontId="0" fillId="11" borderId="0" xfId="0" applyFill="1"/>
    <xf numFmtId="0" fontId="0" fillId="10" borderId="0" xfId="0" applyFill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BF7-8B6B-4F36-9A88-24A995AE8FD9}">
  <dimension ref="A1:L23"/>
  <sheetViews>
    <sheetView tabSelected="1" zoomScaleNormal="100" workbookViewId="0">
      <selection activeCell="L6" sqref="L6"/>
    </sheetView>
  </sheetViews>
  <sheetFormatPr defaultRowHeight="15" x14ac:dyDescent="0.25"/>
  <cols>
    <col min="1" max="1" width="16.85546875" customWidth="1"/>
    <col min="2" max="2" width="6.28515625" customWidth="1"/>
    <col min="3" max="3" width="20.140625" customWidth="1"/>
    <col min="4" max="4" width="15" customWidth="1"/>
    <col min="5" max="5" width="20.85546875" customWidth="1"/>
    <col min="6" max="6" width="13" customWidth="1"/>
    <col min="7" max="7" width="13.28515625" customWidth="1"/>
    <col min="8" max="8" width="14.5703125" customWidth="1"/>
    <col min="9" max="10" width="14.140625" customWidth="1"/>
  </cols>
  <sheetData>
    <row r="1" spans="1:12" x14ac:dyDescent="0.25">
      <c r="A1" t="s">
        <v>168</v>
      </c>
      <c r="B1" t="s">
        <v>128</v>
      </c>
      <c r="C1" t="s">
        <v>132</v>
      </c>
      <c r="D1" t="s">
        <v>143</v>
      </c>
      <c r="E1" t="s">
        <v>127</v>
      </c>
      <c r="F1" t="s">
        <v>133</v>
      </c>
      <c r="G1" t="s">
        <v>129</v>
      </c>
      <c r="H1" t="s">
        <v>56</v>
      </c>
      <c r="I1" t="s">
        <v>138</v>
      </c>
      <c r="J1" t="s">
        <v>134</v>
      </c>
      <c r="K1" t="s">
        <v>135</v>
      </c>
      <c r="L1" t="s">
        <v>137</v>
      </c>
    </row>
    <row r="2" spans="1:12" x14ac:dyDescent="0.25">
      <c r="A2" t="s">
        <v>169</v>
      </c>
      <c r="B2">
        <v>24.95</v>
      </c>
      <c r="C2">
        <v>0</v>
      </c>
      <c r="D2">
        <f>B2+C2</f>
        <v>24.95</v>
      </c>
      <c r="E2">
        <f>0.065*D2</f>
        <v>1.62175</v>
      </c>
      <c r="F2">
        <f>D2*0.03+0.25</f>
        <v>0.99849999999999994</v>
      </c>
      <c r="G2">
        <f>'Provider Cost Analysis'!E51</f>
        <v>8.57</v>
      </c>
      <c r="H2">
        <v>4</v>
      </c>
      <c r="I2">
        <v>0</v>
      </c>
      <c r="J2">
        <f>D2-(E2+F2+G2+H2+I2)</f>
        <v>9.7597499999999986</v>
      </c>
      <c r="K2">
        <f>J2/B2</f>
        <v>0.39117234468937873</v>
      </c>
      <c r="L2">
        <v>0.2</v>
      </c>
    </row>
    <row r="3" spans="1:12" x14ac:dyDescent="0.25">
      <c r="A3" t="s">
        <v>170</v>
      </c>
      <c r="B3">
        <v>24.95</v>
      </c>
      <c r="C3">
        <v>0</v>
      </c>
      <c r="D3">
        <f t="shared" ref="D3:D4" si="0">B3+C3</f>
        <v>24.95</v>
      </c>
      <c r="E3">
        <f t="shared" ref="E3:E4" si="1">0.065*D3</f>
        <v>1.62175</v>
      </c>
      <c r="F3">
        <f t="shared" ref="F3:F4" si="2">D3*0.03+0.25</f>
        <v>0.99849999999999994</v>
      </c>
      <c r="G3">
        <f>'Provider Cost Analysis'!I51</f>
        <v>10.44</v>
      </c>
      <c r="H3">
        <v>4</v>
      </c>
      <c r="I3">
        <v>0</v>
      </c>
      <c r="J3">
        <f t="shared" ref="J3:J4" si="3">D3-(E3+F3+G3+H3+I3)</f>
        <v>7.8897499999999994</v>
      </c>
      <c r="K3">
        <f t="shared" ref="K3:K4" si="4">J3/B3</f>
        <v>0.31622244488977952</v>
      </c>
      <c r="L3">
        <v>0.2</v>
      </c>
    </row>
    <row r="4" spans="1:12" x14ac:dyDescent="0.25">
      <c r="A4" t="s">
        <v>171</v>
      </c>
      <c r="B4">
        <v>24.95</v>
      </c>
      <c r="C4">
        <v>0</v>
      </c>
      <c r="D4">
        <f t="shared" si="0"/>
        <v>24.95</v>
      </c>
      <c r="E4">
        <f t="shared" si="1"/>
        <v>1.62175</v>
      </c>
      <c r="F4">
        <f t="shared" si="2"/>
        <v>0.99849999999999994</v>
      </c>
      <c r="G4">
        <f>'Provider Cost Analysis'!J54</f>
        <v>12.15</v>
      </c>
      <c r="H4">
        <v>4</v>
      </c>
      <c r="I4">
        <v>0</v>
      </c>
      <c r="J4">
        <f t="shared" si="3"/>
        <v>6.1797499999999985</v>
      </c>
      <c r="K4">
        <f t="shared" si="4"/>
        <v>0.24768537074148292</v>
      </c>
      <c r="L4">
        <v>0.2</v>
      </c>
    </row>
    <row r="5" spans="1:12" x14ac:dyDescent="0.25">
      <c r="L5" t="s">
        <v>177</v>
      </c>
    </row>
    <row r="9" spans="1:12" x14ac:dyDescent="0.25">
      <c r="A9" t="s">
        <v>175</v>
      </c>
    </row>
    <row r="10" spans="1:12" x14ac:dyDescent="0.25">
      <c r="A10" t="s">
        <v>174</v>
      </c>
    </row>
    <row r="11" spans="1:12" x14ac:dyDescent="0.25">
      <c r="A11" t="s">
        <v>172</v>
      </c>
    </row>
    <row r="12" spans="1:12" x14ac:dyDescent="0.25">
      <c r="A12" t="s">
        <v>173</v>
      </c>
    </row>
    <row r="13" spans="1:12" x14ac:dyDescent="0.25">
      <c r="A13" t="s">
        <v>151</v>
      </c>
    </row>
    <row r="14" spans="1:12" x14ac:dyDescent="0.25">
      <c r="A14" t="s">
        <v>144</v>
      </c>
    </row>
    <row r="15" spans="1:12" x14ac:dyDescent="0.25">
      <c r="A15" t="s">
        <v>152</v>
      </c>
    </row>
    <row r="17" spans="1:2" x14ac:dyDescent="0.25">
      <c r="A17" t="s">
        <v>136</v>
      </c>
    </row>
    <row r="19" spans="1:2" x14ac:dyDescent="0.25">
      <c r="A19" t="s">
        <v>139</v>
      </c>
      <c r="B19" t="s">
        <v>148</v>
      </c>
    </row>
    <row r="20" spans="1:2" x14ac:dyDescent="0.25">
      <c r="A20" t="s">
        <v>140</v>
      </c>
      <c r="B20" t="s">
        <v>147</v>
      </c>
    </row>
    <row r="21" spans="1:2" x14ac:dyDescent="0.25">
      <c r="A21" t="s">
        <v>141</v>
      </c>
      <c r="B21" t="s">
        <v>150</v>
      </c>
    </row>
    <row r="22" spans="1:2" x14ac:dyDescent="0.25">
      <c r="A22" t="s">
        <v>142</v>
      </c>
    </row>
    <row r="23" spans="1:2" x14ac:dyDescent="0.25">
      <c r="A2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29C8-B18D-459B-A029-D53A55F1F337}">
  <dimension ref="A1:L20"/>
  <sheetViews>
    <sheetView zoomScale="85" zoomScaleNormal="85" workbookViewId="0">
      <selection activeCell="N12" sqref="N12"/>
    </sheetView>
  </sheetViews>
  <sheetFormatPr defaultColWidth="14.28515625" defaultRowHeight="15" x14ac:dyDescent="0.25"/>
  <cols>
    <col min="1" max="1" width="19.7109375" customWidth="1"/>
  </cols>
  <sheetData>
    <row r="1" spans="1:12" ht="36.75" customHeight="1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  <c r="F1" t="s">
        <v>6</v>
      </c>
      <c r="G1" t="s">
        <v>4</v>
      </c>
    </row>
    <row r="2" spans="1:12" x14ac:dyDescent="0.25">
      <c r="A2" t="s">
        <v>18</v>
      </c>
      <c r="B2" t="s">
        <v>0</v>
      </c>
      <c r="C2" t="s">
        <v>13</v>
      </c>
      <c r="D2" t="s">
        <v>3</v>
      </c>
      <c r="E2" t="s">
        <v>2</v>
      </c>
      <c r="F2" t="s">
        <v>6</v>
      </c>
      <c r="G2" t="s">
        <v>4</v>
      </c>
      <c r="H2" t="s">
        <v>11</v>
      </c>
      <c r="I2" t="s">
        <v>8</v>
      </c>
      <c r="J2" t="s">
        <v>7</v>
      </c>
      <c r="K2" t="s">
        <v>5</v>
      </c>
      <c r="L2" t="s">
        <v>9</v>
      </c>
    </row>
    <row r="3" spans="1:12" x14ac:dyDescent="0.25">
      <c r="A3" t="s">
        <v>14</v>
      </c>
      <c r="B3" t="s">
        <v>0</v>
      </c>
      <c r="C3" t="s">
        <v>8</v>
      </c>
      <c r="D3" t="s">
        <v>15</v>
      </c>
      <c r="E3" t="s">
        <v>1</v>
      </c>
      <c r="F3" t="s">
        <v>10</v>
      </c>
      <c r="G3" t="s">
        <v>4</v>
      </c>
      <c r="H3" t="s">
        <v>16</v>
      </c>
      <c r="I3" t="s">
        <v>17</v>
      </c>
    </row>
    <row r="5" spans="1:12" x14ac:dyDescent="0.25">
      <c r="A5" t="s">
        <v>90</v>
      </c>
      <c r="B5" s="2" t="s">
        <v>0</v>
      </c>
      <c r="C5" s="2" t="s">
        <v>13</v>
      </c>
      <c r="D5" s="2" t="s">
        <v>3</v>
      </c>
      <c r="E5" s="2" t="s">
        <v>8</v>
      </c>
      <c r="F5" s="2" t="s">
        <v>2</v>
      </c>
      <c r="G5" s="2" t="s">
        <v>6</v>
      </c>
      <c r="H5" s="2" t="s">
        <v>11</v>
      </c>
      <c r="I5" s="2" t="s">
        <v>17</v>
      </c>
      <c r="J5" t="s">
        <v>4</v>
      </c>
      <c r="K5" t="s">
        <v>5</v>
      </c>
      <c r="L5" t="s">
        <v>9</v>
      </c>
    </row>
    <row r="7" spans="1:12" x14ac:dyDescent="0.25">
      <c r="A7" t="s">
        <v>78</v>
      </c>
    </row>
    <row r="8" spans="1:12" x14ac:dyDescent="0.25">
      <c r="A8" t="s">
        <v>79</v>
      </c>
      <c r="B8" t="s">
        <v>8</v>
      </c>
      <c r="C8" t="s">
        <v>1</v>
      </c>
      <c r="D8" t="s">
        <v>0</v>
      </c>
      <c r="E8" t="s">
        <v>10</v>
      </c>
      <c r="F8" t="s">
        <v>16</v>
      </c>
      <c r="G8" t="s">
        <v>80</v>
      </c>
      <c r="H8" t="s">
        <v>81</v>
      </c>
      <c r="I8" t="s">
        <v>82</v>
      </c>
    </row>
    <row r="9" spans="1:12" x14ac:dyDescent="0.25">
      <c r="B9" t="s">
        <v>8</v>
      </c>
      <c r="C9" t="s">
        <v>1</v>
      </c>
      <c r="D9" t="s">
        <v>0</v>
      </c>
      <c r="E9" t="s">
        <v>16</v>
      </c>
      <c r="F9" t="s">
        <v>83</v>
      </c>
    </row>
    <row r="10" spans="1:12" x14ac:dyDescent="0.25">
      <c r="B10" t="s">
        <v>8</v>
      </c>
      <c r="C10" t="s">
        <v>1</v>
      </c>
      <c r="D10" t="s">
        <v>84</v>
      </c>
      <c r="E10" t="s">
        <v>10</v>
      </c>
      <c r="F10" t="s">
        <v>16</v>
      </c>
      <c r="G10" t="s">
        <v>81</v>
      </c>
      <c r="H10" t="s">
        <v>2</v>
      </c>
      <c r="I10" t="s">
        <v>82</v>
      </c>
      <c r="J10" t="s">
        <v>80</v>
      </c>
    </row>
    <row r="11" spans="1:12" x14ac:dyDescent="0.25">
      <c r="A11" t="s">
        <v>19</v>
      </c>
    </row>
    <row r="12" spans="1:12" x14ac:dyDescent="0.25">
      <c r="A12" t="s">
        <v>87</v>
      </c>
    </row>
    <row r="14" spans="1:12" x14ac:dyDescent="0.25">
      <c r="A14" t="s">
        <v>88</v>
      </c>
      <c r="B14" s="10" t="s">
        <v>84</v>
      </c>
      <c r="C14" s="10" t="s">
        <v>1</v>
      </c>
      <c r="D14" s="10" t="s">
        <v>85</v>
      </c>
      <c r="E14" s="10" t="s">
        <v>86</v>
      </c>
      <c r="F14" s="8" t="s">
        <v>82</v>
      </c>
      <c r="G14" s="8" t="s">
        <v>80</v>
      </c>
      <c r="H14" s="7" t="s">
        <v>89</v>
      </c>
      <c r="I14" s="6" t="s">
        <v>4</v>
      </c>
      <c r="J14" s="6" t="s">
        <v>17</v>
      </c>
      <c r="K14" t="s">
        <v>100</v>
      </c>
      <c r="L14" t="s">
        <v>10</v>
      </c>
    </row>
    <row r="15" spans="1:12" x14ac:dyDescent="0.25">
      <c r="A15" t="s">
        <v>91</v>
      </c>
      <c r="B15" s="10"/>
    </row>
    <row r="16" spans="1:12" x14ac:dyDescent="0.25">
      <c r="A16" t="s">
        <v>92</v>
      </c>
      <c r="B16" s="7"/>
    </row>
    <row r="17" spans="1:7" x14ac:dyDescent="0.25">
      <c r="A17" t="s">
        <v>93</v>
      </c>
      <c r="B17" s="6"/>
    </row>
    <row r="19" spans="1:7" x14ac:dyDescent="0.25">
      <c r="A19" s="9" t="s">
        <v>94</v>
      </c>
      <c r="B19" s="9" t="s">
        <v>96</v>
      </c>
      <c r="C19" s="9" t="s">
        <v>176</v>
      </c>
      <c r="D19" s="9" t="s">
        <v>97</v>
      </c>
      <c r="E19" s="9" t="s">
        <v>89</v>
      </c>
      <c r="F19" s="9" t="s">
        <v>17</v>
      </c>
      <c r="G19" s="9" t="s">
        <v>4</v>
      </c>
    </row>
    <row r="20" spans="1:7" x14ac:dyDescent="0.25">
      <c r="A20" s="9" t="s">
        <v>95</v>
      </c>
      <c r="B20" s="9" t="s">
        <v>0</v>
      </c>
      <c r="C20" s="9" t="s">
        <v>13</v>
      </c>
      <c r="D20" s="9" t="s">
        <v>16</v>
      </c>
      <c r="E20" s="9" t="s">
        <v>97</v>
      </c>
      <c r="F20" s="9" t="s">
        <v>89</v>
      </c>
      <c r="G20" s="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CCA4-8C0E-4A28-893C-8287D04F2287}">
  <dimension ref="A1:M34"/>
  <sheetViews>
    <sheetView zoomScaleNormal="100" workbookViewId="0">
      <selection activeCell="H14" sqref="H14"/>
    </sheetView>
  </sheetViews>
  <sheetFormatPr defaultRowHeight="15" x14ac:dyDescent="0.25"/>
  <cols>
    <col min="1" max="1" width="16.85546875" customWidth="1"/>
    <col min="2" max="2" width="6.28515625" customWidth="1"/>
    <col min="3" max="3" width="20.140625" customWidth="1"/>
    <col min="4" max="4" width="15" customWidth="1"/>
    <col min="5" max="5" width="20.85546875" customWidth="1"/>
    <col min="6" max="6" width="13" customWidth="1"/>
    <col min="7" max="7" width="13.28515625" customWidth="1"/>
    <col min="8" max="8" width="14.5703125" customWidth="1"/>
    <col min="9" max="10" width="14.140625" customWidth="1"/>
  </cols>
  <sheetData>
    <row r="1" spans="1:13" x14ac:dyDescent="0.25">
      <c r="A1" t="s">
        <v>168</v>
      </c>
      <c r="B1" t="s">
        <v>128</v>
      </c>
      <c r="C1" t="s">
        <v>132</v>
      </c>
      <c r="D1" t="s">
        <v>143</v>
      </c>
      <c r="E1" t="s">
        <v>127</v>
      </c>
      <c r="F1" t="s">
        <v>133</v>
      </c>
      <c r="G1" t="s">
        <v>129</v>
      </c>
      <c r="H1" t="s">
        <v>130</v>
      </c>
      <c r="I1" t="s">
        <v>131</v>
      </c>
      <c r="J1" t="s">
        <v>56</v>
      </c>
      <c r="K1" t="s">
        <v>138</v>
      </c>
      <c r="L1" t="s">
        <v>134</v>
      </c>
      <c r="M1" t="s">
        <v>135</v>
      </c>
    </row>
    <row r="2" spans="1:13" x14ac:dyDescent="0.25">
      <c r="A2" t="s">
        <v>153</v>
      </c>
      <c r="B2">
        <v>25</v>
      </c>
      <c r="C2">
        <v>0</v>
      </c>
      <c r="D2">
        <f>B2+C2</f>
        <v>25</v>
      </c>
      <c r="E2">
        <f>0.065*D2</f>
        <v>1.625</v>
      </c>
      <c r="F2">
        <f>D2*0.03+0.25</f>
        <v>1</v>
      </c>
      <c r="G2">
        <v>10</v>
      </c>
      <c r="H2">
        <v>0</v>
      </c>
      <c r="I2">
        <v>0</v>
      </c>
      <c r="J2">
        <v>4</v>
      </c>
      <c r="K2">
        <v>0</v>
      </c>
      <c r="L2">
        <f>D2-(E2+F2+G2+H2+I2+J2+K2)</f>
        <v>8.375</v>
      </c>
      <c r="M2">
        <f>L2/B2</f>
        <v>0.33500000000000002</v>
      </c>
    </row>
    <row r="3" spans="1:13" x14ac:dyDescent="0.25">
      <c r="A3" t="s">
        <v>154</v>
      </c>
    </row>
    <row r="4" spans="1:13" x14ac:dyDescent="0.25">
      <c r="A4" t="s">
        <v>155</v>
      </c>
    </row>
    <row r="5" spans="1:13" x14ac:dyDescent="0.25">
      <c r="A5" t="s">
        <v>156</v>
      </c>
    </row>
    <row r="7" spans="1:13" x14ac:dyDescent="0.25">
      <c r="A7" t="s">
        <v>157</v>
      </c>
    </row>
    <row r="8" spans="1:13" x14ac:dyDescent="0.25">
      <c r="A8" t="s">
        <v>158</v>
      </c>
    </row>
    <row r="9" spans="1:13" x14ac:dyDescent="0.25">
      <c r="A9" t="s">
        <v>161</v>
      </c>
    </row>
    <row r="10" spans="1:13" x14ac:dyDescent="0.25">
      <c r="A10" t="s">
        <v>159</v>
      </c>
    </row>
    <row r="11" spans="1:13" x14ac:dyDescent="0.25">
      <c r="A11" t="s">
        <v>160</v>
      </c>
    </row>
    <row r="12" spans="1:13" x14ac:dyDescent="0.25">
      <c r="A12" t="s">
        <v>162</v>
      </c>
    </row>
    <row r="13" spans="1:13" x14ac:dyDescent="0.25">
      <c r="A13" t="s">
        <v>163</v>
      </c>
    </row>
    <row r="14" spans="1:13" x14ac:dyDescent="0.25">
      <c r="A14" t="s">
        <v>164</v>
      </c>
    </row>
    <row r="15" spans="1:13" x14ac:dyDescent="0.25">
      <c r="A15" t="s">
        <v>165</v>
      </c>
    </row>
    <row r="16" spans="1:13" x14ac:dyDescent="0.25">
      <c r="A16" t="s">
        <v>166</v>
      </c>
    </row>
    <row r="17" spans="1:2" x14ac:dyDescent="0.25">
      <c r="A17" t="s">
        <v>167</v>
      </c>
    </row>
    <row r="23" spans="1:2" x14ac:dyDescent="0.25">
      <c r="A23" t="s">
        <v>145</v>
      </c>
    </row>
    <row r="24" spans="1:2" x14ac:dyDescent="0.25">
      <c r="A24" t="s">
        <v>151</v>
      </c>
    </row>
    <row r="25" spans="1:2" x14ac:dyDescent="0.25">
      <c r="A25" t="s">
        <v>144</v>
      </c>
    </row>
    <row r="26" spans="1:2" x14ac:dyDescent="0.25">
      <c r="A26" t="s">
        <v>152</v>
      </c>
    </row>
    <row r="28" spans="1:2" x14ac:dyDescent="0.25">
      <c r="A28" t="s">
        <v>136</v>
      </c>
    </row>
    <row r="29" spans="1:2" x14ac:dyDescent="0.25">
      <c r="A29" t="s">
        <v>137</v>
      </c>
      <c r="B29" t="s">
        <v>146</v>
      </c>
    </row>
    <row r="30" spans="1:2" x14ac:dyDescent="0.25">
      <c r="A30" t="s">
        <v>139</v>
      </c>
      <c r="B30" t="s">
        <v>148</v>
      </c>
    </row>
    <row r="31" spans="1:2" x14ac:dyDescent="0.25">
      <c r="A31" t="s">
        <v>140</v>
      </c>
      <c r="B31" t="s">
        <v>147</v>
      </c>
    </row>
    <row r="32" spans="1:2" x14ac:dyDescent="0.25">
      <c r="A32" t="s">
        <v>141</v>
      </c>
      <c r="B32" t="s">
        <v>150</v>
      </c>
    </row>
    <row r="33" spans="1:1" x14ac:dyDescent="0.25">
      <c r="A33" t="s">
        <v>142</v>
      </c>
    </row>
    <row r="34" spans="1:1" x14ac:dyDescent="0.25">
      <c r="A3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D317-3E77-4637-8F09-4D04CEF618C3}">
  <dimension ref="A1:U65"/>
  <sheetViews>
    <sheetView topLeftCell="A46" zoomScale="85" zoomScaleNormal="85" workbookViewId="0">
      <selection activeCell="T7" sqref="T7"/>
    </sheetView>
  </sheetViews>
  <sheetFormatPr defaultColWidth="9.5703125" defaultRowHeight="15" x14ac:dyDescent="0.25"/>
  <cols>
    <col min="1" max="1" width="17.5703125" style="3" customWidth="1"/>
    <col min="2" max="16384" width="9.5703125" style="3"/>
  </cols>
  <sheetData>
    <row r="1" spans="1:18" x14ac:dyDescent="0.25">
      <c r="A1" s="3" t="s">
        <v>77</v>
      </c>
      <c r="B1" s="3" t="s">
        <v>99</v>
      </c>
      <c r="C1" s="3" t="s">
        <v>27</v>
      </c>
      <c r="D1" s="3" t="s">
        <v>29</v>
      </c>
      <c r="E1" s="3" t="s">
        <v>28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</row>
    <row r="2" spans="1:18" x14ac:dyDescent="0.25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x14ac:dyDescent="0.25">
      <c r="B3" s="3" t="s">
        <v>0</v>
      </c>
      <c r="C3" s="3">
        <f t="shared" ref="C3:C54" si="0">MIN(D3:J3)</f>
        <v>10.45</v>
      </c>
      <c r="D3" s="3">
        <v>10.45</v>
      </c>
      <c r="E3" s="3">
        <v>10.45</v>
      </c>
      <c r="F3" s="3">
        <v>10.45</v>
      </c>
      <c r="G3" s="3">
        <v>10.45</v>
      </c>
      <c r="H3" s="3">
        <v>10.45</v>
      </c>
      <c r="I3" s="3">
        <v>12.75</v>
      </c>
      <c r="J3" s="3">
        <v>13.9</v>
      </c>
      <c r="L3" s="3">
        <f>E3-C3</f>
        <v>0</v>
      </c>
      <c r="M3" s="3">
        <f>F3-C3</f>
        <v>0</v>
      </c>
      <c r="N3" s="3">
        <f>G3-C3</f>
        <v>0</v>
      </c>
      <c r="O3" s="3">
        <f>H3-C3</f>
        <v>0</v>
      </c>
      <c r="P3" s="3">
        <f>I3-C3</f>
        <v>2.3000000000000007</v>
      </c>
      <c r="Q3" s="3">
        <f>J3-C3</f>
        <v>3.4500000000000011</v>
      </c>
      <c r="R3" s="3">
        <f>$E$60 * AVERAGE(C3:J3)</f>
        <v>3.3506250000000004</v>
      </c>
    </row>
    <row r="4" spans="1:18" x14ac:dyDescent="0.25">
      <c r="B4" s="3" t="s">
        <v>1</v>
      </c>
      <c r="C4" s="3">
        <f t="shared" si="0"/>
        <v>10.45</v>
      </c>
      <c r="D4" s="3">
        <v>10.45</v>
      </c>
      <c r="E4" s="3">
        <v>10.45</v>
      </c>
      <c r="F4" s="3">
        <v>10.45</v>
      </c>
      <c r="G4" s="3">
        <v>10.45</v>
      </c>
      <c r="H4" s="3">
        <v>10.45</v>
      </c>
      <c r="I4" s="3">
        <v>12.75</v>
      </c>
      <c r="J4" s="3">
        <v>13.9</v>
      </c>
      <c r="L4" s="3">
        <f t="shared" ref="L4:L54" si="1">E4-C4</f>
        <v>0</v>
      </c>
      <c r="M4" s="3">
        <f t="shared" ref="M4:M54" si="2">F4-C4</f>
        <v>0</v>
      </c>
      <c r="N4" s="3">
        <f t="shared" ref="N4:N54" si="3">G4-C4</f>
        <v>0</v>
      </c>
      <c r="O4" s="3">
        <f t="shared" ref="O4:O54" si="4">H4-C4</f>
        <v>0</v>
      </c>
      <c r="P4" s="3">
        <f t="shared" ref="P4:P54" si="5">I4-C4</f>
        <v>2.3000000000000007</v>
      </c>
      <c r="Q4" s="3">
        <f t="shared" ref="Q4:Q54" si="6">J4-C4</f>
        <v>3.4500000000000011</v>
      </c>
      <c r="R4" s="3">
        <f>$F$60 * AVERAGE(C4:J4)</f>
        <v>3.3506250000000004</v>
      </c>
    </row>
    <row r="5" spans="1:18" x14ac:dyDescent="0.25">
      <c r="B5" s="3" t="s">
        <v>3</v>
      </c>
      <c r="C5" s="3">
        <f t="shared" si="0"/>
        <v>10.45</v>
      </c>
      <c r="D5" s="3">
        <v>10.45</v>
      </c>
      <c r="E5" s="3">
        <v>10.45</v>
      </c>
      <c r="F5" s="3">
        <v>10.45</v>
      </c>
      <c r="G5" s="3">
        <v>10.45</v>
      </c>
      <c r="H5" s="3">
        <v>10.45</v>
      </c>
      <c r="I5" s="3">
        <v>12.75</v>
      </c>
      <c r="J5" s="3">
        <v>13.9</v>
      </c>
      <c r="L5" s="3">
        <f t="shared" si="1"/>
        <v>0</v>
      </c>
      <c r="M5" s="3">
        <f t="shared" si="2"/>
        <v>0</v>
      </c>
      <c r="N5" s="3">
        <f t="shared" si="3"/>
        <v>0</v>
      </c>
      <c r="O5" s="3">
        <f t="shared" si="4"/>
        <v>0</v>
      </c>
      <c r="P5" s="3">
        <f t="shared" si="5"/>
        <v>2.3000000000000007</v>
      </c>
      <c r="Q5" s="3">
        <f t="shared" si="6"/>
        <v>3.4500000000000011</v>
      </c>
      <c r="R5" s="3">
        <f>$G$60 * AVERAGE(C5:J5)</f>
        <v>2.2337500000000001</v>
      </c>
    </row>
    <row r="6" spans="1:18" x14ac:dyDescent="0.25">
      <c r="B6" s="3" t="s">
        <v>8</v>
      </c>
      <c r="C6" s="3">
        <f>MIN(D6:J6)</f>
        <v>10.45</v>
      </c>
      <c r="D6" s="3">
        <v>10.45</v>
      </c>
      <c r="E6" s="3">
        <v>10.45</v>
      </c>
      <c r="F6" s="3">
        <v>10.45</v>
      </c>
      <c r="G6" s="3">
        <v>10.45</v>
      </c>
      <c r="H6" s="3">
        <v>10.45</v>
      </c>
      <c r="I6" s="3">
        <v>12.75</v>
      </c>
      <c r="J6" s="3">
        <v>13.9</v>
      </c>
      <c r="L6" s="3">
        <f>E6-C6</f>
        <v>0</v>
      </c>
      <c r="M6" s="3">
        <f>F6-C6</f>
        <v>0</v>
      </c>
      <c r="N6" s="3">
        <f>G6-C6</f>
        <v>0</v>
      </c>
      <c r="O6" s="3">
        <f>H6-C6</f>
        <v>0</v>
      </c>
      <c r="P6" s="3">
        <f>I6-C6</f>
        <v>2.3000000000000007</v>
      </c>
      <c r="Q6" s="3">
        <f>J6-C6</f>
        <v>3.4500000000000011</v>
      </c>
      <c r="R6" s="3">
        <f>$H$60 * AVERAGE(C6:J6)</f>
        <v>2.2337500000000001</v>
      </c>
    </row>
    <row r="7" spans="1:18" x14ac:dyDescent="0.25">
      <c r="A7" s="3" t="s">
        <v>103</v>
      </c>
      <c r="E7" s="3">
        <f>$E$59*AVERAGE(E3:E6)</f>
        <v>0.73150000000000004</v>
      </c>
      <c r="F7" s="3">
        <f>$F$59*AVERAGE(F3:F6)</f>
        <v>2.9260000000000002</v>
      </c>
      <c r="G7" s="3">
        <f>$G$59*AVERAGE(G3:G6)</f>
        <v>3.1349999999999998</v>
      </c>
      <c r="H7" s="3">
        <f>$H$59*AVERAGE(H3:H6)</f>
        <v>2.09</v>
      </c>
      <c r="I7" s="3">
        <f>$I$59*AVERAGE(I3:I6)</f>
        <v>1.53</v>
      </c>
      <c r="J7" s="3">
        <f>$J$59*AVERAGE(J3:J6)</f>
        <v>0.41699999999999998</v>
      </c>
      <c r="K7" s="17" t="s">
        <v>104</v>
      </c>
      <c r="L7" s="17"/>
      <c r="M7" s="17"/>
      <c r="N7" s="3">
        <f>SUM(D7:J7)</f>
        <v>10.829499999999999</v>
      </c>
      <c r="O7" s="3" t="s">
        <v>104</v>
      </c>
      <c r="R7" s="3">
        <f>SUM(R3:R6)</f>
        <v>11.168750000000001</v>
      </c>
    </row>
    <row r="8" spans="1:18" x14ac:dyDescent="0.25">
      <c r="A8" s="3" t="s">
        <v>56</v>
      </c>
      <c r="B8" s="3">
        <v>4.8</v>
      </c>
    </row>
    <row r="9" spans="1:18" x14ac:dyDescent="0.25">
      <c r="A9" s="3" t="s">
        <v>112</v>
      </c>
      <c r="E9" s="3">
        <f>N7+B8</f>
        <v>15.6295</v>
      </c>
    </row>
    <row r="10" spans="1:18" x14ac:dyDescent="0.25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x14ac:dyDescent="0.25">
      <c r="B11" s="3" t="s">
        <v>0</v>
      </c>
      <c r="C11" s="3">
        <f t="shared" si="0"/>
        <v>8.74</v>
      </c>
      <c r="D11" s="3">
        <v>8.74</v>
      </c>
      <c r="E11" s="3">
        <v>8.76</v>
      </c>
      <c r="F11" s="3">
        <v>9.4700000000000006</v>
      </c>
      <c r="G11" s="3">
        <v>10.06</v>
      </c>
      <c r="H11" s="3">
        <v>10.09</v>
      </c>
      <c r="I11" s="3">
        <v>10.08</v>
      </c>
      <c r="J11" s="3">
        <v>12.15</v>
      </c>
      <c r="L11" s="3">
        <f t="shared" si="1"/>
        <v>1.9999999999999574E-2</v>
      </c>
      <c r="M11" s="3">
        <f t="shared" si="2"/>
        <v>0.73000000000000043</v>
      </c>
      <c r="N11" s="3">
        <f t="shared" si="3"/>
        <v>1.3200000000000003</v>
      </c>
      <c r="O11" s="3">
        <f t="shared" si="4"/>
        <v>1.3499999999999996</v>
      </c>
      <c r="P11" s="3">
        <f t="shared" si="5"/>
        <v>1.3399999999999999</v>
      </c>
      <c r="Q11" s="3">
        <f t="shared" si="6"/>
        <v>3.41</v>
      </c>
      <c r="R11" s="3">
        <f>$E$60 * AVERAGE(C11:J11)</f>
        <v>2.928375</v>
      </c>
    </row>
    <row r="12" spans="1:18" x14ac:dyDescent="0.25">
      <c r="B12" s="3" t="s">
        <v>1</v>
      </c>
      <c r="C12" s="3">
        <f t="shared" si="0"/>
        <v>9.4600000000000009</v>
      </c>
      <c r="D12" s="3">
        <v>9.4600000000000009</v>
      </c>
      <c r="E12" s="3">
        <v>9.48</v>
      </c>
      <c r="F12" s="3">
        <v>10.199999999999999</v>
      </c>
      <c r="G12" s="3">
        <v>10.78</v>
      </c>
      <c r="H12" s="3">
        <v>10.82</v>
      </c>
      <c r="I12" s="3">
        <v>10.8</v>
      </c>
      <c r="J12" s="3">
        <v>12.87</v>
      </c>
      <c r="L12" s="3">
        <f t="shared" si="1"/>
        <v>1.9999999999999574E-2</v>
      </c>
      <c r="M12" s="3">
        <f t="shared" si="2"/>
        <v>0.73999999999999844</v>
      </c>
      <c r="N12" s="3">
        <f t="shared" si="3"/>
        <v>1.3199999999999985</v>
      </c>
      <c r="O12" s="3">
        <f t="shared" si="4"/>
        <v>1.3599999999999994</v>
      </c>
      <c r="P12" s="3">
        <f t="shared" si="5"/>
        <v>1.3399999999999999</v>
      </c>
      <c r="Q12" s="3">
        <f t="shared" si="6"/>
        <v>3.4099999999999984</v>
      </c>
      <c r="R12" s="3">
        <f>$F$60 * AVERAGE(C12:J12)</f>
        <v>3.1451250000000002</v>
      </c>
    </row>
    <row r="13" spans="1:18" x14ac:dyDescent="0.25">
      <c r="B13" s="3" t="s">
        <v>3</v>
      </c>
      <c r="C13" s="3">
        <f t="shared" si="0"/>
        <v>9.4600000000000009</v>
      </c>
      <c r="D13" s="3">
        <v>9.4600000000000009</v>
      </c>
      <c r="E13" s="3">
        <v>9.48</v>
      </c>
      <c r="F13" s="3">
        <v>10.199999999999999</v>
      </c>
      <c r="G13" s="3">
        <v>10.78</v>
      </c>
      <c r="H13" s="3">
        <v>10.82</v>
      </c>
      <c r="I13" s="3">
        <v>11.87</v>
      </c>
      <c r="J13" s="3">
        <v>13.94</v>
      </c>
      <c r="L13" s="3">
        <f t="shared" si="1"/>
        <v>1.9999999999999574E-2</v>
      </c>
      <c r="M13" s="3">
        <f t="shared" si="2"/>
        <v>0.73999999999999844</v>
      </c>
      <c r="N13" s="3">
        <f t="shared" si="3"/>
        <v>1.3199999999999985</v>
      </c>
      <c r="O13" s="3">
        <f t="shared" si="4"/>
        <v>1.3599999999999994</v>
      </c>
      <c r="P13" s="3">
        <f t="shared" si="5"/>
        <v>2.4099999999999984</v>
      </c>
      <c r="Q13" s="3">
        <f t="shared" si="6"/>
        <v>4.4799999999999986</v>
      </c>
      <c r="R13" s="3">
        <f>$G$60 * AVERAGE(C13:J13)</f>
        <v>2.1502500000000002</v>
      </c>
    </row>
    <row r="14" spans="1:18" x14ac:dyDescent="0.25">
      <c r="B14" s="3" t="s">
        <v>8</v>
      </c>
      <c r="C14" s="3">
        <f t="shared" si="0"/>
        <v>8.7799999999999994</v>
      </c>
      <c r="D14" s="3">
        <v>8.7799999999999994</v>
      </c>
      <c r="E14" s="3">
        <v>8.83</v>
      </c>
      <c r="F14" s="3">
        <v>8.9700000000000006</v>
      </c>
      <c r="G14" s="3">
        <v>9.09</v>
      </c>
      <c r="H14" s="3">
        <v>9.1</v>
      </c>
      <c r="I14" s="3">
        <v>9.74</v>
      </c>
      <c r="J14" s="3">
        <v>11.8</v>
      </c>
      <c r="L14" s="3">
        <f t="shared" si="1"/>
        <v>5.0000000000000711E-2</v>
      </c>
      <c r="M14" s="3">
        <f t="shared" si="2"/>
        <v>0.19000000000000128</v>
      </c>
      <c r="N14" s="3">
        <f t="shared" si="3"/>
        <v>0.3100000000000005</v>
      </c>
      <c r="O14" s="3">
        <f t="shared" si="4"/>
        <v>0.32000000000000028</v>
      </c>
      <c r="P14" s="3">
        <f t="shared" si="5"/>
        <v>0.96000000000000085</v>
      </c>
      <c r="Q14" s="3">
        <f t="shared" si="6"/>
        <v>3.0200000000000014</v>
      </c>
      <c r="R14" s="3">
        <f>$H$60 * AVERAGE(C14:J14)</f>
        <v>1.8772500000000001</v>
      </c>
    </row>
    <row r="15" spans="1:18" x14ac:dyDescent="0.25">
      <c r="A15" s="3" t="s">
        <v>103</v>
      </c>
      <c r="E15" s="3">
        <f>$E$59*AVERAGE(E11:E14)</f>
        <v>0.63962500000000011</v>
      </c>
      <c r="F15" s="3">
        <f>$F$59*AVERAGE(F11:F14)</f>
        <v>2.7188000000000003</v>
      </c>
      <c r="G15" s="3">
        <f>$G$59*AVERAGE(G11:G14)</f>
        <v>3.0532499999999994</v>
      </c>
      <c r="H15" s="3">
        <f>$H$59*AVERAGE(H11:H14)</f>
        <v>2.0415000000000001</v>
      </c>
      <c r="I15" s="3">
        <f>$I$59*AVERAGE(I11:I14)</f>
        <v>1.2746999999999999</v>
      </c>
      <c r="J15" s="3">
        <f>$J$59*AVERAGE(J11:J14)</f>
        <v>0.38070000000000004</v>
      </c>
      <c r="K15" s="3" t="s">
        <v>104</v>
      </c>
      <c r="N15" s="3">
        <f>SUM(D15:J15)</f>
        <v>10.108574999999998</v>
      </c>
      <c r="R15" s="3">
        <f>SUM(R11:R14)</f>
        <v>10.101000000000001</v>
      </c>
    </row>
    <row r="16" spans="1:18" x14ac:dyDescent="0.25">
      <c r="A16" s="3" t="s">
        <v>56</v>
      </c>
      <c r="B16" s="3">
        <v>4</v>
      </c>
    </row>
    <row r="17" spans="1:18" x14ac:dyDescent="0.25">
      <c r="A17" s="3" t="s">
        <v>112</v>
      </c>
      <c r="E17" s="3">
        <f>N15+B16</f>
        <v>14.108574999999998</v>
      </c>
    </row>
    <row r="18" spans="1:18" x14ac:dyDescent="0.25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x14ac:dyDescent="0.25">
      <c r="B19" s="3" t="s">
        <v>0</v>
      </c>
      <c r="C19" s="3">
        <f t="shared" si="0"/>
        <v>10.33</v>
      </c>
      <c r="D19" s="3">
        <v>10.33</v>
      </c>
      <c r="E19" s="3">
        <v>10.33</v>
      </c>
      <c r="F19" s="3">
        <v>10.33</v>
      </c>
      <c r="G19" s="3">
        <v>10.33</v>
      </c>
      <c r="H19" s="3">
        <v>10.33</v>
      </c>
      <c r="I19" s="3">
        <v>11.79</v>
      </c>
      <c r="J19" s="3">
        <v>13.39</v>
      </c>
      <c r="L19" s="3">
        <f t="shared" si="1"/>
        <v>0</v>
      </c>
      <c r="M19" s="3">
        <f t="shared" si="2"/>
        <v>0</v>
      </c>
      <c r="N19" s="3">
        <f t="shared" si="3"/>
        <v>0</v>
      </c>
      <c r="O19" s="3">
        <f t="shared" si="4"/>
        <v>0</v>
      </c>
      <c r="P19" s="3">
        <f t="shared" si="5"/>
        <v>1.4599999999999991</v>
      </c>
      <c r="Q19" s="3">
        <f t="shared" si="6"/>
        <v>3.0600000000000005</v>
      </c>
      <c r="R19" s="3">
        <f>$E$60 * AVERAGE(C19:J19)</f>
        <v>3.2685</v>
      </c>
    </row>
    <row r="20" spans="1:18" x14ac:dyDescent="0.25">
      <c r="B20" s="3" t="s">
        <v>1</v>
      </c>
      <c r="C20" s="3">
        <f t="shared" si="0"/>
        <v>10.33</v>
      </c>
      <c r="D20" s="3">
        <v>10.33</v>
      </c>
      <c r="E20" s="3">
        <v>10.33</v>
      </c>
      <c r="F20" s="3">
        <v>10.33</v>
      </c>
      <c r="G20" s="3">
        <v>10.33</v>
      </c>
      <c r="H20" s="3">
        <v>10.33</v>
      </c>
      <c r="I20" s="3">
        <v>11.79</v>
      </c>
      <c r="J20" s="3">
        <v>13.39</v>
      </c>
      <c r="L20" s="3">
        <f t="shared" si="1"/>
        <v>0</v>
      </c>
      <c r="M20" s="3">
        <f t="shared" si="2"/>
        <v>0</v>
      </c>
      <c r="N20" s="3">
        <f t="shared" si="3"/>
        <v>0</v>
      </c>
      <c r="O20" s="3">
        <f t="shared" si="4"/>
        <v>0</v>
      </c>
      <c r="P20" s="3">
        <f t="shared" si="5"/>
        <v>1.4599999999999991</v>
      </c>
      <c r="Q20" s="3">
        <f t="shared" si="6"/>
        <v>3.0600000000000005</v>
      </c>
      <c r="R20" s="3">
        <f>$F$60 * AVERAGE(C20:J20)</f>
        <v>3.2685</v>
      </c>
    </row>
    <row r="21" spans="1:18" x14ac:dyDescent="0.25">
      <c r="B21" s="3" t="s">
        <v>3</v>
      </c>
      <c r="C21" s="3">
        <f t="shared" si="0"/>
        <v>10.33</v>
      </c>
      <c r="D21" s="12" t="s">
        <v>98</v>
      </c>
      <c r="E21" s="3">
        <v>10.33</v>
      </c>
      <c r="F21" s="3">
        <v>10.33</v>
      </c>
      <c r="G21" s="3">
        <v>10.33</v>
      </c>
      <c r="H21" s="3">
        <v>10.33</v>
      </c>
      <c r="I21" s="3">
        <v>11.79</v>
      </c>
      <c r="J21" s="3">
        <v>13.39</v>
      </c>
      <c r="L21" s="3">
        <f t="shared" si="1"/>
        <v>0</v>
      </c>
      <c r="M21" s="3">
        <f t="shared" si="2"/>
        <v>0</v>
      </c>
      <c r="N21" s="3">
        <f t="shared" si="3"/>
        <v>0</v>
      </c>
      <c r="O21" s="3">
        <f t="shared" si="4"/>
        <v>0</v>
      </c>
      <c r="P21" s="3">
        <f t="shared" si="5"/>
        <v>1.4599999999999991</v>
      </c>
      <c r="Q21" s="3">
        <f t="shared" si="6"/>
        <v>3.0600000000000005</v>
      </c>
      <c r="R21" s="3">
        <f>$G$60 * AVERAGE(C21:J21)</f>
        <v>2.1951428571428573</v>
      </c>
    </row>
    <row r="22" spans="1:18" x14ac:dyDescent="0.25">
      <c r="B22" s="3" t="s">
        <v>8</v>
      </c>
      <c r="C22" s="3">
        <f t="shared" si="0"/>
        <v>10.33</v>
      </c>
      <c r="D22" s="3">
        <v>10.33</v>
      </c>
      <c r="E22" s="3">
        <v>10.33</v>
      </c>
      <c r="F22" s="3">
        <v>10.33</v>
      </c>
      <c r="G22" s="3">
        <v>10.33</v>
      </c>
      <c r="H22" s="3">
        <v>10.33</v>
      </c>
      <c r="I22" s="3">
        <v>11.79</v>
      </c>
      <c r="J22" s="3">
        <v>13.39</v>
      </c>
      <c r="L22" s="3">
        <f>E22-C22</f>
        <v>0</v>
      </c>
      <c r="M22" s="3">
        <f t="shared" si="2"/>
        <v>0</v>
      </c>
      <c r="N22" s="3">
        <f t="shared" si="3"/>
        <v>0</v>
      </c>
      <c r="O22" s="3">
        <f t="shared" si="4"/>
        <v>0</v>
      </c>
      <c r="P22" s="3">
        <f t="shared" si="5"/>
        <v>1.4599999999999991</v>
      </c>
      <c r="Q22" s="3">
        <f t="shared" si="6"/>
        <v>3.0600000000000005</v>
      </c>
      <c r="R22" s="3">
        <f>$H$60 * AVERAGE(C22:J22)</f>
        <v>2.1789999999999998</v>
      </c>
    </row>
    <row r="23" spans="1:18" x14ac:dyDescent="0.25">
      <c r="A23" s="3" t="s">
        <v>103</v>
      </c>
      <c r="E23" s="3">
        <f>$E$59*AVERAGE(E19:E22)</f>
        <v>0.72310000000000008</v>
      </c>
      <c r="F23" s="3">
        <f>$F$59*AVERAGE(F19:F22)</f>
        <v>2.8924000000000003</v>
      </c>
      <c r="G23" s="3">
        <f>$G$59*AVERAGE(G19:G22)</f>
        <v>3.0989999999999998</v>
      </c>
      <c r="H23" s="3">
        <f>$H$59*AVERAGE(H19:H22)</f>
        <v>2.0660000000000003</v>
      </c>
      <c r="I23" s="3">
        <f>$I$59*AVERAGE(I19:I22)</f>
        <v>1.4147999999999998</v>
      </c>
      <c r="J23" s="3">
        <f>$J$59*AVERAGE(J19:J22)</f>
        <v>0.4017</v>
      </c>
      <c r="K23" s="3" t="s">
        <v>104</v>
      </c>
      <c r="N23" s="3">
        <f>SUM(D23:J23)</f>
        <v>10.597</v>
      </c>
      <c r="R23" s="3">
        <f>SUM(R19:R22)</f>
        <v>10.911142857142858</v>
      </c>
    </row>
    <row r="24" spans="1:18" x14ac:dyDescent="0.25">
      <c r="A24" s="3" t="s">
        <v>56</v>
      </c>
      <c r="B24" s="3">
        <v>4.8</v>
      </c>
    </row>
    <row r="25" spans="1:18" x14ac:dyDescent="0.25">
      <c r="A25" s="3" t="s">
        <v>112</v>
      </c>
      <c r="E25" s="3">
        <f>N23+B24</f>
        <v>15.396999999999998</v>
      </c>
    </row>
    <row r="26" spans="1:18" x14ac:dyDescent="0.25">
      <c r="A26" s="4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8" x14ac:dyDescent="0.25">
      <c r="B27" s="3" t="s">
        <v>0</v>
      </c>
      <c r="C27" s="3">
        <f t="shared" si="0"/>
        <v>8.91</v>
      </c>
      <c r="D27" s="12" t="s">
        <v>98</v>
      </c>
      <c r="E27" s="3">
        <v>8.91</v>
      </c>
      <c r="F27" s="3">
        <v>9.1999999999999993</v>
      </c>
      <c r="G27" s="3">
        <v>9.1999999999999993</v>
      </c>
      <c r="H27" s="3">
        <v>9.1999999999999993</v>
      </c>
      <c r="I27" s="3">
        <v>12.99</v>
      </c>
      <c r="J27" s="3">
        <v>14.94</v>
      </c>
      <c r="L27" s="3">
        <f t="shared" si="1"/>
        <v>0</v>
      </c>
      <c r="M27" s="3">
        <f t="shared" si="2"/>
        <v>0.28999999999999915</v>
      </c>
      <c r="N27" s="3">
        <f t="shared" si="3"/>
        <v>0.28999999999999915</v>
      </c>
      <c r="O27" s="3">
        <f t="shared" si="4"/>
        <v>0.28999999999999915</v>
      </c>
      <c r="P27" s="3">
        <f t="shared" si="5"/>
        <v>4.08</v>
      </c>
      <c r="Q27" s="3">
        <f t="shared" si="6"/>
        <v>6.0299999999999994</v>
      </c>
      <c r="R27" s="3">
        <f>$E$60 * AVERAGE(C27:J27)</f>
        <v>3.1435714285714287</v>
      </c>
    </row>
    <row r="28" spans="1:18" x14ac:dyDescent="0.25">
      <c r="B28" s="3" t="s">
        <v>1</v>
      </c>
      <c r="C28" s="3">
        <f t="shared" si="0"/>
        <v>8.91</v>
      </c>
      <c r="D28" s="12" t="s">
        <v>98</v>
      </c>
      <c r="E28" s="3">
        <v>8.91</v>
      </c>
      <c r="F28" s="3">
        <v>9.1999999999999993</v>
      </c>
      <c r="G28" s="3">
        <v>9.1999999999999993</v>
      </c>
      <c r="H28" s="3">
        <v>9.1999999999999993</v>
      </c>
      <c r="I28" s="3">
        <v>12.99</v>
      </c>
      <c r="J28" s="3">
        <v>14.94</v>
      </c>
      <c r="L28" s="3">
        <f t="shared" si="1"/>
        <v>0</v>
      </c>
      <c r="M28" s="3">
        <f t="shared" si="2"/>
        <v>0.28999999999999915</v>
      </c>
      <c r="N28" s="3">
        <f t="shared" si="3"/>
        <v>0.28999999999999915</v>
      </c>
      <c r="O28" s="3">
        <f t="shared" si="4"/>
        <v>0.28999999999999915</v>
      </c>
      <c r="P28" s="3">
        <f t="shared" si="5"/>
        <v>4.08</v>
      </c>
      <c r="Q28" s="3">
        <f t="shared" si="6"/>
        <v>6.0299999999999994</v>
      </c>
      <c r="R28" s="3">
        <f>$F$60 * AVERAGE(C28:J28)</f>
        <v>3.1435714285714287</v>
      </c>
    </row>
    <row r="29" spans="1:18" x14ac:dyDescent="0.25">
      <c r="B29" s="3" t="s">
        <v>3</v>
      </c>
      <c r="C29" s="3">
        <f t="shared" si="0"/>
        <v>8.91</v>
      </c>
      <c r="D29" s="12" t="s">
        <v>98</v>
      </c>
      <c r="E29" s="3">
        <v>8.91</v>
      </c>
      <c r="F29" s="3">
        <v>9.1999999999999993</v>
      </c>
      <c r="G29" s="3">
        <v>9.1999999999999993</v>
      </c>
      <c r="H29" s="3">
        <v>9.1999999999999993</v>
      </c>
      <c r="I29" s="3">
        <v>12.99</v>
      </c>
      <c r="J29" s="3">
        <v>14.94</v>
      </c>
      <c r="L29" s="3">
        <f t="shared" si="1"/>
        <v>0</v>
      </c>
      <c r="M29" s="3">
        <f t="shared" si="2"/>
        <v>0.28999999999999915</v>
      </c>
      <c r="N29" s="3">
        <f t="shared" si="3"/>
        <v>0.28999999999999915</v>
      </c>
      <c r="O29" s="3">
        <f t="shared" si="4"/>
        <v>0.28999999999999915</v>
      </c>
      <c r="P29" s="3">
        <f t="shared" si="5"/>
        <v>4.08</v>
      </c>
      <c r="Q29" s="3">
        <f t="shared" si="6"/>
        <v>6.0299999999999994</v>
      </c>
      <c r="R29" s="3">
        <f>$G$60 * AVERAGE(C29:J29)</f>
        <v>2.0957142857142861</v>
      </c>
    </row>
    <row r="30" spans="1:18" x14ac:dyDescent="0.25">
      <c r="B30" s="3" t="s">
        <v>8</v>
      </c>
      <c r="C30" s="3">
        <f t="shared" si="0"/>
        <v>8.91</v>
      </c>
      <c r="D30" s="12" t="s">
        <v>98</v>
      </c>
      <c r="E30" s="3">
        <v>8.91</v>
      </c>
      <c r="F30" s="3">
        <v>9.1999999999999993</v>
      </c>
      <c r="G30" s="3">
        <v>9.1999999999999993</v>
      </c>
      <c r="H30" s="3">
        <v>9.1999999999999993</v>
      </c>
      <c r="I30" s="3">
        <v>12.99</v>
      </c>
      <c r="J30" s="3">
        <v>14.94</v>
      </c>
      <c r="L30" s="3">
        <f t="shared" si="1"/>
        <v>0</v>
      </c>
      <c r="M30" s="3">
        <f t="shared" si="2"/>
        <v>0.28999999999999915</v>
      </c>
      <c r="N30" s="3">
        <f t="shared" si="3"/>
        <v>0.28999999999999915</v>
      </c>
      <c r="O30" s="3">
        <f t="shared" si="4"/>
        <v>0.28999999999999915</v>
      </c>
      <c r="P30" s="3">
        <f t="shared" si="5"/>
        <v>4.08</v>
      </c>
      <c r="Q30" s="3">
        <f t="shared" si="6"/>
        <v>6.0299999999999994</v>
      </c>
      <c r="R30" s="3">
        <f>$H$60 * AVERAGE(C30:J30)</f>
        <v>2.0957142857142861</v>
      </c>
    </row>
    <row r="31" spans="1:18" x14ac:dyDescent="0.25">
      <c r="A31" s="3" t="s">
        <v>103</v>
      </c>
      <c r="D31" s="5"/>
      <c r="E31" s="3">
        <f>$E$59*AVERAGE(E27:E30)</f>
        <v>0.62370000000000003</v>
      </c>
      <c r="F31" s="3">
        <f>$F$59*AVERAGE(F27:F30)</f>
        <v>2.5760000000000001</v>
      </c>
      <c r="G31" s="3">
        <f>$G$59*AVERAGE(G27:G30)</f>
        <v>2.76</v>
      </c>
      <c r="H31" s="3">
        <f>$H$59*AVERAGE(H27:H30)</f>
        <v>1.8399999999999999</v>
      </c>
      <c r="I31" s="3">
        <f>$I$59*AVERAGE(I27:I30)</f>
        <v>1.5588</v>
      </c>
      <c r="J31" s="3">
        <f>$J$59*AVERAGE(J27:J30)</f>
        <v>0.44819999999999999</v>
      </c>
      <c r="K31" s="3" t="s">
        <v>104</v>
      </c>
      <c r="N31" s="3">
        <f>SUM(D31:J31)</f>
        <v>9.8066999999999993</v>
      </c>
      <c r="R31" s="3">
        <f>SUM(R27:R30)</f>
        <v>10.478571428571431</v>
      </c>
    </row>
    <row r="32" spans="1:18" x14ac:dyDescent="0.25">
      <c r="A32" s="3" t="s">
        <v>56</v>
      </c>
      <c r="B32" s="3">
        <v>4</v>
      </c>
      <c r="D32" s="13"/>
    </row>
    <row r="33" spans="1:21" x14ac:dyDescent="0.25">
      <c r="A33" s="3" t="s">
        <v>112</v>
      </c>
      <c r="E33" s="3">
        <f>N31+B32</f>
        <v>13.806699999999999</v>
      </c>
    </row>
    <row r="34" spans="1:21" x14ac:dyDescent="0.25">
      <c r="A34" s="4" t="s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21" x14ac:dyDescent="0.25">
      <c r="B35" s="3" t="s">
        <v>0</v>
      </c>
      <c r="C35" s="3">
        <f t="shared" si="0"/>
        <v>8.6</v>
      </c>
      <c r="D35" s="3">
        <v>8.6</v>
      </c>
      <c r="E35" s="3">
        <v>8.6</v>
      </c>
      <c r="F35" s="3">
        <v>8.6</v>
      </c>
      <c r="G35" s="3">
        <v>8.6</v>
      </c>
      <c r="H35" s="3">
        <v>8.6</v>
      </c>
      <c r="I35" s="3">
        <v>10.28</v>
      </c>
      <c r="J35" s="3">
        <v>11.94</v>
      </c>
      <c r="L35" s="3">
        <f t="shared" si="1"/>
        <v>0</v>
      </c>
      <c r="M35" s="3">
        <f t="shared" si="2"/>
        <v>0</v>
      </c>
      <c r="N35" s="3">
        <f t="shared" si="3"/>
        <v>0</v>
      </c>
      <c r="O35" s="3">
        <f t="shared" si="4"/>
        <v>0</v>
      </c>
      <c r="P35" s="3">
        <f t="shared" si="5"/>
        <v>1.6799999999999997</v>
      </c>
      <c r="Q35" s="3">
        <f t="shared" si="6"/>
        <v>3.34</v>
      </c>
      <c r="R35" s="3">
        <f>$E$60 * AVERAGE(C35:J35)</f>
        <v>2.7682500000000001</v>
      </c>
    </row>
    <row r="36" spans="1:21" x14ac:dyDescent="0.25">
      <c r="B36" s="3" t="s">
        <v>1</v>
      </c>
      <c r="C36" s="3">
        <f t="shared" si="0"/>
        <v>8.6</v>
      </c>
      <c r="D36" s="3">
        <v>8.6</v>
      </c>
      <c r="E36" s="3">
        <v>8.6</v>
      </c>
      <c r="F36" s="3">
        <v>8.6</v>
      </c>
      <c r="G36" s="3">
        <v>8.6</v>
      </c>
      <c r="H36" s="3">
        <v>8.6</v>
      </c>
      <c r="I36" s="3">
        <v>10.28</v>
      </c>
      <c r="J36" s="3">
        <v>11.94</v>
      </c>
      <c r="L36" s="3">
        <f t="shared" si="1"/>
        <v>0</v>
      </c>
      <c r="M36" s="3">
        <f t="shared" si="2"/>
        <v>0</v>
      </c>
      <c r="N36" s="3">
        <f t="shared" si="3"/>
        <v>0</v>
      </c>
      <c r="O36" s="3">
        <f t="shared" si="4"/>
        <v>0</v>
      </c>
      <c r="P36" s="3">
        <f t="shared" si="5"/>
        <v>1.6799999999999997</v>
      </c>
      <c r="Q36" s="3">
        <f t="shared" si="6"/>
        <v>3.34</v>
      </c>
      <c r="R36" s="3">
        <f>$F$60 * AVERAGE(C36:J36)</f>
        <v>2.7682500000000001</v>
      </c>
    </row>
    <row r="37" spans="1:21" x14ac:dyDescent="0.25">
      <c r="B37" s="3" t="s">
        <v>3</v>
      </c>
      <c r="C37" s="3">
        <f t="shared" si="0"/>
        <v>0</v>
      </c>
      <c r="D37" s="11" t="s">
        <v>98</v>
      </c>
      <c r="E37" s="11" t="s">
        <v>98</v>
      </c>
      <c r="F37" s="11" t="s">
        <v>98</v>
      </c>
      <c r="G37" s="11" t="s">
        <v>98</v>
      </c>
      <c r="H37" s="11" t="s">
        <v>98</v>
      </c>
      <c r="I37" s="11" t="s">
        <v>98</v>
      </c>
      <c r="J37" s="11" t="s">
        <v>98</v>
      </c>
      <c r="L37" s="3" t="e">
        <f t="shared" si="1"/>
        <v>#VALUE!</v>
      </c>
      <c r="M37" s="3" t="e">
        <f t="shared" si="2"/>
        <v>#VALUE!</v>
      </c>
      <c r="N37" s="3" t="e">
        <f t="shared" si="3"/>
        <v>#VALUE!</v>
      </c>
      <c r="O37" s="3" t="e">
        <f t="shared" si="4"/>
        <v>#VALUE!</v>
      </c>
      <c r="P37" s="3" t="e">
        <f t="shared" si="5"/>
        <v>#VALUE!</v>
      </c>
      <c r="Q37" s="3" t="e">
        <f t="shared" si="6"/>
        <v>#VALUE!</v>
      </c>
      <c r="R37" s="3">
        <f>$G$60 * AVERAGE(C37:J37)</f>
        <v>0</v>
      </c>
      <c r="S37" s="3" t="s">
        <v>119</v>
      </c>
      <c r="U37" s="3">
        <f>R38</f>
        <v>1.8455000000000004</v>
      </c>
    </row>
    <row r="38" spans="1:21" x14ac:dyDescent="0.25">
      <c r="B38" s="3" t="s">
        <v>8</v>
      </c>
      <c r="C38" s="3">
        <f t="shared" si="0"/>
        <v>8.6</v>
      </c>
      <c r="D38" s="3">
        <v>8.6</v>
      </c>
      <c r="E38" s="3">
        <v>8.6</v>
      </c>
      <c r="F38" s="3">
        <v>8.6</v>
      </c>
      <c r="G38" s="3">
        <v>8.6</v>
      </c>
      <c r="H38" s="3">
        <v>8.6</v>
      </c>
      <c r="I38" s="3">
        <v>10.28</v>
      </c>
      <c r="J38" s="3">
        <v>11.94</v>
      </c>
      <c r="L38" s="3">
        <f t="shared" si="1"/>
        <v>0</v>
      </c>
      <c r="M38" s="3">
        <f t="shared" si="2"/>
        <v>0</v>
      </c>
      <c r="N38" s="3">
        <f t="shared" si="3"/>
        <v>0</v>
      </c>
      <c r="O38" s="3">
        <f t="shared" si="4"/>
        <v>0</v>
      </c>
      <c r="P38" s="3">
        <f t="shared" si="5"/>
        <v>1.6799999999999997</v>
      </c>
      <c r="Q38" s="3">
        <f t="shared" si="6"/>
        <v>3.34</v>
      </c>
      <c r="R38" s="3">
        <f>$H$60 * AVERAGE(C38:J38)</f>
        <v>1.8455000000000004</v>
      </c>
    </row>
    <row r="39" spans="1:21" x14ac:dyDescent="0.25">
      <c r="A39" s="3" t="s">
        <v>103</v>
      </c>
      <c r="E39" s="3">
        <f>$E$59*AVERAGE(E35:E38)</f>
        <v>0.60199999999999998</v>
      </c>
      <c r="F39" s="3">
        <f>$F$59*AVERAGE(F35:F38)</f>
        <v>2.4079999999999999</v>
      </c>
      <c r="G39" s="3">
        <f>$G$59*AVERAGE(G35:G38)</f>
        <v>2.5799999999999996</v>
      </c>
      <c r="H39" s="3">
        <f>$H$59*AVERAGE(H35:H38)</f>
        <v>1.72</v>
      </c>
      <c r="I39" s="3">
        <f>$I$59*AVERAGE(I35:I38)</f>
        <v>1.2335999999999998</v>
      </c>
      <c r="J39" s="3">
        <f>$J$59*AVERAGE(J35:J38)</f>
        <v>0.35819999999999996</v>
      </c>
      <c r="K39" s="3" t="s">
        <v>104</v>
      </c>
      <c r="N39" s="3">
        <f>SUM(D39:J39)</f>
        <v>8.9017999999999997</v>
      </c>
      <c r="R39" s="3">
        <f>SUM(R35:R38)</f>
        <v>7.3820000000000006</v>
      </c>
      <c r="S39" s="3" t="s">
        <v>120</v>
      </c>
      <c r="U39" s="3">
        <f>R39+U37</f>
        <v>9.2275000000000009</v>
      </c>
    </row>
    <row r="40" spans="1:21" x14ac:dyDescent="0.25">
      <c r="A40" s="3" t="s">
        <v>56</v>
      </c>
      <c r="B40" s="3">
        <v>4</v>
      </c>
    </row>
    <row r="41" spans="1:21" x14ac:dyDescent="0.25">
      <c r="A41" s="3" t="s">
        <v>112</v>
      </c>
      <c r="E41" s="3">
        <f>N39+B40</f>
        <v>12.9018</v>
      </c>
    </row>
    <row r="42" spans="1:21" x14ac:dyDescent="0.25">
      <c r="A42" s="4" t="s">
        <v>25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21" x14ac:dyDescent="0.25">
      <c r="B43" s="3" t="s">
        <v>0</v>
      </c>
      <c r="C43" s="3">
        <f t="shared" si="0"/>
        <v>10.029999999999999</v>
      </c>
      <c r="D43" s="3">
        <v>10.029999999999999</v>
      </c>
      <c r="E43" s="3">
        <v>10.029999999999999</v>
      </c>
      <c r="F43" s="3">
        <v>10.029999999999999</v>
      </c>
      <c r="G43" s="3">
        <v>10.029999999999999</v>
      </c>
      <c r="H43" s="3">
        <v>10.029999999999999</v>
      </c>
      <c r="I43" s="3">
        <v>11.14</v>
      </c>
      <c r="J43" s="3">
        <v>12.75</v>
      </c>
      <c r="L43" s="3">
        <f t="shared" si="1"/>
        <v>0</v>
      </c>
      <c r="M43" s="3">
        <f t="shared" si="2"/>
        <v>0</v>
      </c>
      <c r="N43" s="3">
        <f t="shared" si="3"/>
        <v>0</v>
      </c>
      <c r="O43" s="3">
        <f t="shared" si="4"/>
        <v>0</v>
      </c>
      <c r="P43" s="3">
        <f t="shared" si="5"/>
        <v>1.1100000000000012</v>
      </c>
      <c r="Q43" s="3">
        <f t="shared" si="6"/>
        <v>2.7200000000000006</v>
      </c>
      <c r="R43" s="3">
        <f>$E$60 * AVERAGE(C43:J43)</f>
        <v>3.1526249999999996</v>
      </c>
    </row>
    <row r="44" spans="1:21" x14ac:dyDescent="0.25">
      <c r="B44" s="3" t="s">
        <v>1</v>
      </c>
      <c r="C44" s="3">
        <f t="shared" si="0"/>
        <v>10.029999999999999</v>
      </c>
      <c r="D44" s="3">
        <v>10.029999999999999</v>
      </c>
      <c r="E44" s="3">
        <v>10.029999999999999</v>
      </c>
      <c r="F44" s="3">
        <v>10.029999999999999</v>
      </c>
      <c r="G44" s="3">
        <v>10.029999999999999</v>
      </c>
      <c r="H44" s="3">
        <v>10.029999999999999</v>
      </c>
      <c r="I44" s="3">
        <v>11.14</v>
      </c>
      <c r="J44" s="3">
        <v>12.75</v>
      </c>
      <c r="L44" s="3">
        <f t="shared" si="1"/>
        <v>0</v>
      </c>
      <c r="M44" s="3">
        <f t="shared" si="2"/>
        <v>0</v>
      </c>
      <c r="N44" s="3">
        <f t="shared" si="3"/>
        <v>0</v>
      </c>
      <c r="O44" s="3">
        <f t="shared" si="4"/>
        <v>0</v>
      </c>
      <c r="P44" s="3">
        <f t="shared" si="5"/>
        <v>1.1100000000000012</v>
      </c>
      <c r="Q44" s="3">
        <f t="shared" si="6"/>
        <v>2.7200000000000006</v>
      </c>
      <c r="R44" s="3">
        <f>$F$60 * AVERAGE(C44:J44)</f>
        <v>3.1526249999999996</v>
      </c>
    </row>
    <row r="45" spans="1:21" x14ac:dyDescent="0.25">
      <c r="B45" s="3" t="s">
        <v>3</v>
      </c>
      <c r="C45" s="3">
        <f t="shared" si="0"/>
        <v>0</v>
      </c>
      <c r="D45" s="12" t="s">
        <v>98</v>
      </c>
      <c r="E45" s="12" t="s">
        <v>98</v>
      </c>
      <c r="F45" s="12" t="s">
        <v>98</v>
      </c>
      <c r="G45" s="12" t="s">
        <v>98</v>
      </c>
      <c r="H45" s="12" t="s">
        <v>98</v>
      </c>
      <c r="I45" s="12" t="s">
        <v>98</v>
      </c>
      <c r="J45" s="12" t="s">
        <v>98</v>
      </c>
      <c r="L45" s="3" t="e">
        <f t="shared" si="1"/>
        <v>#VALUE!</v>
      </c>
      <c r="M45" s="3" t="e">
        <f t="shared" si="2"/>
        <v>#VALUE!</v>
      </c>
      <c r="N45" s="3" t="e">
        <f t="shared" si="3"/>
        <v>#VALUE!</v>
      </c>
      <c r="O45" s="3" t="e">
        <f t="shared" si="4"/>
        <v>#VALUE!</v>
      </c>
      <c r="P45" s="3" t="e">
        <f t="shared" si="5"/>
        <v>#VALUE!</v>
      </c>
      <c r="Q45" s="3" t="e">
        <f t="shared" si="6"/>
        <v>#VALUE!</v>
      </c>
      <c r="R45" s="3">
        <f>$G$60 * AVERAGE(C45:J45)</f>
        <v>0</v>
      </c>
      <c r="S45" s="3" t="s">
        <v>119</v>
      </c>
      <c r="U45" s="3">
        <f>R46</f>
        <v>2.10175</v>
      </c>
    </row>
    <row r="46" spans="1:21" x14ac:dyDescent="0.25">
      <c r="B46" s="3" t="s">
        <v>8</v>
      </c>
      <c r="C46" s="3">
        <f t="shared" si="0"/>
        <v>10.029999999999999</v>
      </c>
      <c r="D46" s="3">
        <v>10.029999999999999</v>
      </c>
      <c r="E46" s="3">
        <v>10.029999999999999</v>
      </c>
      <c r="F46" s="3">
        <v>10.029999999999999</v>
      </c>
      <c r="G46" s="3">
        <v>10.029999999999999</v>
      </c>
      <c r="H46" s="3">
        <v>10.029999999999999</v>
      </c>
      <c r="I46" s="3">
        <v>11.14</v>
      </c>
      <c r="J46" s="3">
        <v>12.75</v>
      </c>
      <c r="L46" s="3">
        <f t="shared" si="1"/>
        <v>0</v>
      </c>
      <c r="M46" s="3">
        <f t="shared" si="2"/>
        <v>0</v>
      </c>
      <c r="N46" s="3">
        <f t="shared" si="3"/>
        <v>0</v>
      </c>
      <c r="O46" s="3">
        <f t="shared" si="4"/>
        <v>0</v>
      </c>
      <c r="P46" s="3">
        <f t="shared" si="5"/>
        <v>1.1100000000000012</v>
      </c>
      <c r="Q46" s="3">
        <f t="shared" si="6"/>
        <v>2.7200000000000006</v>
      </c>
      <c r="R46" s="3">
        <f>$H$60 * AVERAGE(C46:J46)</f>
        <v>2.10175</v>
      </c>
    </row>
    <row r="47" spans="1:21" x14ac:dyDescent="0.25">
      <c r="A47" s="3" t="s">
        <v>103</v>
      </c>
      <c r="E47" s="3">
        <f>$E$59*AVERAGE(E43:E46)</f>
        <v>0.70210000000000006</v>
      </c>
      <c r="F47" s="3">
        <f>$F$59*AVERAGE(F43:F46)</f>
        <v>2.8084000000000002</v>
      </c>
      <c r="G47" s="3">
        <f>$G$59*AVERAGE(G43:G46)</f>
        <v>3.0089999999999999</v>
      </c>
      <c r="H47" s="3">
        <f>$H$59*AVERAGE(H43:H46)</f>
        <v>2.0059999999999998</v>
      </c>
      <c r="I47" s="3">
        <f>$I$59*AVERAGE(I43:I46)</f>
        <v>1.3368</v>
      </c>
      <c r="J47" s="3">
        <f>$J$59*AVERAGE(J43:J46)</f>
        <v>0.38250000000000001</v>
      </c>
      <c r="K47" s="3" t="s">
        <v>104</v>
      </c>
      <c r="N47" s="3">
        <f>SUM(D47:J47)</f>
        <v>10.244800000000001</v>
      </c>
      <c r="R47" s="3">
        <f>SUM(R43:R46)</f>
        <v>8.407</v>
      </c>
      <c r="S47" s="3" t="s">
        <v>120</v>
      </c>
      <c r="U47" s="3">
        <f>R47+U45</f>
        <v>10.508749999999999</v>
      </c>
    </row>
    <row r="48" spans="1:21" x14ac:dyDescent="0.25">
      <c r="A48" s="3" t="s">
        <v>56</v>
      </c>
      <c r="B48" s="3">
        <v>5</v>
      </c>
    </row>
    <row r="49" spans="1:18" x14ac:dyDescent="0.25">
      <c r="A49" s="3" t="s">
        <v>112</v>
      </c>
      <c r="E49" s="3">
        <f>N47+B48</f>
        <v>15.244800000000001</v>
      </c>
    </row>
    <row r="50" spans="1:18" x14ac:dyDescent="0.25">
      <c r="A50" s="4" t="s">
        <v>26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8" x14ac:dyDescent="0.25">
      <c r="B51" s="3" t="s">
        <v>0</v>
      </c>
      <c r="C51" s="3">
        <f t="shared" si="0"/>
        <v>8.57</v>
      </c>
      <c r="D51" s="3" t="s">
        <v>98</v>
      </c>
      <c r="E51" s="3">
        <v>8.57</v>
      </c>
      <c r="F51" s="3">
        <v>8.57</v>
      </c>
      <c r="G51" s="3">
        <v>8.57</v>
      </c>
      <c r="H51" s="3">
        <v>8.57</v>
      </c>
      <c r="I51" s="3">
        <v>10.44</v>
      </c>
      <c r="J51" s="3">
        <v>12.15</v>
      </c>
      <c r="L51" s="3">
        <f t="shared" si="1"/>
        <v>0</v>
      </c>
      <c r="M51" s="3">
        <f t="shared" si="2"/>
        <v>0</v>
      </c>
      <c r="N51" s="3">
        <f t="shared" si="3"/>
        <v>0</v>
      </c>
      <c r="O51" s="3">
        <f t="shared" si="4"/>
        <v>0</v>
      </c>
      <c r="P51" s="3">
        <f t="shared" si="5"/>
        <v>1.8699999999999992</v>
      </c>
      <c r="Q51" s="3">
        <f t="shared" si="6"/>
        <v>3.58</v>
      </c>
      <c r="R51" s="3">
        <f>$E$60 * AVERAGE(C51:J51)</f>
        <v>2.8045714285714287</v>
      </c>
    </row>
    <row r="52" spans="1:18" x14ac:dyDescent="0.25">
      <c r="B52" s="3" t="s">
        <v>1</v>
      </c>
      <c r="C52" s="3">
        <f t="shared" si="0"/>
        <v>8.57</v>
      </c>
      <c r="D52" s="3" t="s">
        <v>98</v>
      </c>
      <c r="E52" s="3">
        <v>8.57</v>
      </c>
      <c r="F52" s="3">
        <v>8.57</v>
      </c>
      <c r="G52" s="3">
        <v>8.57</v>
      </c>
      <c r="H52" s="3">
        <v>8.57</v>
      </c>
      <c r="I52" s="3">
        <v>10.44</v>
      </c>
      <c r="J52" s="3">
        <v>12.15</v>
      </c>
      <c r="L52" s="3">
        <f t="shared" si="1"/>
        <v>0</v>
      </c>
      <c r="M52" s="3">
        <f t="shared" si="2"/>
        <v>0</v>
      </c>
      <c r="N52" s="3">
        <f t="shared" si="3"/>
        <v>0</v>
      </c>
      <c r="O52" s="3">
        <f t="shared" si="4"/>
        <v>0</v>
      </c>
      <c r="P52" s="3">
        <f t="shared" si="5"/>
        <v>1.8699999999999992</v>
      </c>
      <c r="Q52" s="3">
        <f t="shared" si="6"/>
        <v>3.58</v>
      </c>
      <c r="R52" s="3">
        <f>$F$60 * AVERAGE(C52:J52)</f>
        <v>2.8045714285714287</v>
      </c>
    </row>
    <row r="53" spans="1:18" x14ac:dyDescent="0.25">
      <c r="B53" s="3" t="s">
        <v>3</v>
      </c>
      <c r="C53" s="3">
        <f t="shared" si="0"/>
        <v>8.57</v>
      </c>
      <c r="D53" s="3" t="s">
        <v>98</v>
      </c>
      <c r="E53" s="3">
        <v>8.57</v>
      </c>
      <c r="F53" s="3">
        <v>8.57</v>
      </c>
      <c r="G53" s="3">
        <v>8.57</v>
      </c>
      <c r="H53" s="3">
        <v>8.57</v>
      </c>
      <c r="I53" s="3">
        <v>10.44</v>
      </c>
      <c r="J53" s="3">
        <v>12.15</v>
      </c>
      <c r="L53" s="3">
        <f t="shared" si="1"/>
        <v>0</v>
      </c>
      <c r="M53" s="3">
        <f t="shared" si="2"/>
        <v>0</v>
      </c>
      <c r="N53" s="3">
        <f t="shared" si="3"/>
        <v>0</v>
      </c>
      <c r="O53" s="3">
        <f t="shared" si="4"/>
        <v>0</v>
      </c>
      <c r="P53" s="3">
        <f t="shared" si="5"/>
        <v>1.8699999999999992</v>
      </c>
      <c r="Q53" s="3">
        <f t="shared" si="6"/>
        <v>3.58</v>
      </c>
      <c r="R53" s="3">
        <f>$G$60 * AVERAGE(C53:J53)</f>
        <v>1.8697142857142859</v>
      </c>
    </row>
    <row r="54" spans="1:18" x14ac:dyDescent="0.25">
      <c r="B54" s="3" t="s">
        <v>8</v>
      </c>
      <c r="C54" s="3">
        <f t="shared" si="0"/>
        <v>8.57</v>
      </c>
      <c r="D54" s="3" t="s">
        <v>98</v>
      </c>
      <c r="E54" s="3">
        <v>8.57</v>
      </c>
      <c r="F54" s="3">
        <v>8.57</v>
      </c>
      <c r="G54" s="3">
        <v>8.57</v>
      </c>
      <c r="H54" s="3">
        <v>8.57</v>
      </c>
      <c r="I54" s="3">
        <v>10.44</v>
      </c>
      <c r="J54" s="3">
        <v>12.15</v>
      </c>
      <c r="L54" s="3">
        <f t="shared" si="1"/>
        <v>0</v>
      </c>
      <c r="M54" s="3">
        <f t="shared" si="2"/>
        <v>0</v>
      </c>
      <c r="N54" s="3">
        <f t="shared" si="3"/>
        <v>0</v>
      </c>
      <c r="O54" s="3">
        <f t="shared" si="4"/>
        <v>0</v>
      </c>
      <c r="P54" s="3">
        <f t="shared" si="5"/>
        <v>1.8699999999999992</v>
      </c>
      <c r="Q54" s="3">
        <f t="shared" si="6"/>
        <v>3.58</v>
      </c>
      <c r="R54" s="3">
        <f>$H$60 * AVERAGE(C54:J54)</f>
        <v>1.8697142857142859</v>
      </c>
    </row>
    <row r="55" spans="1:18" x14ac:dyDescent="0.25">
      <c r="A55" s="3" t="s">
        <v>103</v>
      </c>
      <c r="E55" s="3">
        <f>$E$59*AVERAGE(E51:E54)</f>
        <v>0.5999000000000001</v>
      </c>
      <c r="F55" s="3">
        <f>$F$59*AVERAGE(F51:F54)</f>
        <v>2.3996000000000004</v>
      </c>
      <c r="G55" s="3">
        <f>$G$59*AVERAGE(G51:G54)</f>
        <v>2.5710000000000002</v>
      </c>
      <c r="H55" s="3">
        <f>$H$59*AVERAGE(H51:H54)</f>
        <v>1.7140000000000002</v>
      </c>
      <c r="I55" s="3">
        <f>$I$59*AVERAGE(I51:I54)</f>
        <v>1.2527999999999999</v>
      </c>
      <c r="J55" s="3">
        <f>$J$59*AVERAGE(J51:J54)</f>
        <v>0.36449999999999999</v>
      </c>
      <c r="K55" s="3" t="s">
        <v>104</v>
      </c>
      <c r="N55" s="3">
        <f>SUM(D55:J55)</f>
        <v>8.9018000000000015</v>
      </c>
      <c r="R55" s="3">
        <f>SUM(R51:R54)</f>
        <v>9.3485714285714288</v>
      </c>
    </row>
    <row r="56" spans="1:18" x14ac:dyDescent="0.25">
      <c r="A56" s="3" t="s">
        <v>56</v>
      </c>
      <c r="B56" s="3">
        <v>4</v>
      </c>
    </row>
    <row r="57" spans="1:18" x14ac:dyDescent="0.25">
      <c r="A57" s="3" t="s">
        <v>112</v>
      </c>
      <c r="E57" s="3">
        <f>N55+B56</f>
        <v>12.901800000000001</v>
      </c>
    </row>
    <row r="59" spans="1:18" x14ac:dyDescent="0.25">
      <c r="A59" s="3" t="s">
        <v>118</v>
      </c>
      <c r="E59" s="3">
        <v>7.0000000000000007E-2</v>
      </c>
      <c r="F59" s="3">
        <v>0.28000000000000003</v>
      </c>
      <c r="G59" s="3">
        <v>0.3</v>
      </c>
      <c r="H59" s="3">
        <v>0.2</v>
      </c>
      <c r="I59" s="3">
        <v>0.12</v>
      </c>
      <c r="J59" s="3">
        <v>0.03</v>
      </c>
    </row>
    <row r="60" spans="1:18" x14ac:dyDescent="0.25">
      <c r="A60" s="3" t="s">
        <v>117</v>
      </c>
      <c r="E60" s="3">
        <v>0.3</v>
      </c>
      <c r="F60" s="3">
        <v>0.3</v>
      </c>
      <c r="G60" s="3">
        <v>0.2</v>
      </c>
      <c r="H60" s="3">
        <v>0.2</v>
      </c>
    </row>
    <row r="61" spans="1:18" x14ac:dyDescent="0.25">
      <c r="A61" s="3" t="s">
        <v>116</v>
      </c>
    </row>
    <row r="62" spans="1:18" x14ac:dyDescent="0.25">
      <c r="A62" s="3" t="s">
        <v>105</v>
      </c>
    </row>
    <row r="63" spans="1:18" x14ac:dyDescent="0.25">
      <c r="A63" s="3" t="s">
        <v>70</v>
      </c>
    </row>
    <row r="64" spans="1:18" x14ac:dyDescent="0.25">
      <c r="A64" s="11"/>
      <c r="B64" s="3" t="s">
        <v>101</v>
      </c>
    </row>
    <row r="65" spans="1:2" x14ac:dyDescent="0.25">
      <c r="A65" s="12"/>
      <c r="B65" s="3" t="s">
        <v>102</v>
      </c>
    </row>
  </sheetData>
  <mergeCells count="1">
    <mergeCell ref="K7:M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4D-067B-41AC-B12E-4A4163514E8B}">
  <dimension ref="A1:E24"/>
  <sheetViews>
    <sheetView workbookViewId="0">
      <selection activeCell="A25" sqref="A25"/>
    </sheetView>
  </sheetViews>
  <sheetFormatPr defaultRowHeight="15" x14ac:dyDescent="0.25"/>
  <cols>
    <col min="1" max="1" width="17.140625" customWidth="1"/>
  </cols>
  <sheetData>
    <row r="1" spans="1:5" x14ac:dyDescent="0.25">
      <c r="A1" t="s">
        <v>44</v>
      </c>
      <c r="B1" t="s">
        <v>42</v>
      </c>
      <c r="C1" t="s">
        <v>43</v>
      </c>
      <c r="D1" t="s">
        <v>57</v>
      </c>
      <c r="E1" t="s">
        <v>52</v>
      </c>
    </row>
    <row r="2" spans="1:5" x14ac:dyDescent="0.25">
      <c r="A2" t="s">
        <v>45</v>
      </c>
      <c r="C2" s="1"/>
      <c r="E2" t="s">
        <v>60</v>
      </c>
    </row>
    <row r="3" spans="1:5" x14ac:dyDescent="0.25">
      <c r="A3" t="s">
        <v>46</v>
      </c>
      <c r="B3" s="1"/>
      <c r="E3" t="s">
        <v>59</v>
      </c>
    </row>
    <row r="4" spans="1:5" x14ac:dyDescent="0.25">
      <c r="A4" t="s">
        <v>47</v>
      </c>
      <c r="B4">
        <f>AVERAGE(2.9,2.83,3.33,2.82,3.37,2.9,2.63)</f>
        <v>2.9685714285714284</v>
      </c>
      <c r="C4">
        <f>AVERAGE(2.56,1.97,2.6,2.33,3,2.9)</f>
        <v>2.56</v>
      </c>
      <c r="D4">
        <f>AVERAGE(2.56,1.97,2.6,4.5,2.33,3,2.9)</f>
        <v>2.8371428571428572</v>
      </c>
      <c r="E4" t="s">
        <v>58</v>
      </c>
    </row>
    <row r="5" spans="1:5" x14ac:dyDescent="0.25">
      <c r="A5" t="s">
        <v>56</v>
      </c>
      <c r="E5" t="s">
        <v>60</v>
      </c>
    </row>
    <row r="6" spans="1:5" x14ac:dyDescent="0.25">
      <c r="A6" t="s">
        <v>48</v>
      </c>
      <c r="E6" t="s">
        <v>61</v>
      </c>
    </row>
    <row r="7" spans="1:5" x14ac:dyDescent="0.25">
      <c r="A7" t="s">
        <v>50</v>
      </c>
      <c r="E7" t="s">
        <v>62</v>
      </c>
    </row>
    <row r="8" spans="1:5" x14ac:dyDescent="0.25">
      <c r="A8" t="s">
        <v>49</v>
      </c>
      <c r="E8" t="s">
        <v>63</v>
      </c>
    </row>
    <row r="9" spans="1:5" x14ac:dyDescent="0.25">
      <c r="A9" t="s">
        <v>54</v>
      </c>
      <c r="C9" s="1"/>
      <c r="E9" t="s">
        <v>66</v>
      </c>
    </row>
    <row r="10" spans="1:5" x14ac:dyDescent="0.25">
      <c r="A10" t="s">
        <v>106</v>
      </c>
      <c r="B10" s="14">
        <v>4.9000000000000004</v>
      </c>
      <c r="C10">
        <v>4.8</v>
      </c>
      <c r="E10" t="s">
        <v>107</v>
      </c>
    </row>
    <row r="12" spans="1:5" x14ac:dyDescent="0.25">
      <c r="A12" t="s">
        <v>55</v>
      </c>
    </row>
    <row r="16" spans="1:5" x14ac:dyDescent="0.25">
      <c r="A16" t="s">
        <v>69</v>
      </c>
    </row>
    <row r="17" spans="1:5" x14ac:dyDescent="0.25">
      <c r="A17" t="s">
        <v>68</v>
      </c>
      <c r="E17" t="s">
        <v>67</v>
      </c>
    </row>
    <row r="18" spans="1:5" x14ac:dyDescent="0.25">
      <c r="A18" t="s">
        <v>53</v>
      </c>
      <c r="E18" t="s">
        <v>65</v>
      </c>
    </row>
    <row r="19" spans="1:5" x14ac:dyDescent="0.25">
      <c r="A19" t="s">
        <v>51</v>
      </c>
      <c r="E19" t="s">
        <v>64</v>
      </c>
    </row>
    <row r="21" spans="1:5" x14ac:dyDescent="0.25">
      <c r="A21" t="s">
        <v>108</v>
      </c>
    </row>
    <row r="22" spans="1:5" x14ac:dyDescent="0.25">
      <c r="A22" t="s">
        <v>109</v>
      </c>
    </row>
    <row r="23" spans="1:5" x14ac:dyDescent="0.25">
      <c r="A23" t="s">
        <v>110</v>
      </c>
    </row>
    <row r="24" spans="1:5" x14ac:dyDescent="0.25">
      <c r="A2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670B-7A4D-42DE-A4D5-6DBFDC450B2B}">
  <dimension ref="A1:H19"/>
  <sheetViews>
    <sheetView workbookViewId="0">
      <selection activeCell="A10" sqref="A10"/>
    </sheetView>
  </sheetViews>
  <sheetFormatPr defaultRowHeight="15" x14ac:dyDescent="0.25"/>
  <cols>
    <col min="1" max="1" width="23.28515625" customWidth="1"/>
    <col min="4" max="4" width="14.5703125" customWidth="1"/>
    <col min="5" max="5" width="11.85546875" customWidth="1"/>
    <col min="6" max="6" width="18.140625" customWidth="1"/>
    <col min="8" max="8" width="14.5703125" customWidth="1"/>
  </cols>
  <sheetData>
    <row r="1" spans="1:8" x14ac:dyDescent="0.25">
      <c r="B1" t="str">
        <f>'Provider Cost Analysis'!A2</f>
        <v>mylocker</v>
      </c>
      <c r="C1" t="str">
        <f>'Provider Cost Analysis'!A10</f>
        <v>swiftpod</v>
      </c>
      <c r="D1" t="str">
        <f>'Provider Cost Analysis'!A18</f>
        <v>awkward styles</v>
      </c>
      <c r="E1" t="str">
        <f>'Provider Cost Analysis'!A26</f>
        <v>dimona tee</v>
      </c>
      <c r="F1" t="str">
        <f>'Provider Cost Analysis'!A34</f>
        <v>the dream junction</v>
      </c>
      <c r="G1" t="str">
        <f>'Provider Cost Analysis'!A42</f>
        <v>fyby</v>
      </c>
      <c r="H1" t="str">
        <f>'Provider Cost Analysis'!A50</f>
        <v>monster digital</v>
      </c>
    </row>
    <row r="2" spans="1:8" x14ac:dyDescent="0.25">
      <c r="A2" t="s">
        <v>121</v>
      </c>
      <c r="B2" s="16">
        <f>'Provider Cost Analysis'!E9</f>
        <v>15.6295</v>
      </c>
      <c r="C2" s="16">
        <f>'Provider Cost Analysis'!E17</f>
        <v>14.108574999999998</v>
      </c>
      <c r="D2" s="16">
        <f>'Provider Cost Analysis'!E25</f>
        <v>15.396999999999998</v>
      </c>
      <c r="E2" s="16">
        <f>'Provider Cost Analysis'!E33</f>
        <v>13.806699999999999</v>
      </c>
      <c r="F2" s="16">
        <f>'Provider Cost Analysis'!E41</f>
        <v>12.9018</v>
      </c>
      <c r="G2" s="16">
        <f>'Provider Cost Analysis'!E49</f>
        <v>15.244800000000001</v>
      </c>
      <c r="H2" s="16">
        <f>'Provider Cost Analysis'!E57</f>
        <v>12.901800000000001</v>
      </c>
    </row>
    <row r="3" spans="1:8" x14ac:dyDescent="0.25">
      <c r="A3" t="s">
        <v>122</v>
      </c>
      <c r="B3" s="16">
        <f>'Provider Cost Analysis'!R7</f>
        <v>11.168750000000001</v>
      </c>
      <c r="C3" s="16">
        <f>'Provider Cost Analysis'!R15</f>
        <v>10.101000000000001</v>
      </c>
      <c r="D3" s="16">
        <f>'Provider Cost Analysis'!R23</f>
        <v>10.911142857142858</v>
      </c>
      <c r="E3" s="16">
        <f>'Provider Cost Analysis'!R31</f>
        <v>10.478571428571431</v>
      </c>
      <c r="F3" s="16">
        <f>'Provider Cost Analysis'!U39</f>
        <v>9.2275000000000009</v>
      </c>
      <c r="G3" s="16">
        <f>'Provider Cost Analysis'!U47</f>
        <v>10.508749999999999</v>
      </c>
      <c r="H3" s="16">
        <f>'Provider Cost Analysis'!R55</f>
        <v>9.3485714285714288</v>
      </c>
    </row>
    <row r="4" spans="1:8" x14ac:dyDescent="0.25">
      <c r="A4" t="s">
        <v>123</v>
      </c>
      <c r="B4" s="16">
        <f>AVERAGE(B2:B3)</f>
        <v>13.399125000000002</v>
      </c>
      <c r="C4" s="16">
        <f t="shared" ref="C4:H4" si="0">AVERAGE(C2:C3)</f>
        <v>12.1047875</v>
      </c>
      <c r="D4" s="16">
        <f t="shared" si="0"/>
        <v>13.154071428571427</v>
      </c>
      <c r="E4" s="16">
        <f t="shared" si="0"/>
        <v>12.142635714285715</v>
      </c>
      <c r="F4" s="16">
        <f t="shared" si="0"/>
        <v>11.06465</v>
      </c>
      <c r="G4" s="16">
        <f t="shared" si="0"/>
        <v>12.876775</v>
      </c>
      <c r="H4" s="16">
        <f t="shared" si="0"/>
        <v>11.125185714285715</v>
      </c>
    </row>
    <row r="5" spans="1:8" x14ac:dyDescent="0.25">
      <c r="A5" t="s">
        <v>71</v>
      </c>
      <c r="B5">
        <v>2.9</v>
      </c>
      <c r="C5">
        <v>2.77</v>
      </c>
      <c r="D5">
        <v>3.33</v>
      </c>
      <c r="E5">
        <v>2.82</v>
      </c>
      <c r="F5">
        <v>3.83</v>
      </c>
      <c r="G5">
        <v>2.9</v>
      </c>
      <c r="H5">
        <v>2.91</v>
      </c>
    </row>
    <row r="6" spans="1:8" x14ac:dyDescent="0.25">
      <c r="A6" t="s">
        <v>113</v>
      </c>
      <c r="E6" s="15"/>
      <c r="H6" s="15"/>
    </row>
    <row r="7" spans="1:8" x14ac:dyDescent="0.25">
      <c r="A7" t="s">
        <v>114</v>
      </c>
      <c r="F7" s="15"/>
      <c r="G7" s="15"/>
    </row>
    <row r="8" spans="1:8" x14ac:dyDescent="0.25">
      <c r="A8" t="s">
        <v>76</v>
      </c>
      <c r="B8">
        <v>9.9</v>
      </c>
      <c r="C8">
        <v>9.9</v>
      </c>
      <c r="D8">
        <v>9.8000000000000007</v>
      </c>
      <c r="E8">
        <v>9.8000000000000007</v>
      </c>
      <c r="F8">
        <v>9.8000000000000007</v>
      </c>
      <c r="G8">
        <v>9.6999999999999993</v>
      </c>
      <c r="H8">
        <v>9.6999999999999993</v>
      </c>
    </row>
    <row r="10" spans="1:8" x14ac:dyDescent="0.25">
      <c r="A10" t="s">
        <v>126</v>
      </c>
    </row>
    <row r="13" spans="1:8" x14ac:dyDescent="0.25">
      <c r="A13" t="s">
        <v>115</v>
      </c>
    </row>
    <row r="14" spans="1:8" x14ac:dyDescent="0.25">
      <c r="A14" t="s">
        <v>75</v>
      </c>
    </row>
    <row r="15" spans="1:8" x14ac:dyDescent="0.25">
      <c r="A15" t="s">
        <v>73</v>
      </c>
      <c r="B15" t="s">
        <v>124</v>
      </c>
    </row>
    <row r="16" spans="1:8" x14ac:dyDescent="0.25">
      <c r="A16" t="s">
        <v>72</v>
      </c>
      <c r="B16" t="s">
        <v>124</v>
      </c>
    </row>
    <row r="17" spans="1:2" x14ac:dyDescent="0.25">
      <c r="A17" t="s">
        <v>74</v>
      </c>
      <c r="B17" t="s">
        <v>124</v>
      </c>
    </row>
    <row r="19" spans="1:2" x14ac:dyDescent="0.25">
      <c r="A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Calculator</vt:lpstr>
      <vt:lpstr>Color Comparisons</vt:lpstr>
      <vt:lpstr>TBA Sales Tracker</vt:lpstr>
      <vt:lpstr>Provider Cost Analysis</vt:lpstr>
      <vt:lpstr>Shirt Comparisons</vt:lpstr>
      <vt:lpstr>Comparing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coleman</dc:creator>
  <cp:lastModifiedBy>james coleman</cp:lastModifiedBy>
  <dcterms:created xsi:type="dcterms:W3CDTF">2022-06-15T21:42:46Z</dcterms:created>
  <dcterms:modified xsi:type="dcterms:W3CDTF">2022-07-21T23:18:55Z</dcterms:modified>
</cp:coreProperties>
</file>