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jamesfulford/Desktop/Harvard Remote Sensing/Final/arabah-project/"/>
    </mc:Choice>
  </mc:AlternateContent>
  <xr:revisionPtr revIDLastSave="0" documentId="13_ncr:1_{FBF74E30-D741-6147-A465-B9A2A0DC2213}" xr6:coauthVersionLast="36" xr6:coauthVersionMax="36" xr10:uidLastSave="{00000000-0000-0000-0000-000000000000}"/>
  <bookViews>
    <workbookView xWindow="0" yWindow="460" windowWidth="25600" windowHeight="15540" xr2:uid="{00000000-000D-0000-FFFF-FFFF00000000}"/>
  </bookViews>
  <sheets>
    <sheet name="Sheet1" sheetId="1" r:id="rId1"/>
  </sheets>
  <definedNames>
    <definedName name="_xlchart.v1.0" hidden="1">Sheet1!$A$2:$A$21</definedName>
    <definedName name="_xlchart.v1.1" hidden="1">Sheet1!$C$1</definedName>
    <definedName name="_xlchart.v1.2" hidden="1">Sheet1!$C$2:$C$21</definedName>
    <definedName name="_xlchart.v1.3" hidden="1">Sheet1!$A$2:$A$21</definedName>
    <definedName name="_xlchart.v1.4" hidden="1">Sheet1!$C$1</definedName>
    <definedName name="_xlchart.v1.5" hidden="1">Sheet1!$C$2:$C$21</definedName>
    <definedName name="_xlchart.v1.6" hidden="1">Sheet1!$A$2:$A$21</definedName>
    <definedName name="_xlchart.v1.7" hidden="1">Sheet1!$C$1</definedName>
    <definedName name="_xlchart.v1.8" hidden="1">Sheet1!$C$2:$C$21</definedName>
  </definedNames>
  <calcPr calcId="181029"/>
</workbook>
</file>

<file path=xl/calcChain.xml><?xml version="1.0" encoding="utf-8"?>
<calcChain xmlns="http://schemas.openxmlformats.org/spreadsheetml/2006/main">
  <c r="J40" i="1" l="1"/>
  <c r="J41" i="1"/>
  <c r="J17" i="1"/>
  <c r="J18" i="1"/>
  <c r="L2" i="1" s="1"/>
  <c r="O2" i="1" s="1"/>
  <c r="J20" i="1"/>
  <c r="J11" i="1"/>
  <c r="J10" i="1"/>
  <c r="J7" i="1"/>
  <c r="J8" i="1"/>
  <c r="J5" i="1"/>
  <c r="J3" i="1"/>
  <c r="J26" i="1"/>
  <c r="J27" i="1"/>
  <c r="J28" i="1"/>
  <c r="J29" i="1"/>
  <c r="J30" i="1"/>
  <c r="J31" i="1"/>
  <c r="J32" i="1"/>
  <c r="J33" i="1"/>
  <c r="J34" i="1"/>
  <c r="J35" i="1"/>
  <c r="J36" i="1"/>
  <c r="J37" i="1"/>
  <c r="J38" i="1"/>
  <c r="J39" i="1"/>
  <c r="J42" i="1"/>
  <c r="J43" i="1"/>
  <c r="J25" i="1"/>
  <c r="L24" i="1"/>
  <c r="M24" i="1"/>
  <c r="J4" i="1"/>
  <c r="J6" i="1"/>
  <c r="J9" i="1"/>
  <c r="J12" i="1"/>
  <c r="J13" i="1"/>
  <c r="J14" i="1"/>
  <c r="J15" i="1"/>
  <c r="J16" i="1"/>
  <c r="J19" i="1"/>
  <c r="J21" i="1"/>
  <c r="K2" i="1"/>
  <c r="M2" i="1" l="1"/>
  <c r="O24" i="1"/>
  <c r="K24" i="1"/>
  <c r="P2" i="1"/>
  <c r="P24" i="1" l="1"/>
  <c r="Q24" i="1" s="1"/>
  <c r="R24" i="1" s="1"/>
  <c r="Q2" i="1"/>
  <c r="R2" i="1" s="1"/>
</calcChain>
</file>

<file path=xl/sharedStrings.xml><?xml version="1.0" encoding="utf-8"?>
<sst xmlns="http://schemas.openxmlformats.org/spreadsheetml/2006/main" count="29" uniqueCount="20">
  <si>
    <t>max</t>
  </si>
  <si>
    <t>mean</t>
  </si>
  <si>
    <t>min</t>
  </si>
  <si>
    <t>std_dev</t>
  </si>
  <si>
    <t>sum</t>
  </si>
  <si>
    <t>sum_of_squares</t>
  </si>
  <si>
    <t>year</t>
  </si>
  <si>
    <t>CHANGE</t>
  </si>
  <si>
    <t>N</t>
  </si>
  <si>
    <t>VARIANCE</t>
  </si>
  <si>
    <t>STDEV</t>
  </si>
  <si>
    <t>GROUP_STDEV</t>
  </si>
  <si>
    <t>T_SCORE</t>
  </si>
  <si>
    <t>MEAN</t>
  </si>
  <si>
    <t>CONFIDENCE</t>
  </si>
  <si>
    <t>Additive Change</t>
  </si>
  <si>
    <t>Multiplicative Change</t>
  </si>
  <si>
    <t>GROUP_2_MEAN</t>
  </si>
  <si>
    <t>GROUP_2_STDEV</t>
  </si>
  <si>
    <t>Comparing to fictional group with no change on average for the same number of years. Assuming February mean vegetation index data for this region would be normally distributed if there was no change, for sake of argument.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</si>
</sst>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name val="Calibri"/>
      <family val="2"/>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9" fontId="2" fillId="0" borderId="0" applyFont="0" applyFill="0" applyBorder="0" applyAlignment="0" applyProtection="0"/>
  </cellStyleXfs>
  <cellXfs count="5">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164" fontId="0" fillId="0" borderId="0" xfId="1" applyNumberFormat="1" applyFont="1"/>
    <xf numFmtId="1" fontId="0" fillId="0" borderId="0" xfId="1" applyNumberFormat="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Modern Arabah</a:t>
            </a:r>
            <a:r>
              <a:rPr lang="en-US" baseline="0"/>
              <a:t> Mean</a:t>
            </a:r>
            <a:r>
              <a:rPr lang="en-US"/>
              <a:t> NDVI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Sheet1!$C$1</c:f>
              <c:strCache>
                <c:ptCount val="1"/>
                <c:pt idx="0">
                  <c:v>mean</c:v>
                </c:pt>
              </c:strCache>
            </c:strRef>
          </c:tx>
          <c:spPr>
            <a:ln w="25400" cap="rnd">
              <a:noFill/>
              <a:round/>
            </a:ln>
            <a:effectLst/>
          </c:spPr>
          <c:marker>
            <c:symbol val="circle"/>
            <c:size val="5"/>
            <c:spPr>
              <a:solidFill>
                <a:srgbClr val="FFC000"/>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4.0715441819772526E-2"/>
                  <c:y val="8.65062700495771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Sheet1!$A$2:$A$21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xVal>
          <c:yVal>
            <c:numRef>
              <c:f>Sheet1!$C$2:$C$21</c:f>
              <c:numCache>
                <c:formatCode>General</c:formatCode>
                <c:ptCount val="20"/>
                <c:pt idx="0">
                  <c:v>925.46325167037867</c:v>
                </c:pt>
                <c:pt idx="1">
                  <c:v>935.49646971386107</c:v>
                </c:pt>
                <c:pt idx="2">
                  <c:v>936.84992570579493</c:v>
                </c:pt>
                <c:pt idx="3">
                  <c:v>930.80178173719378</c:v>
                </c:pt>
                <c:pt idx="4">
                  <c:v>950.03194650817238</c:v>
                </c:pt>
                <c:pt idx="5">
                  <c:v>941.60215453194655</c:v>
                </c:pt>
                <c:pt idx="6">
                  <c:v>936.69736353509097</c:v>
                </c:pt>
                <c:pt idx="7">
                  <c:v>989.35350909766055</c:v>
                </c:pt>
                <c:pt idx="8">
                  <c:v>938.54363163757887</c:v>
                </c:pt>
                <c:pt idx="9">
                  <c:v>891.49535488665924</c:v>
                </c:pt>
                <c:pt idx="10">
                  <c:v>925.57111028592647</c:v>
                </c:pt>
                <c:pt idx="11">
                  <c:v>925.81753994797475</c:v>
                </c:pt>
                <c:pt idx="12">
                  <c:v>938.91839762611278</c:v>
                </c:pt>
                <c:pt idx="13">
                  <c:v>963.44014869888474</c:v>
                </c:pt>
                <c:pt idx="14">
                  <c:v>1005.486998514116</c:v>
                </c:pt>
                <c:pt idx="15">
                  <c:v>1112.1783463107161</c:v>
                </c:pt>
                <c:pt idx="16">
                  <c:v>994.74962852897477</c:v>
                </c:pt>
                <c:pt idx="17">
                  <c:v>1058.5063103192281</c:v>
                </c:pt>
                <c:pt idx="18">
                  <c:v>1002.453600593912</c:v>
                </c:pt>
                <c:pt idx="19">
                  <c:v>1012.5475836431229</c:v>
                </c:pt>
              </c:numCache>
            </c:numRef>
          </c:yVal>
          <c:smooth val="0"/>
          <c:extLst>
            <c:ext xmlns:c16="http://schemas.microsoft.com/office/drawing/2014/chart" uri="{C3380CC4-5D6E-409C-BE32-E72D297353CC}">
              <c16:uniqueId val="{00000001-C1ED-E848-BB8D-863BD84EDD33}"/>
            </c:ext>
          </c:extLst>
        </c:ser>
        <c:dLbls>
          <c:showLegendKey val="0"/>
          <c:showVal val="0"/>
          <c:showCatName val="0"/>
          <c:showSerName val="0"/>
          <c:showPercent val="0"/>
          <c:showBubbleSize val="0"/>
        </c:dLbls>
        <c:axId val="680058352"/>
        <c:axId val="679992368"/>
      </c:scatterChart>
      <c:valAx>
        <c:axId val="68005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992368"/>
        <c:crosses val="autoZero"/>
        <c:crossBetween val="midCat"/>
      </c:valAx>
      <c:valAx>
        <c:axId val="67999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058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296332</xdr:colOff>
      <xdr:row>21</xdr:row>
      <xdr:rowOff>141816</xdr:rowOff>
    </xdr:from>
    <xdr:to>
      <xdr:col>7</xdr:col>
      <xdr:colOff>126999</xdr:colOff>
      <xdr:row>36</xdr:row>
      <xdr:rowOff>27516</xdr:rowOff>
    </xdr:to>
    <xdr:graphicFrame macro="">
      <xdr:nvGraphicFramePr>
        <xdr:cNvPr id="2" name="Chart 1">
          <a:extLst>
            <a:ext uri="{FF2B5EF4-FFF2-40B4-BE49-F238E27FC236}">
              <a16:creationId xmlns:a16="http://schemas.microsoft.com/office/drawing/2014/main" id="{8AA8D771-C332-264E-9AFE-CDE48139B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3"/>
  <sheetViews>
    <sheetView tabSelected="1" topLeftCell="A2" zoomScale="120" zoomScaleNormal="120" workbookViewId="0">
      <selection activeCell="L13" sqref="L13"/>
    </sheetView>
  </sheetViews>
  <sheetFormatPr baseColWidth="10" defaultColWidth="8.83203125" defaultRowHeight="15" x14ac:dyDescent="0.2"/>
  <cols>
    <col min="10" max="10" width="12.6640625" customWidth="1"/>
    <col min="14" max="15" width="12.33203125" bestFit="1" customWidth="1"/>
    <col min="17" max="17" width="12.1640625" bestFit="1" customWidth="1"/>
    <col min="18" max="18" width="10.83203125" bestFit="1" customWidth="1"/>
  </cols>
  <sheetData>
    <row r="1" spans="1:18" x14ac:dyDescent="0.2">
      <c r="B1" s="1" t="s">
        <v>0</v>
      </c>
      <c r="C1" s="1" t="s">
        <v>1</v>
      </c>
      <c r="D1" s="1" t="s">
        <v>2</v>
      </c>
      <c r="E1" s="1" t="s">
        <v>3</v>
      </c>
      <c r="F1" s="1" t="s">
        <v>4</v>
      </c>
      <c r="G1" s="1" t="s">
        <v>5</v>
      </c>
      <c r="H1" s="1" t="s">
        <v>6</v>
      </c>
      <c r="J1" s="2" t="s">
        <v>7</v>
      </c>
      <c r="K1" s="2" t="s">
        <v>8</v>
      </c>
      <c r="L1" s="2" t="s">
        <v>10</v>
      </c>
      <c r="M1" s="2" t="s">
        <v>13</v>
      </c>
      <c r="N1" s="2" t="s">
        <v>17</v>
      </c>
      <c r="O1" s="2" t="s">
        <v>11</v>
      </c>
      <c r="P1" s="2" t="s">
        <v>9</v>
      </c>
      <c r="Q1" s="2" t="s">
        <v>12</v>
      </c>
      <c r="R1" s="2" t="s">
        <v>14</v>
      </c>
    </row>
    <row r="2" spans="1:18" x14ac:dyDescent="0.2">
      <c r="A2" s="1">
        <v>0</v>
      </c>
      <c r="B2">
        <v>3247</v>
      </c>
      <c r="C2">
        <v>925.46325167037867</v>
      </c>
      <c r="D2">
        <v>57</v>
      </c>
      <c r="E2">
        <v>236.183180104754</v>
      </c>
      <c r="F2">
        <v>2493198</v>
      </c>
      <c r="G2">
        <v>150222257.8619149</v>
      </c>
      <c r="H2">
        <v>2000</v>
      </c>
      <c r="J2" t="s">
        <v>15</v>
      </c>
      <c r="K2">
        <f>COUNT(J2:J21)</f>
        <v>19</v>
      </c>
      <c r="L2">
        <f>_xlfn.STDEV.S(J3:J21)</f>
        <v>49.416634832140552</v>
      </c>
      <c r="M2">
        <f>AVERAGE(J3:J21)</f>
        <v>4.5833858933023306</v>
      </c>
      <c r="N2">
        <v>0</v>
      </c>
      <c r="O2">
        <f>L2</f>
        <v>49.416634832140552</v>
      </c>
      <c r="P2">
        <f>SQRT((POWER(L2, 2)/K2) + (POWER(O2, 2)/K2))</f>
        <v>16.032873459939562</v>
      </c>
      <c r="Q2">
        <f>ABS(M2-N2)/P2</f>
        <v>0.2858742635719404</v>
      </c>
      <c r="R2" s="3">
        <f>_xlfn.T.DIST(Q2,K2-2,TRUE)</f>
        <v>0.61078568694539692</v>
      </c>
    </row>
    <row r="3" spans="1:18" x14ac:dyDescent="0.2">
      <c r="A3" s="1">
        <v>1</v>
      </c>
      <c r="B3">
        <v>3406</v>
      </c>
      <c r="C3">
        <v>935.49646971386107</v>
      </c>
      <c r="D3">
        <v>88</v>
      </c>
      <c r="E3">
        <v>252.06864787259951</v>
      </c>
      <c r="F3">
        <v>2517421</v>
      </c>
      <c r="G3">
        <v>170918842.7164624</v>
      </c>
      <c r="H3">
        <v>2001</v>
      </c>
      <c r="J3" s="4">
        <f>C3-C2</f>
        <v>10.033218043482407</v>
      </c>
      <c r="N3" t="s">
        <v>19</v>
      </c>
    </row>
    <row r="4" spans="1:18" x14ac:dyDescent="0.2">
      <c r="A4" s="1">
        <v>2</v>
      </c>
      <c r="B4">
        <v>2299</v>
      </c>
      <c r="C4">
        <v>936.84992570579493</v>
      </c>
      <c r="D4">
        <v>-194</v>
      </c>
      <c r="E4">
        <v>229.8643561126182</v>
      </c>
      <c r="F4">
        <v>2522000</v>
      </c>
      <c r="G4">
        <v>142186041.36998549</v>
      </c>
      <c r="H4">
        <v>2002</v>
      </c>
      <c r="J4" s="4">
        <f t="shared" ref="J4:J21" si="0">C4-C3</f>
        <v>1.3534559919338562</v>
      </c>
    </row>
    <row r="5" spans="1:18" x14ac:dyDescent="0.2">
      <c r="A5" s="1">
        <v>3</v>
      </c>
      <c r="B5">
        <v>3008</v>
      </c>
      <c r="C5">
        <v>930.80178173719378</v>
      </c>
      <c r="D5">
        <v>-928</v>
      </c>
      <c r="E5">
        <v>265.04692194463149</v>
      </c>
      <c r="F5">
        <v>2507580</v>
      </c>
      <c r="G5">
        <v>189182902.15144739</v>
      </c>
      <c r="H5">
        <v>2003</v>
      </c>
      <c r="J5" s="4">
        <f t="shared" si="0"/>
        <v>-6.0481439686011527</v>
      </c>
    </row>
    <row r="6" spans="1:18" x14ac:dyDescent="0.2">
      <c r="A6" s="1">
        <v>4</v>
      </c>
      <c r="B6">
        <v>2406</v>
      </c>
      <c r="C6">
        <v>950.03194650817238</v>
      </c>
      <c r="D6">
        <v>241</v>
      </c>
      <c r="E6">
        <v>237.72300508576919</v>
      </c>
      <c r="F6">
        <v>2557486</v>
      </c>
      <c r="G6">
        <v>152074403.25260031</v>
      </c>
      <c r="H6">
        <v>2004</v>
      </c>
      <c r="J6" s="4">
        <f t="shared" si="0"/>
        <v>19.230164770978604</v>
      </c>
    </row>
    <row r="7" spans="1:18" x14ac:dyDescent="0.2">
      <c r="A7" s="1">
        <v>5</v>
      </c>
      <c r="B7">
        <v>3547</v>
      </c>
      <c r="C7">
        <v>941.60215453194655</v>
      </c>
      <c r="D7">
        <v>-734</v>
      </c>
      <c r="E7">
        <v>277.44871733299232</v>
      </c>
      <c r="F7">
        <v>2534793</v>
      </c>
      <c r="G7">
        <v>207147234.90750369</v>
      </c>
      <c r="H7">
        <v>2005</v>
      </c>
      <c r="J7" s="4">
        <f t="shared" si="0"/>
        <v>-8.4297919762258289</v>
      </c>
    </row>
    <row r="8" spans="1:18" x14ac:dyDescent="0.2">
      <c r="A8" s="1">
        <v>6</v>
      </c>
      <c r="B8">
        <v>2826</v>
      </c>
      <c r="C8">
        <v>936.69736353509097</v>
      </c>
      <c r="D8">
        <v>52</v>
      </c>
      <c r="E8">
        <v>216.08631051642499</v>
      </c>
      <c r="F8">
        <v>2522526</v>
      </c>
      <c r="G8">
        <v>125698346.35128149</v>
      </c>
      <c r="H8">
        <v>2006</v>
      </c>
      <c r="J8" s="4">
        <f t="shared" si="0"/>
        <v>-4.9047909968555814</v>
      </c>
    </row>
    <row r="9" spans="1:18" x14ac:dyDescent="0.2">
      <c r="A9" s="1">
        <v>7</v>
      </c>
      <c r="B9">
        <v>3768</v>
      </c>
      <c r="C9">
        <v>989.35350909766055</v>
      </c>
      <c r="D9">
        <v>-117</v>
      </c>
      <c r="E9">
        <v>291.3880073448799</v>
      </c>
      <c r="F9">
        <v>2664329</v>
      </c>
      <c r="G9">
        <v>228569565.4593381</v>
      </c>
      <c r="H9">
        <v>2007</v>
      </c>
      <c r="J9" s="4">
        <f t="shared" si="0"/>
        <v>52.656145562569577</v>
      </c>
    </row>
    <row r="10" spans="1:18" x14ac:dyDescent="0.2">
      <c r="A10" s="1">
        <v>8</v>
      </c>
      <c r="B10">
        <v>2827</v>
      </c>
      <c r="C10">
        <v>938.54363163757887</v>
      </c>
      <c r="D10">
        <v>-426</v>
      </c>
      <c r="E10">
        <v>235.59972486790281</v>
      </c>
      <c r="F10">
        <v>2527498</v>
      </c>
      <c r="G10">
        <v>149425464.1232824</v>
      </c>
      <c r="H10">
        <v>2008</v>
      </c>
      <c r="J10" s="4">
        <f t="shared" si="0"/>
        <v>-50.80987746008168</v>
      </c>
    </row>
    <row r="11" spans="1:18" x14ac:dyDescent="0.2">
      <c r="A11" s="1">
        <v>9</v>
      </c>
      <c r="B11">
        <v>2344</v>
      </c>
      <c r="C11">
        <v>891.49535488665924</v>
      </c>
      <c r="D11">
        <v>-901</v>
      </c>
      <c r="E11">
        <v>198.98876011292029</v>
      </c>
      <c r="F11">
        <v>2399014</v>
      </c>
      <c r="G11">
        <v>106514656.691936</v>
      </c>
      <c r="H11">
        <v>2009</v>
      </c>
      <c r="J11" s="4">
        <f t="shared" si="0"/>
        <v>-47.048276750919626</v>
      </c>
    </row>
    <row r="12" spans="1:18" x14ac:dyDescent="0.2">
      <c r="A12" s="1">
        <v>10</v>
      </c>
      <c r="B12">
        <v>3247</v>
      </c>
      <c r="C12">
        <v>925.57111028592647</v>
      </c>
      <c r="D12">
        <v>57</v>
      </c>
      <c r="E12">
        <v>236.16067391723911</v>
      </c>
      <c r="F12">
        <v>2492563</v>
      </c>
      <c r="G12">
        <v>150137857.6323798</v>
      </c>
      <c r="H12">
        <v>2010</v>
      </c>
      <c r="J12" s="4">
        <f t="shared" si="0"/>
        <v>34.075755399267223</v>
      </c>
    </row>
    <row r="13" spans="1:18" x14ac:dyDescent="0.2">
      <c r="A13" s="1">
        <v>11</v>
      </c>
      <c r="B13">
        <v>3198</v>
      </c>
      <c r="C13">
        <v>925.81753994797475</v>
      </c>
      <c r="D13">
        <v>-213</v>
      </c>
      <c r="E13">
        <v>216.10051651651429</v>
      </c>
      <c r="F13">
        <v>2491375</v>
      </c>
      <c r="G13">
        <v>125621475.4121145</v>
      </c>
      <c r="H13">
        <v>2011</v>
      </c>
      <c r="J13" s="4">
        <f t="shared" si="0"/>
        <v>0.24642966204828554</v>
      </c>
    </row>
    <row r="14" spans="1:18" x14ac:dyDescent="0.2">
      <c r="A14" s="1">
        <v>12</v>
      </c>
      <c r="B14">
        <v>2568</v>
      </c>
      <c r="C14">
        <v>938.91839762611278</v>
      </c>
      <c r="D14">
        <v>158</v>
      </c>
      <c r="E14">
        <v>197.3961670622401</v>
      </c>
      <c r="F14">
        <v>2531324</v>
      </c>
      <c r="G14">
        <v>105011340.0474779</v>
      </c>
      <c r="H14">
        <v>2012</v>
      </c>
      <c r="J14" s="4">
        <f t="shared" si="0"/>
        <v>13.100857678138027</v>
      </c>
    </row>
    <row r="15" spans="1:18" x14ac:dyDescent="0.2">
      <c r="A15" s="1">
        <v>13</v>
      </c>
      <c r="B15">
        <v>3512</v>
      </c>
      <c r="C15">
        <v>963.44014869888474</v>
      </c>
      <c r="D15">
        <v>80</v>
      </c>
      <c r="E15">
        <v>227.22399214137491</v>
      </c>
      <c r="F15">
        <v>2591654</v>
      </c>
      <c r="G15">
        <v>138835066.86394039</v>
      </c>
      <c r="H15">
        <v>2013</v>
      </c>
      <c r="J15" s="4">
        <f t="shared" si="0"/>
        <v>24.521751072771963</v>
      </c>
    </row>
    <row r="16" spans="1:18" x14ac:dyDescent="0.2">
      <c r="A16" s="1">
        <v>14</v>
      </c>
      <c r="B16">
        <v>2850</v>
      </c>
      <c r="C16">
        <v>1005.486998514116</v>
      </c>
      <c r="D16">
        <v>9</v>
      </c>
      <c r="E16">
        <v>238.60909551530941</v>
      </c>
      <c r="F16">
        <v>2706771</v>
      </c>
      <c r="G16">
        <v>153210202.54494831</v>
      </c>
      <c r="H16">
        <v>2014</v>
      </c>
      <c r="J16" s="4">
        <f t="shared" si="0"/>
        <v>42.046849815231212</v>
      </c>
    </row>
    <row r="17" spans="1:18" x14ac:dyDescent="0.2">
      <c r="A17" s="1">
        <v>15</v>
      </c>
      <c r="B17">
        <v>3103</v>
      </c>
      <c r="C17">
        <v>1112.1783463107161</v>
      </c>
      <c r="D17">
        <v>48</v>
      </c>
      <c r="E17">
        <v>293.69557025586471</v>
      </c>
      <c r="F17">
        <v>2999545</v>
      </c>
      <c r="G17">
        <v>232549109.2154257</v>
      </c>
      <c r="H17">
        <v>2015</v>
      </c>
      <c r="J17" s="4">
        <f t="shared" si="0"/>
        <v>106.6913477966001</v>
      </c>
    </row>
    <row r="18" spans="1:18" x14ac:dyDescent="0.2">
      <c r="A18" s="1">
        <v>16</v>
      </c>
      <c r="B18">
        <v>2559</v>
      </c>
      <c r="C18">
        <v>994.74962852897477</v>
      </c>
      <c r="D18">
        <v>-316</v>
      </c>
      <c r="E18">
        <v>225.62367853184941</v>
      </c>
      <c r="F18">
        <v>2677866</v>
      </c>
      <c r="G18">
        <v>136988165.24962869</v>
      </c>
      <c r="H18">
        <v>2016</v>
      </c>
      <c r="J18" s="4">
        <f t="shared" si="0"/>
        <v>-117.42871778174128</v>
      </c>
    </row>
    <row r="19" spans="1:18" x14ac:dyDescent="0.2">
      <c r="A19" s="1">
        <v>17</v>
      </c>
      <c r="B19">
        <v>2675</v>
      </c>
      <c r="C19">
        <v>1058.5063103192281</v>
      </c>
      <c r="D19">
        <v>-532</v>
      </c>
      <c r="E19">
        <v>240.6758998028385</v>
      </c>
      <c r="F19">
        <v>2851616</v>
      </c>
      <c r="G19">
        <v>155991725.39272469</v>
      </c>
      <c r="H19">
        <v>2017</v>
      </c>
      <c r="J19" s="4">
        <f t="shared" si="0"/>
        <v>63.75668179025331</v>
      </c>
    </row>
    <row r="20" spans="1:18" x14ac:dyDescent="0.2">
      <c r="A20" s="1">
        <v>18</v>
      </c>
      <c r="B20">
        <v>3289</v>
      </c>
      <c r="C20">
        <v>1002.453600593912</v>
      </c>
      <c r="D20">
        <v>-139</v>
      </c>
      <c r="E20">
        <v>270.49742087012783</v>
      </c>
      <c r="F20">
        <v>2700610</v>
      </c>
      <c r="G20">
        <v>197043725.7000742</v>
      </c>
      <c r="H20">
        <v>2018</v>
      </c>
      <c r="J20" s="4">
        <f t="shared" si="0"/>
        <v>-56.052709725316049</v>
      </c>
    </row>
    <row r="21" spans="1:18" x14ac:dyDescent="0.2">
      <c r="A21" s="1">
        <v>19</v>
      </c>
      <c r="B21">
        <v>3235</v>
      </c>
      <c r="C21">
        <v>1012.5475836431229</v>
      </c>
      <c r="D21">
        <v>-200</v>
      </c>
      <c r="E21">
        <v>249.06336734952259</v>
      </c>
      <c r="F21">
        <v>2723753</v>
      </c>
      <c r="G21">
        <v>166805556.4092944</v>
      </c>
      <c r="H21">
        <v>2019</v>
      </c>
      <c r="J21" s="4">
        <f t="shared" si="0"/>
        <v>10.093983049210919</v>
      </c>
    </row>
    <row r="23" spans="1:18" x14ac:dyDescent="0.2">
      <c r="J23" s="2" t="s">
        <v>7</v>
      </c>
      <c r="K23" s="2" t="s">
        <v>8</v>
      </c>
      <c r="L23" s="2" t="s">
        <v>10</v>
      </c>
      <c r="M23" s="2" t="s">
        <v>13</v>
      </c>
      <c r="N23" s="2" t="s">
        <v>17</v>
      </c>
      <c r="O23" s="2" t="s">
        <v>18</v>
      </c>
      <c r="P23" s="2" t="s">
        <v>9</v>
      </c>
      <c r="Q23" s="2" t="s">
        <v>12</v>
      </c>
      <c r="R23" s="2" t="s">
        <v>14</v>
      </c>
    </row>
    <row r="24" spans="1:18" x14ac:dyDescent="0.2">
      <c r="J24" t="s">
        <v>16</v>
      </c>
      <c r="K24">
        <f>COUNT(J24:J43)</f>
        <v>19</v>
      </c>
      <c r="L24">
        <f>_xlfn.STDEV.S(J25:J43)</f>
        <v>4.8828980002458208E-2</v>
      </c>
      <c r="M24">
        <f>AVERAGE(J25:J43)</f>
        <v>0.99639429009374758</v>
      </c>
      <c r="N24">
        <v>1</v>
      </c>
      <c r="O24">
        <f>L24</f>
        <v>4.8828980002458208E-2</v>
      </c>
      <c r="P24">
        <f>SQRT((POWER(L24, 2)/K24) + (POWER(O24, 2)/K24))</f>
        <v>1.5842213056728709E-2</v>
      </c>
      <c r="Q24">
        <f>ABS(M24-N24)/P24</f>
        <v>0.22760140223723069</v>
      </c>
      <c r="R24" s="3">
        <f>_xlfn.T.DIST(Q24,K24-2,TRUE)</f>
        <v>0.58866452991932272</v>
      </c>
    </row>
    <row r="25" spans="1:18" x14ac:dyDescent="0.2">
      <c r="J25" s="3">
        <f>C2/C3</f>
        <v>0.98927498032509809</v>
      </c>
      <c r="N25" t="s">
        <v>19</v>
      </c>
    </row>
    <row r="26" spans="1:18" x14ac:dyDescent="0.2">
      <c r="J26" s="3">
        <f t="shared" ref="J26:J43" si="1">C3/C4</f>
        <v>0.99855531184366142</v>
      </c>
    </row>
    <row r="27" spans="1:18" x14ac:dyDescent="0.2">
      <c r="J27" s="3">
        <f t="shared" si="1"/>
        <v>1.0064977786756202</v>
      </c>
    </row>
    <row r="28" spans="1:18" x14ac:dyDescent="0.2">
      <c r="J28" s="3">
        <f t="shared" si="1"/>
        <v>0.97975840197620856</v>
      </c>
    </row>
    <row r="29" spans="1:18" x14ac:dyDescent="0.2">
      <c r="J29" s="3">
        <f t="shared" si="1"/>
        <v>1.008952604808361</v>
      </c>
    </row>
    <row r="30" spans="1:18" x14ac:dyDescent="0.2">
      <c r="J30" s="3">
        <f t="shared" si="1"/>
        <v>1.0052362600641309</v>
      </c>
    </row>
    <row r="31" spans="1:18" x14ac:dyDescent="0.2">
      <c r="J31" s="3">
        <f t="shared" si="1"/>
        <v>0.94677721857923702</v>
      </c>
    </row>
    <row r="32" spans="1:18" x14ac:dyDescent="0.2">
      <c r="J32" s="3">
        <f t="shared" si="1"/>
        <v>1.0541369370025218</v>
      </c>
    </row>
    <row r="33" spans="10:10" x14ac:dyDescent="0.2">
      <c r="J33" s="3">
        <f t="shared" si="1"/>
        <v>1.0527745618561313</v>
      </c>
    </row>
    <row r="34" spans="10:10" x14ac:dyDescent="0.2">
      <c r="J34" s="3">
        <f t="shared" si="1"/>
        <v>0.96318407627400926</v>
      </c>
    </row>
    <row r="35" spans="10:10" x14ac:dyDescent="0.2">
      <c r="J35" s="3">
        <f t="shared" si="1"/>
        <v>0.99973382480735662</v>
      </c>
    </row>
    <row r="36" spans="10:10" x14ac:dyDescent="0.2">
      <c r="J36" s="3">
        <f t="shared" si="1"/>
        <v>0.9860468623138483</v>
      </c>
    </row>
    <row r="37" spans="10:10" x14ac:dyDescent="0.2">
      <c r="J37" s="3">
        <f t="shared" si="1"/>
        <v>0.97454771725478917</v>
      </c>
    </row>
    <row r="38" spans="10:10" x14ac:dyDescent="0.2">
      <c r="J38" s="3">
        <f t="shared" si="1"/>
        <v>0.95818260218444695</v>
      </c>
    </row>
    <row r="39" spans="10:10" x14ac:dyDescent="0.2">
      <c r="J39" s="3">
        <f t="shared" si="1"/>
        <v>0.90406992893674532</v>
      </c>
    </row>
    <row r="40" spans="10:10" x14ac:dyDescent="0.2">
      <c r="J40" s="3">
        <f t="shared" si="1"/>
        <v>1.1180485163441514</v>
      </c>
    </row>
    <row r="41" spans="10:10" x14ac:dyDescent="0.2">
      <c r="J41" s="3">
        <f t="shared" si="1"/>
        <v>0.93976731062564445</v>
      </c>
    </row>
    <row r="42" spans="10:10" x14ac:dyDescent="0.2">
      <c r="J42" s="3">
        <f t="shared" si="1"/>
        <v>1.055915515383562</v>
      </c>
    </row>
    <row r="43" spans="10:10" x14ac:dyDescent="0.2">
      <c r="J43" s="3">
        <f t="shared" si="1"/>
        <v>0.99003110252567783</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James Fulford</cp:lastModifiedBy>
  <dcterms:created xsi:type="dcterms:W3CDTF">2019-12-16T14:29:12Z</dcterms:created>
  <dcterms:modified xsi:type="dcterms:W3CDTF">2019-12-17T01:20:06Z</dcterms:modified>
</cp:coreProperties>
</file>