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9260" windowHeight="6030" tabRatio="947" activeTab="7"/>
  </bookViews>
  <sheets>
    <sheet name="geral" sheetId="1" r:id="rId1"/>
    <sheet name="gênero" sheetId="12" r:id="rId2"/>
    <sheet name="região" sheetId="5" r:id="rId3"/>
    <sheet name="tabela_sem_genero_absoluto" sheetId="13" r:id="rId4"/>
    <sheet name="tabela_sem_genero_absoluto_%" sheetId="9" r:id="rId5"/>
    <sheet name="tabela_com_genero_absoluto" sheetId="10" r:id="rId6"/>
    <sheet name="tabela_com_genero_absoluto_%" sheetId="11" r:id="rId7"/>
    <sheet name="Plan1" sheetId="14" r:id="rId8"/>
  </sheets>
  <calcPr calcId="124519"/>
</workbook>
</file>

<file path=xl/calcChain.xml><?xml version="1.0" encoding="utf-8"?>
<calcChain xmlns="http://schemas.openxmlformats.org/spreadsheetml/2006/main">
  <c r="K141" i="14"/>
  <c r="J141"/>
  <c r="I141"/>
  <c r="H141"/>
  <c r="G141"/>
  <c r="F141"/>
  <c r="E141"/>
  <c r="K139"/>
  <c r="J139"/>
  <c r="I139"/>
  <c r="H139"/>
  <c r="G139"/>
  <c r="F139"/>
  <c r="E139"/>
  <c r="K137"/>
  <c r="J137"/>
  <c r="I137"/>
  <c r="H137"/>
  <c r="G137"/>
  <c r="F137"/>
  <c r="E137"/>
  <c r="K135"/>
  <c r="J135"/>
  <c r="I135"/>
  <c r="H135"/>
  <c r="G135"/>
  <c r="F135"/>
  <c r="E135"/>
  <c r="K133"/>
  <c r="J133"/>
  <c r="I133"/>
  <c r="H133"/>
  <c r="G133"/>
  <c r="F133"/>
  <c r="E133"/>
  <c r="K131"/>
  <c r="J131"/>
  <c r="I131"/>
  <c r="H131"/>
  <c r="G131"/>
  <c r="F131"/>
  <c r="E131"/>
  <c r="K129"/>
  <c r="J129"/>
  <c r="I129"/>
  <c r="H129"/>
  <c r="G129"/>
  <c r="F129"/>
  <c r="E129"/>
  <c r="K127"/>
  <c r="J127"/>
  <c r="I127"/>
  <c r="H127"/>
  <c r="G127"/>
  <c r="F127"/>
  <c r="E127"/>
  <c r="K125"/>
  <c r="J125"/>
  <c r="I125"/>
  <c r="H125"/>
  <c r="G125"/>
  <c r="F125"/>
  <c r="E125"/>
  <c r="K123"/>
  <c r="J123"/>
  <c r="I123"/>
  <c r="H123"/>
  <c r="G123"/>
  <c r="F123"/>
  <c r="E123"/>
  <c r="K121"/>
  <c r="J121"/>
  <c r="I121"/>
  <c r="H121"/>
  <c r="G121"/>
  <c r="F121"/>
  <c r="E121"/>
  <c r="K119"/>
  <c r="J119"/>
  <c r="I119"/>
  <c r="H119"/>
  <c r="G119"/>
  <c r="F119"/>
  <c r="E119"/>
  <c r="K117"/>
  <c r="J117"/>
  <c r="I117"/>
  <c r="H117"/>
  <c r="G117"/>
  <c r="F117"/>
  <c r="E117"/>
  <c r="K115"/>
  <c r="J115"/>
  <c r="I115"/>
  <c r="H115"/>
  <c r="G115"/>
  <c r="F115"/>
  <c r="E115"/>
  <c r="K113"/>
  <c r="J113"/>
  <c r="I113"/>
  <c r="H113"/>
  <c r="G113"/>
  <c r="F113"/>
  <c r="E113"/>
  <c r="K111"/>
  <c r="J111"/>
  <c r="I111"/>
  <c r="H111"/>
  <c r="G111"/>
  <c r="F111"/>
  <c r="E111"/>
  <c r="K109"/>
  <c r="J109"/>
  <c r="I109"/>
  <c r="H109"/>
  <c r="G109"/>
  <c r="F109"/>
  <c r="E109"/>
  <c r="K107"/>
  <c r="J107"/>
  <c r="I107"/>
  <c r="H107"/>
  <c r="G107"/>
  <c r="F107"/>
  <c r="E107"/>
  <c r="K105"/>
  <c r="J105"/>
  <c r="I105"/>
  <c r="H105"/>
  <c r="G105"/>
  <c r="F105"/>
  <c r="E105"/>
  <c r="K103"/>
  <c r="J103"/>
  <c r="I103"/>
  <c r="H103"/>
  <c r="G103"/>
  <c r="F103"/>
  <c r="E103"/>
  <c r="K101"/>
  <c r="J101"/>
  <c r="I101"/>
  <c r="H101"/>
  <c r="G101"/>
  <c r="F101"/>
  <c r="E101"/>
  <c r="K99"/>
  <c r="J99"/>
  <c r="I99"/>
  <c r="H99"/>
  <c r="G99"/>
  <c r="F99"/>
  <c r="E99"/>
  <c r="K97"/>
  <c r="J97"/>
  <c r="I97"/>
  <c r="H97"/>
  <c r="G97"/>
  <c r="F97"/>
  <c r="E97"/>
  <c r="K95"/>
  <c r="J95"/>
  <c r="I95"/>
  <c r="H95"/>
  <c r="G95"/>
  <c r="F95"/>
  <c r="E95"/>
  <c r="K93"/>
  <c r="J93"/>
  <c r="I93"/>
  <c r="H93"/>
  <c r="G93"/>
  <c r="F93"/>
  <c r="E93"/>
  <c r="K91"/>
  <c r="J91"/>
  <c r="I91"/>
  <c r="H91"/>
  <c r="G91"/>
  <c r="F91"/>
  <c r="E91"/>
  <c r="K89"/>
  <c r="J89"/>
  <c r="I89"/>
  <c r="H89"/>
  <c r="G89"/>
  <c r="F89"/>
  <c r="E89"/>
  <c r="K87"/>
  <c r="J87"/>
  <c r="I87"/>
  <c r="H87"/>
  <c r="G87"/>
  <c r="F87"/>
  <c r="E87"/>
  <c r="K85"/>
  <c r="J85"/>
  <c r="I85"/>
  <c r="H85"/>
  <c r="G85"/>
  <c r="F85"/>
  <c r="E85"/>
  <c r="K83"/>
  <c r="J83"/>
  <c r="I83"/>
  <c r="H83"/>
  <c r="G83"/>
  <c r="F83"/>
  <c r="E83"/>
  <c r="K81"/>
  <c r="J81"/>
  <c r="I81"/>
  <c r="H81"/>
  <c r="G81"/>
  <c r="F81"/>
  <c r="E81"/>
  <c r="K79"/>
  <c r="J79"/>
  <c r="I79"/>
  <c r="H79"/>
  <c r="G79"/>
  <c r="F79"/>
  <c r="E79"/>
  <c r="K77"/>
  <c r="J77"/>
  <c r="I77"/>
  <c r="H77"/>
  <c r="G77"/>
  <c r="F77"/>
  <c r="E77"/>
  <c r="K75"/>
  <c r="J75"/>
  <c r="I75"/>
  <c r="H75"/>
  <c r="G75"/>
  <c r="F75"/>
  <c r="E75"/>
  <c r="K73"/>
  <c r="J73"/>
  <c r="I73"/>
  <c r="H73"/>
  <c r="G73"/>
  <c r="F73"/>
  <c r="E73"/>
  <c r="K71"/>
  <c r="J71"/>
  <c r="I71"/>
  <c r="H71"/>
  <c r="G71"/>
  <c r="F71"/>
  <c r="E71"/>
  <c r="K69"/>
  <c r="J69"/>
  <c r="I69"/>
  <c r="H69"/>
  <c r="G69"/>
  <c r="F69"/>
  <c r="E69"/>
  <c r="K67"/>
  <c r="J67"/>
  <c r="I67"/>
  <c r="H67"/>
  <c r="G67"/>
  <c r="F67"/>
  <c r="E67"/>
  <c r="K65"/>
  <c r="J65"/>
  <c r="I65"/>
  <c r="H65"/>
  <c r="G65"/>
  <c r="F65"/>
  <c r="E65"/>
  <c r="K63"/>
  <c r="J63"/>
  <c r="I63"/>
  <c r="H63"/>
  <c r="G63"/>
  <c r="F63"/>
  <c r="E63"/>
  <c r="K61"/>
  <c r="J61"/>
  <c r="I61"/>
  <c r="H61"/>
  <c r="G61"/>
  <c r="F61"/>
  <c r="E61"/>
  <c r="K59"/>
  <c r="J59"/>
  <c r="I59"/>
  <c r="H59"/>
  <c r="G59"/>
  <c r="F59"/>
  <c r="E59"/>
  <c r="K57"/>
  <c r="J57"/>
  <c r="I57"/>
  <c r="H57"/>
  <c r="G57"/>
  <c r="F57"/>
  <c r="E57"/>
  <c r="K55"/>
  <c r="J55"/>
  <c r="I55"/>
  <c r="H55"/>
  <c r="G55"/>
  <c r="F55"/>
  <c r="E55"/>
  <c r="K53"/>
  <c r="J53"/>
  <c r="I53"/>
  <c r="H53"/>
  <c r="G53"/>
  <c r="F53"/>
  <c r="E53"/>
  <c r="K51"/>
  <c r="J51"/>
  <c r="I51"/>
  <c r="H51"/>
  <c r="G51"/>
  <c r="F51"/>
  <c r="E51"/>
  <c r="K49"/>
  <c r="J49"/>
  <c r="I49"/>
  <c r="H49"/>
  <c r="G49"/>
  <c r="F49"/>
  <c r="E49"/>
  <c r="K47"/>
  <c r="J47"/>
  <c r="I47"/>
  <c r="H47"/>
  <c r="G47"/>
  <c r="F47"/>
  <c r="E47"/>
  <c r="K45"/>
  <c r="J45"/>
  <c r="I45"/>
  <c r="H45"/>
  <c r="G45"/>
  <c r="F45"/>
  <c r="E45"/>
  <c r="K43"/>
  <c r="J43"/>
  <c r="I43"/>
  <c r="H43"/>
  <c r="G43"/>
  <c r="F43"/>
  <c r="E43"/>
  <c r="K41"/>
  <c r="J41"/>
  <c r="I41"/>
  <c r="H41"/>
  <c r="G41"/>
  <c r="F41"/>
  <c r="E41"/>
  <c r="K39"/>
  <c r="J39"/>
  <c r="I39"/>
  <c r="H39"/>
  <c r="G39"/>
  <c r="F39"/>
  <c r="E39"/>
  <c r="K37"/>
  <c r="J37"/>
  <c r="I37"/>
  <c r="H37"/>
  <c r="G37"/>
  <c r="F37"/>
  <c r="E37"/>
  <c r="K35"/>
  <c r="J35"/>
  <c r="I35"/>
  <c r="H35"/>
  <c r="G35"/>
  <c r="F35"/>
  <c r="E35"/>
  <c r="K33"/>
  <c r="J33"/>
  <c r="I33"/>
  <c r="H33"/>
  <c r="G33"/>
  <c r="F33"/>
  <c r="E33"/>
  <c r="K31"/>
  <c r="J31"/>
  <c r="I31"/>
  <c r="H31"/>
  <c r="G31"/>
  <c r="F31"/>
  <c r="E31"/>
  <c r="K29"/>
  <c r="J29"/>
  <c r="I29"/>
  <c r="H29"/>
  <c r="G29"/>
  <c r="F29"/>
  <c r="E29"/>
  <c r="K27"/>
  <c r="J27"/>
  <c r="I27"/>
  <c r="H27"/>
  <c r="G27"/>
  <c r="F27"/>
  <c r="E27"/>
  <c r="K25"/>
  <c r="J25"/>
  <c r="I25"/>
  <c r="H25"/>
  <c r="G25"/>
  <c r="F25"/>
  <c r="E25"/>
  <c r="K23"/>
  <c r="J23"/>
  <c r="I23"/>
  <c r="H23"/>
  <c r="G23"/>
  <c r="F23"/>
  <c r="E23"/>
  <c r="K21"/>
  <c r="J21"/>
  <c r="I21"/>
  <c r="H21"/>
  <c r="G21"/>
  <c r="F21"/>
  <c r="E21"/>
  <c r="K19"/>
  <c r="J19"/>
  <c r="I19"/>
  <c r="H19"/>
  <c r="G19"/>
  <c r="F19"/>
  <c r="E19"/>
  <c r="K17"/>
  <c r="J17"/>
  <c r="I17"/>
  <c r="H17"/>
  <c r="G17"/>
  <c r="F17"/>
  <c r="E17"/>
  <c r="K15"/>
  <c r="J15"/>
  <c r="I15"/>
  <c r="H15"/>
  <c r="G15"/>
  <c r="F15"/>
  <c r="E15"/>
  <c r="K13"/>
  <c r="J13"/>
  <c r="I13"/>
  <c r="H13"/>
  <c r="G13"/>
  <c r="F13"/>
  <c r="E13"/>
  <c r="K11"/>
  <c r="J11"/>
  <c r="I11"/>
  <c r="H11"/>
  <c r="G11"/>
  <c r="F11"/>
  <c r="E11"/>
  <c r="M797" i="11"/>
  <c r="L797"/>
  <c r="K797"/>
  <c r="J797"/>
  <c r="N797" s="1"/>
  <c r="I797"/>
  <c r="H797"/>
  <c r="G797"/>
  <c r="M795"/>
  <c r="L795"/>
  <c r="K795"/>
  <c r="J795"/>
  <c r="N795" s="1"/>
  <c r="I795"/>
  <c r="H795"/>
  <c r="G795"/>
  <c r="M793"/>
  <c r="L793"/>
  <c r="K793"/>
  <c r="J793"/>
  <c r="N793" s="1"/>
  <c r="I793"/>
  <c r="H793"/>
  <c r="G793"/>
  <c r="M791"/>
  <c r="L791"/>
  <c r="K791"/>
  <c r="J791"/>
  <c r="N791" s="1"/>
  <c r="I791"/>
  <c r="H791"/>
  <c r="G791"/>
  <c r="M789"/>
  <c r="L789"/>
  <c r="K789"/>
  <c r="J789"/>
  <c r="N789" s="1"/>
  <c r="I789"/>
  <c r="H789"/>
  <c r="G789"/>
  <c r="M787"/>
  <c r="L787"/>
  <c r="K787"/>
  <c r="J787"/>
  <c r="N787" s="1"/>
  <c r="I787"/>
  <c r="H787"/>
  <c r="G787"/>
  <c r="M785"/>
  <c r="L785"/>
  <c r="K785"/>
  <c r="J785"/>
  <c r="N785" s="1"/>
  <c r="I785"/>
  <c r="H785"/>
  <c r="G785"/>
  <c r="M783"/>
  <c r="L783"/>
  <c r="K783"/>
  <c r="J783"/>
  <c r="N783" s="1"/>
  <c r="I783"/>
  <c r="H783"/>
  <c r="G783"/>
  <c r="M781"/>
  <c r="L781"/>
  <c r="K781"/>
  <c r="J781"/>
  <c r="N781" s="1"/>
  <c r="I781"/>
  <c r="H781"/>
  <c r="G781"/>
  <c r="M779"/>
  <c r="L779"/>
  <c r="K779"/>
  <c r="J779"/>
  <c r="N779" s="1"/>
  <c r="I779"/>
  <c r="H779"/>
  <c r="G779"/>
  <c r="M777"/>
  <c r="L777"/>
  <c r="K777"/>
  <c r="J777"/>
  <c r="I777"/>
  <c r="N777" s="1"/>
  <c r="H777"/>
  <c r="G777"/>
  <c r="M775"/>
  <c r="L775"/>
  <c r="K775"/>
  <c r="J775"/>
  <c r="I775"/>
  <c r="N775" s="1"/>
  <c r="H775"/>
  <c r="G775"/>
  <c r="M773"/>
  <c r="L773"/>
  <c r="K773"/>
  <c r="J773"/>
  <c r="I773"/>
  <c r="N773" s="1"/>
  <c r="H773"/>
  <c r="G773"/>
  <c r="M771"/>
  <c r="L771"/>
  <c r="K771"/>
  <c r="J771"/>
  <c r="I771"/>
  <c r="H771"/>
  <c r="N771" s="1"/>
  <c r="G771"/>
  <c r="M769"/>
  <c r="L769"/>
  <c r="K769"/>
  <c r="J769"/>
  <c r="I769"/>
  <c r="H769"/>
  <c r="N769" s="1"/>
  <c r="G769"/>
  <c r="M767"/>
  <c r="L767"/>
  <c r="K767"/>
  <c r="J767"/>
  <c r="I767"/>
  <c r="H767"/>
  <c r="N767" s="1"/>
  <c r="G767"/>
  <c r="M765"/>
  <c r="L765"/>
  <c r="K765"/>
  <c r="J765"/>
  <c r="I765"/>
  <c r="H765"/>
  <c r="N765" s="1"/>
  <c r="G765"/>
  <c r="M763"/>
  <c r="L763"/>
  <c r="K763"/>
  <c r="J763"/>
  <c r="I763"/>
  <c r="H763"/>
  <c r="N763" s="1"/>
  <c r="G763"/>
  <c r="M761"/>
  <c r="L761"/>
  <c r="K761"/>
  <c r="J761"/>
  <c r="I761"/>
  <c r="H761"/>
  <c r="N761" s="1"/>
  <c r="G761"/>
  <c r="M759"/>
  <c r="L759"/>
  <c r="K759"/>
  <c r="J759"/>
  <c r="I759"/>
  <c r="H759"/>
  <c r="N759" s="1"/>
  <c r="G759"/>
  <c r="M757"/>
  <c r="L757"/>
  <c r="K757"/>
  <c r="J757"/>
  <c r="I757"/>
  <c r="H757"/>
  <c r="N757" s="1"/>
  <c r="G757"/>
  <c r="M755"/>
  <c r="L755"/>
  <c r="K755"/>
  <c r="J755"/>
  <c r="I755"/>
  <c r="H755"/>
  <c r="N755" s="1"/>
  <c r="G755"/>
  <c r="M753"/>
  <c r="L753"/>
  <c r="K753"/>
  <c r="J753"/>
  <c r="I753"/>
  <c r="H753"/>
  <c r="N753" s="1"/>
  <c r="G753"/>
  <c r="M751"/>
  <c r="L751"/>
  <c r="K751"/>
  <c r="J751"/>
  <c r="I751"/>
  <c r="H751"/>
  <c r="N751" s="1"/>
  <c r="G751"/>
  <c r="M749"/>
  <c r="L749"/>
  <c r="K749"/>
  <c r="J749"/>
  <c r="I749"/>
  <c r="H749"/>
  <c r="N749" s="1"/>
  <c r="G749"/>
  <c r="M747"/>
  <c r="L747"/>
  <c r="K747"/>
  <c r="J747"/>
  <c r="I747"/>
  <c r="H747"/>
  <c r="N747" s="1"/>
  <c r="G747"/>
  <c r="M745"/>
  <c r="L745"/>
  <c r="K745"/>
  <c r="J745"/>
  <c r="I745"/>
  <c r="H745"/>
  <c r="N745" s="1"/>
  <c r="G745"/>
  <c r="M743"/>
  <c r="L743"/>
  <c r="K743"/>
  <c r="J743"/>
  <c r="I743"/>
  <c r="H743"/>
  <c r="N743" s="1"/>
  <c r="G743"/>
  <c r="M741"/>
  <c r="L741"/>
  <c r="K741"/>
  <c r="J741"/>
  <c r="I741"/>
  <c r="H741"/>
  <c r="N741" s="1"/>
  <c r="G741"/>
  <c r="M739"/>
  <c r="L739"/>
  <c r="K739"/>
  <c r="J739"/>
  <c r="I739"/>
  <c r="H739"/>
  <c r="N739" s="1"/>
  <c r="G739"/>
  <c r="M737"/>
  <c r="L737"/>
  <c r="K737"/>
  <c r="J737"/>
  <c r="I737"/>
  <c r="H737"/>
  <c r="N737" s="1"/>
  <c r="G737"/>
  <c r="M735"/>
  <c r="L735"/>
  <c r="K735"/>
  <c r="J735"/>
  <c r="I735"/>
  <c r="H735"/>
  <c r="N735" s="1"/>
  <c r="G735"/>
  <c r="M733"/>
  <c r="L733"/>
  <c r="K733"/>
  <c r="J733"/>
  <c r="I733"/>
  <c r="H733"/>
  <c r="N733" s="1"/>
  <c r="G733"/>
  <c r="M731"/>
  <c r="L731"/>
  <c r="K731"/>
  <c r="J731"/>
  <c r="I731"/>
  <c r="H731"/>
  <c r="N731" s="1"/>
  <c r="G731"/>
  <c r="M729"/>
  <c r="L729"/>
  <c r="K729"/>
  <c r="J729"/>
  <c r="I729"/>
  <c r="H729"/>
  <c r="N729" s="1"/>
  <c r="G729"/>
  <c r="M727"/>
  <c r="L727"/>
  <c r="K727"/>
  <c r="J727"/>
  <c r="I727"/>
  <c r="H727"/>
  <c r="N727" s="1"/>
  <c r="G727"/>
  <c r="M725"/>
  <c r="L725"/>
  <c r="K725"/>
  <c r="J725"/>
  <c r="I725"/>
  <c r="H725"/>
  <c r="N725" s="1"/>
  <c r="G725"/>
  <c r="M723"/>
  <c r="L723"/>
  <c r="K723"/>
  <c r="J723"/>
  <c r="I723"/>
  <c r="H723"/>
  <c r="N723" s="1"/>
  <c r="G723"/>
  <c r="M721"/>
  <c r="L721"/>
  <c r="K721"/>
  <c r="J721"/>
  <c r="I721"/>
  <c r="H721"/>
  <c r="N721" s="1"/>
  <c r="G721"/>
  <c r="M719"/>
  <c r="L719"/>
  <c r="K719"/>
  <c r="J719"/>
  <c r="I719"/>
  <c r="H719"/>
  <c r="N719" s="1"/>
  <c r="G719"/>
  <c r="M717"/>
  <c r="L717"/>
  <c r="K717"/>
  <c r="J717"/>
  <c r="N717" s="1"/>
  <c r="I717"/>
  <c r="H717"/>
  <c r="G717"/>
  <c r="M715"/>
  <c r="L715"/>
  <c r="K715"/>
  <c r="J715"/>
  <c r="N715" s="1"/>
  <c r="I715"/>
  <c r="H715"/>
  <c r="G715"/>
  <c r="M713"/>
  <c r="L713"/>
  <c r="K713"/>
  <c r="J713"/>
  <c r="N713" s="1"/>
  <c r="I713"/>
  <c r="H713"/>
  <c r="G713"/>
  <c r="M711"/>
  <c r="L711"/>
  <c r="K711"/>
  <c r="J711"/>
  <c r="N711" s="1"/>
  <c r="I711"/>
  <c r="H711"/>
  <c r="G711"/>
  <c r="M709"/>
  <c r="L709"/>
  <c r="K709"/>
  <c r="J709"/>
  <c r="N709" s="1"/>
  <c r="I709"/>
  <c r="H709"/>
  <c r="G709"/>
  <c r="M707"/>
  <c r="L707"/>
  <c r="K707"/>
  <c r="J707"/>
  <c r="N707" s="1"/>
  <c r="I707"/>
  <c r="H707"/>
  <c r="G707"/>
  <c r="M705"/>
  <c r="L705"/>
  <c r="K705"/>
  <c r="J705"/>
  <c r="N705" s="1"/>
  <c r="I705"/>
  <c r="H705"/>
  <c r="G705"/>
  <c r="M703"/>
  <c r="L703"/>
  <c r="K703"/>
  <c r="J703"/>
  <c r="N703" s="1"/>
  <c r="I703"/>
  <c r="H703"/>
  <c r="G703"/>
  <c r="M701"/>
  <c r="L701"/>
  <c r="K701"/>
  <c r="J701"/>
  <c r="N701" s="1"/>
  <c r="I701"/>
  <c r="H701"/>
  <c r="G701"/>
  <c r="M699"/>
  <c r="L699"/>
  <c r="K699"/>
  <c r="J699"/>
  <c r="N699" s="1"/>
  <c r="I699"/>
  <c r="H699"/>
  <c r="G699"/>
  <c r="M697"/>
  <c r="L697"/>
  <c r="K697"/>
  <c r="J697"/>
  <c r="N697" s="1"/>
  <c r="I697"/>
  <c r="H697"/>
  <c r="G697"/>
  <c r="M695"/>
  <c r="L695"/>
  <c r="K695"/>
  <c r="J695"/>
  <c r="N695" s="1"/>
  <c r="I695"/>
  <c r="H695"/>
  <c r="G695"/>
  <c r="M693"/>
  <c r="L693"/>
  <c r="K693"/>
  <c r="J693"/>
  <c r="N693" s="1"/>
  <c r="I693"/>
  <c r="H693"/>
  <c r="G693"/>
  <c r="M691"/>
  <c r="L691"/>
  <c r="K691"/>
  <c r="J691"/>
  <c r="N691" s="1"/>
  <c r="I691"/>
  <c r="H691"/>
  <c r="G691"/>
  <c r="M689"/>
  <c r="L689"/>
  <c r="K689"/>
  <c r="J689"/>
  <c r="N689" s="1"/>
  <c r="I689"/>
  <c r="H689"/>
  <c r="G689"/>
  <c r="M687"/>
  <c r="L687"/>
  <c r="K687"/>
  <c r="J687"/>
  <c r="N687" s="1"/>
  <c r="I687"/>
  <c r="H687"/>
  <c r="G687"/>
  <c r="M685"/>
  <c r="L685"/>
  <c r="K685"/>
  <c r="J685"/>
  <c r="I685"/>
  <c r="H685"/>
  <c r="G685"/>
  <c r="N685" s="1"/>
  <c r="M683"/>
  <c r="L683"/>
  <c r="K683"/>
  <c r="J683"/>
  <c r="I683"/>
  <c r="H683"/>
  <c r="G683"/>
  <c r="N683" s="1"/>
  <c r="M681"/>
  <c r="L681"/>
  <c r="K681"/>
  <c r="J681"/>
  <c r="I681"/>
  <c r="H681"/>
  <c r="G681"/>
  <c r="N681" s="1"/>
  <c r="M679"/>
  <c r="L679"/>
  <c r="K679"/>
  <c r="J679"/>
  <c r="I679"/>
  <c r="H679"/>
  <c r="G679"/>
  <c r="N679" s="1"/>
  <c r="M677"/>
  <c r="L677"/>
  <c r="K677"/>
  <c r="J677"/>
  <c r="I677"/>
  <c r="H677"/>
  <c r="G677"/>
  <c r="N677" s="1"/>
  <c r="M675"/>
  <c r="L675"/>
  <c r="K675"/>
  <c r="J675"/>
  <c r="I675"/>
  <c r="H675"/>
  <c r="G675"/>
  <c r="N675" s="1"/>
  <c r="M673"/>
  <c r="L673"/>
  <c r="K673"/>
  <c r="J673"/>
  <c r="I673"/>
  <c r="H673"/>
  <c r="G673"/>
  <c r="N673" s="1"/>
  <c r="M671"/>
  <c r="L671"/>
  <c r="K671"/>
  <c r="J671"/>
  <c r="I671"/>
  <c r="H671"/>
  <c r="G671"/>
  <c r="N671" s="1"/>
  <c r="M669"/>
  <c r="L669"/>
  <c r="K669"/>
  <c r="J669"/>
  <c r="I669"/>
  <c r="H669"/>
  <c r="G669"/>
  <c r="N669" s="1"/>
  <c r="M667"/>
  <c r="L667"/>
  <c r="K667"/>
  <c r="J667"/>
  <c r="I667"/>
  <c r="H667"/>
  <c r="G667"/>
  <c r="N667" s="1"/>
  <c r="M665"/>
  <c r="L665"/>
  <c r="K665"/>
  <c r="J665"/>
  <c r="I665"/>
  <c r="H665"/>
  <c r="G665"/>
  <c r="N665" s="1"/>
  <c r="M663"/>
  <c r="L663"/>
  <c r="K663"/>
  <c r="J663"/>
  <c r="I663"/>
  <c r="H663"/>
  <c r="G663"/>
  <c r="N663" s="1"/>
  <c r="M661"/>
  <c r="L661"/>
  <c r="K661"/>
  <c r="J661"/>
  <c r="I661"/>
  <c r="H661"/>
  <c r="G661"/>
  <c r="N661" s="1"/>
  <c r="M659"/>
  <c r="L659"/>
  <c r="K659"/>
  <c r="J659"/>
  <c r="I659"/>
  <c r="H659"/>
  <c r="G659"/>
  <c r="N659" s="1"/>
  <c r="M657"/>
  <c r="L657"/>
  <c r="K657"/>
  <c r="J657"/>
  <c r="I657"/>
  <c r="H657"/>
  <c r="G657"/>
  <c r="N657" s="1"/>
  <c r="M655"/>
  <c r="L655"/>
  <c r="K655"/>
  <c r="J655"/>
  <c r="I655"/>
  <c r="H655"/>
  <c r="G655"/>
  <c r="N655" s="1"/>
  <c r="M653"/>
  <c r="L653"/>
  <c r="K653"/>
  <c r="J653"/>
  <c r="I653"/>
  <c r="H653"/>
  <c r="N653" s="1"/>
  <c r="G653"/>
  <c r="M651"/>
  <c r="L651"/>
  <c r="K651"/>
  <c r="J651"/>
  <c r="I651"/>
  <c r="H651"/>
  <c r="N651" s="1"/>
  <c r="G651"/>
  <c r="M649"/>
  <c r="L649"/>
  <c r="K649"/>
  <c r="J649"/>
  <c r="I649"/>
  <c r="H649"/>
  <c r="N649" s="1"/>
  <c r="G649"/>
  <c r="M647"/>
  <c r="L647"/>
  <c r="K647"/>
  <c r="J647"/>
  <c r="I647"/>
  <c r="H647"/>
  <c r="N647" s="1"/>
  <c r="G647"/>
  <c r="M645"/>
  <c r="L645"/>
  <c r="K645"/>
  <c r="J645"/>
  <c r="I645"/>
  <c r="H645"/>
  <c r="N645" s="1"/>
  <c r="G645"/>
  <c r="M643"/>
  <c r="L643"/>
  <c r="K643"/>
  <c r="J643"/>
  <c r="I643"/>
  <c r="H643"/>
  <c r="N643" s="1"/>
  <c r="G643"/>
  <c r="M641"/>
  <c r="L641"/>
  <c r="K641"/>
  <c r="J641"/>
  <c r="I641"/>
  <c r="H641"/>
  <c r="N641" s="1"/>
  <c r="G641"/>
  <c r="M639"/>
  <c r="L639"/>
  <c r="K639"/>
  <c r="J639"/>
  <c r="I639"/>
  <c r="H639"/>
  <c r="N639" s="1"/>
  <c r="G639"/>
  <c r="M637"/>
  <c r="L637"/>
  <c r="K637"/>
  <c r="J637"/>
  <c r="I637"/>
  <c r="H637"/>
  <c r="N637" s="1"/>
  <c r="G637"/>
  <c r="M635"/>
  <c r="L635"/>
  <c r="K635"/>
  <c r="J635"/>
  <c r="I635"/>
  <c r="H635"/>
  <c r="N635" s="1"/>
  <c r="G635"/>
  <c r="M633"/>
  <c r="L633"/>
  <c r="K633"/>
  <c r="J633"/>
  <c r="I633"/>
  <c r="H633"/>
  <c r="N633" s="1"/>
  <c r="G633"/>
  <c r="M631"/>
  <c r="L631"/>
  <c r="K631"/>
  <c r="J631"/>
  <c r="I631"/>
  <c r="H631"/>
  <c r="N631" s="1"/>
  <c r="G631"/>
  <c r="M629"/>
  <c r="L629"/>
  <c r="K629"/>
  <c r="J629"/>
  <c r="I629"/>
  <c r="H629"/>
  <c r="N629" s="1"/>
  <c r="G629"/>
  <c r="M627"/>
  <c r="L627"/>
  <c r="K627"/>
  <c r="J627"/>
  <c r="I627"/>
  <c r="H627"/>
  <c r="N627" s="1"/>
  <c r="G627"/>
  <c r="M625"/>
  <c r="L625"/>
  <c r="K625"/>
  <c r="J625"/>
  <c r="I625"/>
  <c r="H625"/>
  <c r="N625" s="1"/>
  <c r="G625"/>
  <c r="M623"/>
  <c r="L623"/>
  <c r="K623"/>
  <c r="J623"/>
  <c r="I623"/>
  <c r="H623"/>
  <c r="N623" s="1"/>
  <c r="G623"/>
  <c r="M621"/>
  <c r="L621"/>
  <c r="K621"/>
  <c r="J621"/>
  <c r="I621"/>
  <c r="H621"/>
  <c r="N621" s="1"/>
  <c r="G621"/>
  <c r="M619"/>
  <c r="L619"/>
  <c r="K619"/>
  <c r="J619"/>
  <c r="I619"/>
  <c r="H619"/>
  <c r="N619" s="1"/>
  <c r="G619"/>
  <c r="M617"/>
  <c r="L617"/>
  <c r="K617"/>
  <c r="J617"/>
  <c r="I617"/>
  <c r="H617"/>
  <c r="N617" s="1"/>
  <c r="G617"/>
  <c r="M615"/>
  <c r="L615"/>
  <c r="K615"/>
  <c r="J615"/>
  <c r="I615"/>
  <c r="H615"/>
  <c r="N615" s="1"/>
  <c r="G615"/>
  <c r="M613"/>
  <c r="L613"/>
  <c r="K613"/>
  <c r="J613"/>
  <c r="I613"/>
  <c r="H613"/>
  <c r="N613" s="1"/>
  <c r="G613"/>
  <c r="M611"/>
  <c r="L611"/>
  <c r="K611"/>
  <c r="J611"/>
  <c r="I611"/>
  <c r="H611"/>
  <c r="N611" s="1"/>
  <c r="G611"/>
  <c r="M609"/>
  <c r="L609"/>
  <c r="K609"/>
  <c r="J609"/>
  <c r="I609"/>
  <c r="H609"/>
  <c r="N609" s="1"/>
  <c r="G609"/>
  <c r="M607"/>
  <c r="L607"/>
  <c r="K607"/>
  <c r="J607"/>
  <c r="I607"/>
  <c r="H607"/>
  <c r="N607" s="1"/>
  <c r="G607"/>
  <c r="M605"/>
  <c r="L605"/>
  <c r="K605"/>
  <c r="J605"/>
  <c r="I605"/>
  <c r="H605"/>
  <c r="N605" s="1"/>
  <c r="G605"/>
  <c r="M603"/>
  <c r="L603"/>
  <c r="K603"/>
  <c r="J603"/>
  <c r="I603"/>
  <c r="H603"/>
  <c r="N603" s="1"/>
  <c r="G603"/>
  <c r="M601"/>
  <c r="L601"/>
  <c r="K601"/>
  <c r="J601"/>
  <c r="I601"/>
  <c r="H601"/>
  <c r="N601" s="1"/>
  <c r="G601"/>
  <c r="M599"/>
  <c r="L599"/>
  <c r="K599"/>
  <c r="J599"/>
  <c r="I599"/>
  <c r="H599"/>
  <c r="N599" s="1"/>
  <c r="G599"/>
  <c r="M597"/>
  <c r="L597"/>
  <c r="K597"/>
  <c r="J597"/>
  <c r="I597"/>
  <c r="H597"/>
  <c r="N597" s="1"/>
  <c r="G597"/>
  <c r="M595"/>
  <c r="L595"/>
  <c r="K595"/>
  <c r="J595"/>
  <c r="I595"/>
  <c r="H595"/>
  <c r="N595" s="1"/>
  <c r="G595"/>
  <c r="M593"/>
  <c r="L593"/>
  <c r="K593"/>
  <c r="J593"/>
  <c r="I593"/>
  <c r="H593"/>
  <c r="N593" s="1"/>
  <c r="G593"/>
  <c r="M591"/>
  <c r="L591"/>
  <c r="K591"/>
  <c r="J591"/>
  <c r="I591"/>
  <c r="H591"/>
  <c r="N591" s="1"/>
  <c r="G591"/>
  <c r="M589"/>
  <c r="L589"/>
  <c r="K589"/>
  <c r="J589"/>
  <c r="I589"/>
  <c r="H589"/>
  <c r="N589" s="1"/>
  <c r="G589"/>
  <c r="M587"/>
  <c r="L587"/>
  <c r="K587"/>
  <c r="J587"/>
  <c r="I587"/>
  <c r="H587"/>
  <c r="N587" s="1"/>
  <c r="G587"/>
  <c r="M585"/>
  <c r="L585"/>
  <c r="K585"/>
  <c r="J585"/>
  <c r="I585"/>
  <c r="N585" s="1"/>
  <c r="H585"/>
  <c r="G585"/>
  <c r="M583"/>
  <c r="L583"/>
  <c r="K583"/>
  <c r="J583"/>
  <c r="I583"/>
  <c r="N583" s="1"/>
  <c r="H583"/>
  <c r="G583"/>
  <c r="M581"/>
  <c r="L581"/>
  <c r="K581"/>
  <c r="J581"/>
  <c r="I581"/>
  <c r="N581" s="1"/>
  <c r="H581"/>
  <c r="G581"/>
  <c r="M579"/>
  <c r="L579"/>
  <c r="K579"/>
  <c r="J579"/>
  <c r="I579"/>
  <c r="N579" s="1"/>
  <c r="H579"/>
  <c r="G579"/>
  <c r="M577"/>
  <c r="L577"/>
  <c r="K577"/>
  <c r="J577"/>
  <c r="I577"/>
  <c r="N577" s="1"/>
  <c r="H577"/>
  <c r="G577"/>
  <c r="M575"/>
  <c r="L575"/>
  <c r="K575"/>
  <c r="J575"/>
  <c r="I575"/>
  <c r="N575" s="1"/>
  <c r="H575"/>
  <c r="G575"/>
  <c r="M573"/>
  <c r="L573"/>
  <c r="K573"/>
  <c r="J573"/>
  <c r="I573"/>
  <c r="N573" s="1"/>
  <c r="H573"/>
  <c r="G573"/>
  <c r="M571"/>
  <c r="L571"/>
  <c r="K571"/>
  <c r="J571"/>
  <c r="I571"/>
  <c r="N571" s="1"/>
  <c r="H571"/>
  <c r="G571"/>
  <c r="M569"/>
  <c r="L569"/>
  <c r="K569"/>
  <c r="J569"/>
  <c r="I569"/>
  <c r="N569" s="1"/>
  <c r="H569"/>
  <c r="G569"/>
  <c r="M567"/>
  <c r="L567"/>
  <c r="K567"/>
  <c r="J567"/>
  <c r="I567"/>
  <c r="N567" s="1"/>
  <c r="H567"/>
  <c r="G567"/>
  <c r="M565"/>
  <c r="L565"/>
  <c r="K565"/>
  <c r="J565"/>
  <c r="I565"/>
  <c r="N565" s="1"/>
  <c r="H565"/>
  <c r="G565"/>
  <c r="M563"/>
  <c r="L563"/>
  <c r="K563"/>
  <c r="J563"/>
  <c r="I563"/>
  <c r="N563" s="1"/>
  <c r="H563"/>
  <c r="G563"/>
  <c r="M561"/>
  <c r="L561"/>
  <c r="K561"/>
  <c r="J561"/>
  <c r="I561"/>
  <c r="N561" s="1"/>
  <c r="H561"/>
  <c r="G561"/>
  <c r="M559"/>
  <c r="L559"/>
  <c r="K559"/>
  <c r="J559"/>
  <c r="I559"/>
  <c r="N559" s="1"/>
  <c r="H559"/>
  <c r="G559"/>
  <c r="M557"/>
  <c r="L557"/>
  <c r="K557"/>
  <c r="J557"/>
  <c r="I557"/>
  <c r="N557" s="1"/>
  <c r="H557"/>
  <c r="G557"/>
  <c r="M555"/>
  <c r="L555"/>
  <c r="K555"/>
  <c r="J555"/>
  <c r="I555"/>
  <c r="N555" s="1"/>
  <c r="H555"/>
  <c r="G555"/>
  <c r="M553"/>
  <c r="L553"/>
  <c r="K553"/>
  <c r="J553"/>
  <c r="I553"/>
  <c r="N553" s="1"/>
  <c r="H553"/>
  <c r="G553"/>
  <c r="M551"/>
  <c r="L551"/>
  <c r="K551"/>
  <c r="J551"/>
  <c r="I551"/>
  <c r="N551" s="1"/>
  <c r="H551"/>
  <c r="G551"/>
  <c r="M549"/>
  <c r="L549"/>
  <c r="K549"/>
  <c r="J549"/>
  <c r="N549" s="1"/>
  <c r="I549"/>
  <c r="H549"/>
  <c r="G549"/>
  <c r="M547"/>
  <c r="L547"/>
  <c r="K547"/>
  <c r="J547"/>
  <c r="N547" s="1"/>
  <c r="I547"/>
  <c r="H547"/>
  <c r="G547"/>
  <c r="M545"/>
  <c r="L545"/>
  <c r="K545"/>
  <c r="J545"/>
  <c r="N545" s="1"/>
  <c r="I545"/>
  <c r="H545"/>
  <c r="G545"/>
  <c r="M543"/>
  <c r="L543"/>
  <c r="K543"/>
  <c r="J543"/>
  <c r="N543" s="1"/>
  <c r="I543"/>
  <c r="H543"/>
  <c r="G543"/>
  <c r="M541"/>
  <c r="L541"/>
  <c r="K541"/>
  <c r="J541"/>
  <c r="N541" s="1"/>
  <c r="I541"/>
  <c r="H541"/>
  <c r="G541"/>
  <c r="M539"/>
  <c r="L539"/>
  <c r="K539"/>
  <c r="J539"/>
  <c r="N539" s="1"/>
  <c r="I539"/>
  <c r="H539"/>
  <c r="G539"/>
  <c r="M537"/>
  <c r="L537"/>
  <c r="K537"/>
  <c r="J537"/>
  <c r="N537" s="1"/>
  <c r="I537"/>
  <c r="H537"/>
  <c r="G537"/>
  <c r="M535"/>
  <c r="L535"/>
  <c r="K535"/>
  <c r="J535"/>
  <c r="N535" s="1"/>
  <c r="I535"/>
  <c r="H535"/>
  <c r="G535"/>
  <c r="M533"/>
  <c r="L533"/>
  <c r="K533"/>
  <c r="J533"/>
  <c r="N533" s="1"/>
  <c r="I533"/>
  <c r="H533"/>
  <c r="G533"/>
  <c r="M531"/>
  <c r="L531"/>
  <c r="K531"/>
  <c r="J531"/>
  <c r="N531" s="1"/>
  <c r="I531"/>
  <c r="H531"/>
  <c r="G531"/>
  <c r="M529"/>
  <c r="L529"/>
  <c r="K529"/>
  <c r="J529"/>
  <c r="N529" s="1"/>
  <c r="I529"/>
  <c r="H529"/>
  <c r="G529"/>
  <c r="M527"/>
  <c r="L527"/>
  <c r="K527"/>
  <c r="J527"/>
  <c r="N527" s="1"/>
  <c r="I527"/>
  <c r="H527"/>
  <c r="G527"/>
  <c r="M525"/>
  <c r="L525"/>
  <c r="K525"/>
  <c r="J525"/>
  <c r="N525" s="1"/>
  <c r="I525"/>
  <c r="H525"/>
  <c r="G525"/>
  <c r="M523"/>
  <c r="L523"/>
  <c r="K523"/>
  <c r="J523"/>
  <c r="N523" s="1"/>
  <c r="I523"/>
  <c r="H523"/>
  <c r="G523"/>
  <c r="M521"/>
  <c r="L521"/>
  <c r="K521"/>
  <c r="J521"/>
  <c r="N521" s="1"/>
  <c r="I521"/>
  <c r="H521"/>
  <c r="G521"/>
  <c r="G519"/>
  <c r="M519"/>
  <c r="L519"/>
  <c r="K519"/>
  <c r="J519"/>
  <c r="I519"/>
  <c r="H519"/>
  <c r="N519"/>
  <c r="M517"/>
  <c r="L517"/>
  <c r="K517"/>
  <c r="J517"/>
  <c r="I517"/>
  <c r="H517"/>
  <c r="G517"/>
  <c r="N517" s="1"/>
  <c r="M515"/>
  <c r="L515"/>
  <c r="K515"/>
  <c r="J515"/>
  <c r="I515"/>
  <c r="H515"/>
  <c r="G515"/>
  <c r="N515" s="1"/>
  <c r="M513"/>
  <c r="L513"/>
  <c r="K513"/>
  <c r="J513"/>
  <c r="I513"/>
  <c r="H513"/>
  <c r="G513"/>
  <c r="N513" s="1"/>
  <c r="M511"/>
  <c r="L511"/>
  <c r="K511"/>
  <c r="J511"/>
  <c r="I511"/>
  <c r="H511"/>
  <c r="G511"/>
  <c r="N511" s="1"/>
  <c r="M509"/>
  <c r="L509"/>
  <c r="K509"/>
  <c r="J509"/>
  <c r="I509"/>
  <c r="H509"/>
  <c r="G509"/>
  <c r="N509" s="1"/>
  <c r="M507"/>
  <c r="L507"/>
  <c r="K507"/>
  <c r="J507"/>
  <c r="I507"/>
  <c r="H507"/>
  <c r="G507"/>
  <c r="N507" s="1"/>
  <c r="M505"/>
  <c r="L505"/>
  <c r="K505"/>
  <c r="J505"/>
  <c r="I505"/>
  <c r="H505"/>
  <c r="G505"/>
  <c r="N505" s="1"/>
  <c r="M503"/>
  <c r="L503"/>
  <c r="K503"/>
  <c r="J503"/>
  <c r="I503"/>
  <c r="H503"/>
  <c r="G503"/>
  <c r="N503" s="1"/>
  <c r="M501"/>
  <c r="L501"/>
  <c r="K501"/>
  <c r="J501"/>
  <c r="I501"/>
  <c r="H501"/>
  <c r="G501"/>
  <c r="N501" s="1"/>
  <c r="M499"/>
  <c r="L499"/>
  <c r="K499"/>
  <c r="J499"/>
  <c r="I499"/>
  <c r="H499"/>
  <c r="G499"/>
  <c r="N499" s="1"/>
  <c r="M497"/>
  <c r="L497"/>
  <c r="K497"/>
  <c r="J497"/>
  <c r="I497"/>
  <c r="H497"/>
  <c r="G497"/>
  <c r="N497" s="1"/>
  <c r="M495"/>
  <c r="L495"/>
  <c r="K495"/>
  <c r="J495"/>
  <c r="I495"/>
  <c r="H495"/>
  <c r="G495"/>
  <c r="N495" s="1"/>
  <c r="M493"/>
  <c r="L493"/>
  <c r="K493"/>
  <c r="J493"/>
  <c r="I493"/>
  <c r="H493"/>
  <c r="G493"/>
  <c r="N493" s="1"/>
  <c r="M491"/>
  <c r="L491"/>
  <c r="K491"/>
  <c r="J491"/>
  <c r="I491"/>
  <c r="H491"/>
  <c r="G491"/>
  <c r="N491" s="1"/>
  <c r="M489"/>
  <c r="L489"/>
  <c r="K489"/>
  <c r="J489"/>
  <c r="I489"/>
  <c r="H489"/>
  <c r="G489"/>
  <c r="N489" s="1"/>
  <c r="M487"/>
  <c r="L487"/>
  <c r="K487"/>
  <c r="J487"/>
  <c r="I487"/>
  <c r="H487"/>
  <c r="G487"/>
  <c r="N487" s="1"/>
  <c r="M485"/>
  <c r="L485"/>
  <c r="K485"/>
  <c r="J485"/>
  <c r="I485"/>
  <c r="H485"/>
  <c r="G485"/>
  <c r="N485" s="1"/>
  <c r="M483"/>
  <c r="L483"/>
  <c r="K483"/>
  <c r="J483"/>
  <c r="I483"/>
  <c r="H483"/>
  <c r="G483"/>
  <c r="N483" s="1"/>
  <c r="M481"/>
  <c r="L481"/>
  <c r="K481"/>
  <c r="J481"/>
  <c r="I481"/>
  <c r="H481"/>
  <c r="G481"/>
  <c r="N481" s="1"/>
  <c r="M479"/>
  <c r="L479"/>
  <c r="K479"/>
  <c r="J479"/>
  <c r="I479"/>
  <c r="H479"/>
  <c r="G479"/>
  <c r="N479" s="1"/>
  <c r="M477"/>
  <c r="L477"/>
  <c r="K477"/>
  <c r="J477"/>
  <c r="I477"/>
  <c r="H477"/>
  <c r="G477"/>
  <c r="N477" s="1"/>
  <c r="M475"/>
  <c r="L475"/>
  <c r="K475"/>
  <c r="J475"/>
  <c r="I475"/>
  <c r="H475"/>
  <c r="G475"/>
  <c r="N475" s="1"/>
  <c r="M473"/>
  <c r="L473"/>
  <c r="K473"/>
  <c r="J473"/>
  <c r="I473"/>
  <c r="H473"/>
  <c r="G473"/>
  <c r="N473" s="1"/>
  <c r="M471"/>
  <c r="L471"/>
  <c r="K471"/>
  <c r="J471"/>
  <c r="I471"/>
  <c r="H471"/>
  <c r="G471"/>
  <c r="N471" s="1"/>
  <c r="M469"/>
  <c r="L469"/>
  <c r="K469"/>
  <c r="J469"/>
  <c r="I469"/>
  <c r="H469"/>
  <c r="G469"/>
  <c r="N469" s="1"/>
  <c r="M467"/>
  <c r="L467"/>
  <c r="K467"/>
  <c r="J467"/>
  <c r="I467"/>
  <c r="H467"/>
  <c r="G467"/>
  <c r="N467" s="1"/>
  <c r="M465"/>
  <c r="L465"/>
  <c r="K465"/>
  <c r="J465"/>
  <c r="I465"/>
  <c r="H465"/>
  <c r="G465"/>
  <c r="N465" s="1"/>
  <c r="M463"/>
  <c r="L463"/>
  <c r="K463"/>
  <c r="J463"/>
  <c r="I463"/>
  <c r="H463"/>
  <c r="G463"/>
  <c r="N463" s="1"/>
  <c r="M461"/>
  <c r="L461"/>
  <c r="K461"/>
  <c r="J461"/>
  <c r="I461"/>
  <c r="H461"/>
  <c r="G461"/>
  <c r="N461" s="1"/>
  <c r="M459"/>
  <c r="L459"/>
  <c r="K459"/>
  <c r="J459"/>
  <c r="I459"/>
  <c r="H459"/>
  <c r="G459"/>
  <c r="N459" s="1"/>
  <c r="M457"/>
  <c r="L457"/>
  <c r="K457"/>
  <c r="J457"/>
  <c r="I457"/>
  <c r="H457"/>
  <c r="G457"/>
  <c r="N457" s="1"/>
  <c r="M455"/>
  <c r="L455"/>
  <c r="K455"/>
  <c r="J455"/>
  <c r="I455"/>
  <c r="H455"/>
  <c r="G455"/>
  <c r="N455" s="1"/>
  <c r="M453"/>
  <c r="L453"/>
  <c r="K453"/>
  <c r="J453"/>
  <c r="I453"/>
  <c r="H453"/>
  <c r="G453"/>
  <c r="N453" s="1"/>
  <c r="M451"/>
  <c r="L451"/>
  <c r="K451"/>
  <c r="J451"/>
  <c r="I451"/>
  <c r="H451"/>
  <c r="G451"/>
  <c r="N451" s="1"/>
  <c r="M449"/>
  <c r="L449"/>
  <c r="K449"/>
  <c r="J449"/>
  <c r="I449"/>
  <c r="H449"/>
  <c r="G449"/>
  <c r="N449" s="1"/>
  <c r="M447"/>
  <c r="L447"/>
  <c r="K447"/>
  <c r="J447"/>
  <c r="I447"/>
  <c r="H447"/>
  <c r="G447"/>
  <c r="N447" s="1"/>
  <c r="M445"/>
  <c r="L445"/>
  <c r="K445"/>
  <c r="J445"/>
  <c r="I445"/>
  <c r="H445"/>
  <c r="G445"/>
  <c r="N445" s="1"/>
  <c r="M443"/>
  <c r="L443"/>
  <c r="K443"/>
  <c r="J443"/>
  <c r="I443"/>
  <c r="H443"/>
  <c r="G443"/>
  <c r="N443" s="1"/>
  <c r="M441"/>
  <c r="L441"/>
  <c r="K441"/>
  <c r="J441"/>
  <c r="I441"/>
  <c r="H441"/>
  <c r="G441"/>
  <c r="N441" s="1"/>
  <c r="M439"/>
  <c r="L439"/>
  <c r="K439"/>
  <c r="J439"/>
  <c r="I439"/>
  <c r="H439"/>
  <c r="G439"/>
  <c r="N439" s="1"/>
  <c r="M437"/>
  <c r="L437"/>
  <c r="K437"/>
  <c r="J437"/>
  <c r="I437"/>
  <c r="H437"/>
  <c r="G437"/>
  <c r="N437" s="1"/>
  <c r="M435"/>
  <c r="L435"/>
  <c r="K435"/>
  <c r="J435"/>
  <c r="I435"/>
  <c r="H435"/>
  <c r="G435"/>
  <c r="N435" s="1"/>
  <c r="M433"/>
  <c r="L433"/>
  <c r="K433"/>
  <c r="J433"/>
  <c r="I433"/>
  <c r="H433"/>
  <c r="G433"/>
  <c r="N433" s="1"/>
  <c r="M431"/>
  <c r="L431"/>
  <c r="K431"/>
  <c r="J431"/>
  <c r="I431"/>
  <c r="H431"/>
  <c r="G431"/>
  <c r="N431" s="1"/>
  <c r="M429"/>
  <c r="L429"/>
  <c r="K429"/>
  <c r="J429"/>
  <c r="I429"/>
  <c r="H429"/>
  <c r="G429"/>
  <c r="N429" s="1"/>
  <c r="M427"/>
  <c r="L427"/>
  <c r="K427"/>
  <c r="J427"/>
  <c r="I427"/>
  <c r="H427"/>
  <c r="G427"/>
  <c r="N427" s="1"/>
  <c r="M425"/>
  <c r="L425"/>
  <c r="K425"/>
  <c r="J425"/>
  <c r="I425"/>
  <c r="H425"/>
  <c r="G425"/>
  <c r="N425" s="1"/>
  <c r="M423"/>
  <c r="L423"/>
  <c r="K423"/>
  <c r="J423"/>
  <c r="I423"/>
  <c r="N423" s="1"/>
  <c r="H423"/>
  <c r="G423"/>
  <c r="M421"/>
  <c r="L421"/>
  <c r="K421"/>
  <c r="J421"/>
  <c r="N421" s="1"/>
  <c r="I421"/>
  <c r="H421"/>
  <c r="G421"/>
  <c r="M419"/>
  <c r="L419"/>
  <c r="K419"/>
  <c r="J419"/>
  <c r="N419" s="1"/>
  <c r="I419"/>
  <c r="H419"/>
  <c r="G419"/>
  <c r="M417"/>
  <c r="L417"/>
  <c r="K417"/>
  <c r="J417"/>
  <c r="N417" s="1"/>
  <c r="I417"/>
  <c r="H417"/>
  <c r="G417"/>
  <c r="M415"/>
  <c r="L415"/>
  <c r="K415"/>
  <c r="J415"/>
  <c r="N415" s="1"/>
  <c r="I415"/>
  <c r="H415"/>
  <c r="G415"/>
  <c r="M413"/>
  <c r="L413"/>
  <c r="K413"/>
  <c r="J413"/>
  <c r="N413" s="1"/>
  <c r="I413"/>
  <c r="H413"/>
  <c r="G413"/>
  <c r="M411"/>
  <c r="L411"/>
  <c r="K411"/>
  <c r="J411"/>
  <c r="N411" s="1"/>
  <c r="I411"/>
  <c r="H411"/>
  <c r="G411"/>
  <c r="M409"/>
  <c r="L409"/>
  <c r="K409"/>
  <c r="J409"/>
  <c r="I409"/>
  <c r="N409" s="1"/>
  <c r="H409"/>
  <c r="G409"/>
  <c r="M407"/>
  <c r="L407"/>
  <c r="K407"/>
  <c r="J407"/>
  <c r="I407"/>
  <c r="N407" s="1"/>
  <c r="H407"/>
  <c r="G407"/>
  <c r="M405"/>
  <c r="L405"/>
  <c r="K405"/>
  <c r="J405"/>
  <c r="I405"/>
  <c r="N405" s="1"/>
  <c r="H405"/>
  <c r="G405"/>
  <c r="M403"/>
  <c r="L403"/>
  <c r="K403"/>
  <c r="J403"/>
  <c r="I403"/>
  <c r="N403" s="1"/>
  <c r="H403"/>
  <c r="G403"/>
  <c r="M401"/>
  <c r="L401"/>
  <c r="K401"/>
  <c r="J401"/>
  <c r="I401"/>
  <c r="N401" s="1"/>
  <c r="H401"/>
  <c r="G401"/>
  <c r="M399"/>
  <c r="L399"/>
  <c r="K399"/>
  <c r="J399"/>
  <c r="I399"/>
  <c r="N399" s="1"/>
  <c r="H399"/>
  <c r="G399"/>
  <c r="M397"/>
  <c r="L397"/>
  <c r="K397"/>
  <c r="J397"/>
  <c r="I397"/>
  <c r="N397" s="1"/>
  <c r="H397"/>
  <c r="G397"/>
  <c r="M395"/>
  <c r="L395"/>
  <c r="K395"/>
  <c r="J395"/>
  <c r="I395"/>
  <c r="N395" s="1"/>
  <c r="H395"/>
  <c r="G395"/>
  <c r="M393"/>
  <c r="L393"/>
  <c r="K393"/>
  <c r="J393"/>
  <c r="I393"/>
  <c r="N393" s="1"/>
  <c r="H393"/>
  <c r="G393"/>
  <c r="M391"/>
  <c r="L391"/>
  <c r="K391"/>
  <c r="J391"/>
  <c r="I391"/>
  <c r="N391" s="1"/>
  <c r="H391"/>
  <c r="G391"/>
  <c r="M389"/>
  <c r="L389"/>
  <c r="K389"/>
  <c r="J389"/>
  <c r="N389" s="1"/>
  <c r="I389"/>
  <c r="H389"/>
  <c r="G389"/>
  <c r="M387"/>
  <c r="L387"/>
  <c r="K387"/>
  <c r="J387"/>
  <c r="I387"/>
  <c r="N387" s="1"/>
  <c r="H387"/>
  <c r="G387"/>
  <c r="M385"/>
  <c r="L385"/>
  <c r="K385"/>
  <c r="J385"/>
  <c r="I385"/>
  <c r="N385" s="1"/>
  <c r="H385"/>
  <c r="G385"/>
  <c r="M383"/>
  <c r="L383"/>
  <c r="K383"/>
  <c r="J383"/>
  <c r="I383"/>
  <c r="N383" s="1"/>
  <c r="H383"/>
  <c r="G383"/>
  <c r="M381"/>
  <c r="L381"/>
  <c r="K381"/>
  <c r="J381"/>
  <c r="I381"/>
  <c r="N381" s="1"/>
  <c r="H381"/>
  <c r="G381"/>
  <c r="M379"/>
  <c r="L379"/>
  <c r="K379"/>
  <c r="J379"/>
  <c r="I379"/>
  <c r="N379" s="1"/>
  <c r="H379"/>
  <c r="G379"/>
  <c r="M377"/>
  <c r="L377"/>
  <c r="K377"/>
  <c r="J377"/>
  <c r="I377"/>
  <c r="N377" s="1"/>
  <c r="H377"/>
  <c r="G377"/>
  <c r="M375"/>
  <c r="L375"/>
  <c r="K375"/>
  <c r="J375"/>
  <c r="I375"/>
  <c r="N375" s="1"/>
  <c r="H375"/>
  <c r="G375"/>
  <c r="M373"/>
  <c r="L373"/>
  <c r="K373"/>
  <c r="J373"/>
  <c r="I373"/>
  <c r="N373" s="1"/>
  <c r="H373"/>
  <c r="G373"/>
  <c r="M371"/>
  <c r="L371"/>
  <c r="K371"/>
  <c r="J371"/>
  <c r="I371"/>
  <c r="N371" s="1"/>
  <c r="H371"/>
  <c r="G371"/>
  <c r="M369"/>
  <c r="L369"/>
  <c r="K369"/>
  <c r="J369"/>
  <c r="I369"/>
  <c r="N369" s="1"/>
  <c r="H369"/>
  <c r="G369"/>
  <c r="M367"/>
  <c r="L367"/>
  <c r="K367"/>
  <c r="J367"/>
  <c r="I367"/>
  <c r="N367" s="1"/>
  <c r="H367"/>
  <c r="G367"/>
  <c r="M365"/>
  <c r="L365"/>
  <c r="K365"/>
  <c r="J365"/>
  <c r="I365"/>
  <c r="N365" s="1"/>
  <c r="H365"/>
  <c r="G365"/>
  <c r="M363"/>
  <c r="L363"/>
  <c r="K363"/>
  <c r="J363"/>
  <c r="I363"/>
  <c r="H363"/>
  <c r="N363" s="1"/>
  <c r="G363"/>
  <c r="M361"/>
  <c r="L361"/>
  <c r="K361"/>
  <c r="J361"/>
  <c r="I361"/>
  <c r="H361"/>
  <c r="N361" s="1"/>
  <c r="G361"/>
  <c r="M359"/>
  <c r="L359"/>
  <c r="K359"/>
  <c r="J359"/>
  <c r="I359"/>
  <c r="H359"/>
  <c r="N359" s="1"/>
  <c r="G359"/>
  <c r="M357"/>
  <c r="L357"/>
  <c r="K357"/>
  <c r="J357"/>
  <c r="I357"/>
  <c r="H357"/>
  <c r="N357" s="1"/>
  <c r="G357"/>
  <c r="M355"/>
  <c r="L355"/>
  <c r="K355"/>
  <c r="J355"/>
  <c r="I355"/>
  <c r="H355"/>
  <c r="N355" s="1"/>
  <c r="G355"/>
  <c r="M353"/>
  <c r="L353"/>
  <c r="K353"/>
  <c r="J353"/>
  <c r="I353"/>
  <c r="H353"/>
  <c r="N353" s="1"/>
  <c r="G353"/>
  <c r="M351"/>
  <c r="L351"/>
  <c r="K351"/>
  <c r="J351"/>
  <c r="I351"/>
  <c r="H351"/>
  <c r="N351" s="1"/>
  <c r="G351"/>
  <c r="M349"/>
  <c r="L349"/>
  <c r="K349"/>
  <c r="J349"/>
  <c r="I349"/>
  <c r="H349"/>
  <c r="N349" s="1"/>
  <c r="G349"/>
  <c r="M347"/>
  <c r="L347"/>
  <c r="K347"/>
  <c r="J347"/>
  <c r="I347"/>
  <c r="H347"/>
  <c r="N347" s="1"/>
  <c r="G347"/>
  <c r="M345"/>
  <c r="L345"/>
  <c r="K345"/>
  <c r="J345"/>
  <c r="I345"/>
  <c r="H345"/>
  <c r="N345" s="1"/>
  <c r="G345"/>
  <c r="M343"/>
  <c r="L343"/>
  <c r="K343"/>
  <c r="J343"/>
  <c r="I343"/>
  <c r="H343"/>
  <c r="N343" s="1"/>
  <c r="G343"/>
  <c r="M341"/>
  <c r="L341"/>
  <c r="K341"/>
  <c r="J341"/>
  <c r="I341"/>
  <c r="H341"/>
  <c r="N341" s="1"/>
  <c r="G341"/>
  <c r="M339"/>
  <c r="L339"/>
  <c r="K339"/>
  <c r="J339"/>
  <c r="I339"/>
  <c r="H339"/>
  <c r="N339" s="1"/>
  <c r="G339"/>
  <c r="M337"/>
  <c r="L337"/>
  <c r="K337"/>
  <c r="J337"/>
  <c r="I337"/>
  <c r="H337"/>
  <c r="N337" s="1"/>
  <c r="G337"/>
  <c r="M335"/>
  <c r="L335"/>
  <c r="K335"/>
  <c r="J335"/>
  <c r="I335"/>
  <c r="H335"/>
  <c r="N335" s="1"/>
  <c r="G335"/>
  <c r="M333"/>
  <c r="L333"/>
  <c r="K333"/>
  <c r="J333"/>
  <c r="I333"/>
  <c r="H333"/>
  <c r="N333" s="1"/>
  <c r="G333"/>
  <c r="M331"/>
  <c r="L331"/>
  <c r="K331"/>
  <c r="J331"/>
  <c r="I331"/>
  <c r="H331"/>
  <c r="N331" s="1"/>
  <c r="G331"/>
  <c r="M329"/>
  <c r="L329"/>
  <c r="K329"/>
  <c r="J329"/>
  <c r="I329"/>
  <c r="H329"/>
  <c r="N329" s="1"/>
  <c r="G329"/>
  <c r="M327"/>
  <c r="L327"/>
  <c r="K327"/>
  <c r="J327"/>
  <c r="I327"/>
  <c r="H327"/>
  <c r="N327" s="1"/>
  <c r="G327"/>
  <c r="M325"/>
  <c r="L325"/>
  <c r="K325"/>
  <c r="J325"/>
  <c r="I325"/>
  <c r="H325"/>
  <c r="N325" s="1"/>
  <c r="G325"/>
  <c r="M323"/>
  <c r="L323"/>
  <c r="K323"/>
  <c r="J323"/>
  <c r="I323"/>
  <c r="H323"/>
  <c r="N323" s="1"/>
  <c r="G323"/>
  <c r="M321"/>
  <c r="L321"/>
  <c r="K321"/>
  <c r="J321"/>
  <c r="I321"/>
  <c r="H321"/>
  <c r="N321" s="1"/>
  <c r="G321"/>
  <c r="M319"/>
  <c r="L319"/>
  <c r="K319"/>
  <c r="J319"/>
  <c r="I319"/>
  <c r="H319"/>
  <c r="N319" s="1"/>
  <c r="G319"/>
  <c r="M317"/>
  <c r="L317"/>
  <c r="K317"/>
  <c r="J317"/>
  <c r="I317"/>
  <c r="H317"/>
  <c r="N317" s="1"/>
  <c r="G317"/>
  <c r="M315"/>
  <c r="L315"/>
  <c r="K315"/>
  <c r="J315"/>
  <c r="I315"/>
  <c r="H315"/>
  <c r="N315" s="1"/>
  <c r="G315"/>
  <c r="M313"/>
  <c r="L313"/>
  <c r="K313"/>
  <c r="J313"/>
  <c r="I313"/>
  <c r="H313"/>
  <c r="N313" s="1"/>
  <c r="G313"/>
  <c r="M311"/>
  <c r="L311"/>
  <c r="K311"/>
  <c r="J311"/>
  <c r="I311"/>
  <c r="H311"/>
  <c r="N311" s="1"/>
  <c r="G311"/>
  <c r="M309"/>
  <c r="L309"/>
  <c r="K309"/>
  <c r="J309"/>
  <c r="I309"/>
  <c r="H309"/>
  <c r="N309" s="1"/>
  <c r="G309"/>
  <c r="M307"/>
  <c r="L307"/>
  <c r="K307"/>
  <c r="J307"/>
  <c r="I307"/>
  <c r="H307"/>
  <c r="N307" s="1"/>
  <c r="G307"/>
  <c r="M305"/>
  <c r="L305"/>
  <c r="K305"/>
  <c r="J305"/>
  <c r="I305"/>
  <c r="H305"/>
  <c r="N305" s="1"/>
  <c r="G305"/>
  <c r="M303"/>
  <c r="L303"/>
  <c r="K303"/>
  <c r="J303"/>
  <c r="N303" s="1"/>
  <c r="I303"/>
  <c r="H303"/>
  <c r="G303"/>
  <c r="M301"/>
  <c r="L301"/>
  <c r="K301"/>
  <c r="J301"/>
  <c r="N301" s="1"/>
  <c r="I301"/>
  <c r="H301"/>
  <c r="G301"/>
  <c r="M299"/>
  <c r="L299"/>
  <c r="K299"/>
  <c r="J299"/>
  <c r="N299" s="1"/>
  <c r="I299"/>
  <c r="H299"/>
  <c r="G299"/>
  <c r="M297"/>
  <c r="L297"/>
  <c r="K297"/>
  <c r="J297"/>
  <c r="N297" s="1"/>
  <c r="I297"/>
  <c r="H297"/>
  <c r="G297"/>
  <c r="M295"/>
  <c r="L295"/>
  <c r="K295"/>
  <c r="J295"/>
  <c r="N295" s="1"/>
  <c r="I295"/>
  <c r="H295"/>
  <c r="G295"/>
  <c r="M293"/>
  <c r="L293"/>
  <c r="K293"/>
  <c r="J293"/>
  <c r="N293" s="1"/>
  <c r="I293"/>
  <c r="H293"/>
  <c r="G293"/>
  <c r="M291"/>
  <c r="L291"/>
  <c r="K291"/>
  <c r="J291"/>
  <c r="N291" s="1"/>
  <c r="I291"/>
  <c r="H291"/>
  <c r="G291"/>
  <c r="M289"/>
  <c r="L289"/>
  <c r="K289"/>
  <c r="J289"/>
  <c r="N289" s="1"/>
  <c r="I289"/>
  <c r="H289"/>
  <c r="G289"/>
  <c r="M287"/>
  <c r="L287"/>
  <c r="K287"/>
  <c r="J287"/>
  <c r="N287" s="1"/>
  <c r="I287"/>
  <c r="H287"/>
  <c r="G287"/>
  <c r="M285"/>
  <c r="L285"/>
  <c r="K285"/>
  <c r="J285"/>
  <c r="N285" s="1"/>
  <c r="I285"/>
  <c r="H285"/>
  <c r="G285"/>
  <c r="M283"/>
  <c r="L283"/>
  <c r="K283"/>
  <c r="J283"/>
  <c r="N283" s="1"/>
  <c r="I283"/>
  <c r="H283"/>
  <c r="G283"/>
  <c r="M281"/>
  <c r="L281"/>
  <c r="K281"/>
  <c r="J281"/>
  <c r="N281" s="1"/>
  <c r="I281"/>
  <c r="H281"/>
  <c r="G281"/>
  <c r="M279"/>
  <c r="L279"/>
  <c r="K279"/>
  <c r="J279"/>
  <c r="N279" s="1"/>
  <c r="I279"/>
  <c r="H279"/>
  <c r="G279"/>
  <c r="M277"/>
  <c r="L277"/>
  <c r="K277"/>
  <c r="J277"/>
  <c r="N277" s="1"/>
  <c r="I277"/>
  <c r="H277"/>
  <c r="G277"/>
  <c r="M275"/>
  <c r="L275"/>
  <c r="K275"/>
  <c r="J275"/>
  <c r="N275" s="1"/>
  <c r="I275"/>
  <c r="H275"/>
  <c r="G275"/>
  <c r="M273"/>
  <c r="L273"/>
  <c r="K273"/>
  <c r="J273"/>
  <c r="I273"/>
  <c r="H273"/>
  <c r="N273" s="1"/>
  <c r="G273"/>
  <c r="M271"/>
  <c r="L271"/>
  <c r="K271"/>
  <c r="J271"/>
  <c r="I271"/>
  <c r="N271" s="1"/>
  <c r="H271"/>
  <c r="G271"/>
  <c r="M269"/>
  <c r="L269"/>
  <c r="K269"/>
  <c r="J269"/>
  <c r="N269" s="1"/>
  <c r="I269"/>
  <c r="H269"/>
  <c r="G269"/>
  <c r="M267"/>
  <c r="L267"/>
  <c r="K267"/>
  <c r="J267"/>
  <c r="N267" s="1"/>
  <c r="I267"/>
  <c r="H267"/>
  <c r="G267"/>
  <c r="M265"/>
  <c r="L265"/>
  <c r="K265"/>
  <c r="J265"/>
  <c r="N265" s="1"/>
  <c r="I265"/>
  <c r="H265"/>
  <c r="G265"/>
  <c r="M263"/>
  <c r="L263"/>
  <c r="K263"/>
  <c r="J263"/>
  <c r="N263" s="1"/>
  <c r="I263"/>
  <c r="H263"/>
  <c r="G263"/>
  <c r="M261"/>
  <c r="L261"/>
  <c r="K261"/>
  <c r="J261"/>
  <c r="N261" s="1"/>
  <c r="I261"/>
  <c r="H261"/>
  <c r="G261"/>
  <c r="M259"/>
  <c r="L259"/>
  <c r="K259"/>
  <c r="J259"/>
  <c r="N259" s="1"/>
  <c r="I259"/>
  <c r="H259"/>
  <c r="G259"/>
  <c r="M257"/>
  <c r="L257"/>
  <c r="K257"/>
  <c r="J257"/>
  <c r="N257" s="1"/>
  <c r="I257"/>
  <c r="H257"/>
  <c r="G257"/>
  <c r="M255"/>
  <c r="L255"/>
  <c r="K255"/>
  <c r="J255"/>
  <c r="N255" s="1"/>
  <c r="I255"/>
  <c r="H255"/>
  <c r="G255"/>
  <c r="M253"/>
  <c r="L253"/>
  <c r="K253"/>
  <c r="J253"/>
  <c r="N253" s="1"/>
  <c r="I253"/>
  <c r="H253"/>
  <c r="G253"/>
  <c r="M251"/>
  <c r="L251"/>
  <c r="K251"/>
  <c r="J251"/>
  <c r="N251" s="1"/>
  <c r="I251"/>
  <c r="H251"/>
  <c r="G251"/>
  <c r="M249"/>
  <c r="L249"/>
  <c r="K249"/>
  <c r="J249"/>
  <c r="N249" s="1"/>
  <c r="I249"/>
  <c r="H249"/>
  <c r="G249"/>
  <c r="M247"/>
  <c r="L247"/>
  <c r="K247"/>
  <c r="J247"/>
  <c r="N247" s="1"/>
  <c r="I247"/>
  <c r="H247"/>
  <c r="G247"/>
  <c r="M245"/>
  <c r="L245"/>
  <c r="K245"/>
  <c r="J245"/>
  <c r="N245" s="1"/>
  <c r="I245"/>
  <c r="H245"/>
  <c r="G245"/>
  <c r="M243"/>
  <c r="L243"/>
  <c r="K243"/>
  <c r="J243"/>
  <c r="N243" s="1"/>
  <c r="I243"/>
  <c r="H243"/>
  <c r="G243"/>
  <c r="M241"/>
  <c r="L241"/>
  <c r="K241"/>
  <c r="J241"/>
  <c r="N241" s="1"/>
  <c r="I241"/>
  <c r="H241"/>
  <c r="G241"/>
  <c r="M239"/>
  <c r="L239"/>
  <c r="K239"/>
  <c r="J239"/>
  <c r="N239" s="1"/>
  <c r="I239"/>
  <c r="H239"/>
  <c r="G239"/>
  <c r="M237"/>
  <c r="L237"/>
  <c r="K237"/>
  <c r="J237"/>
  <c r="N237" s="1"/>
  <c r="I237"/>
  <c r="H237"/>
  <c r="G237"/>
  <c r="M235"/>
  <c r="L235"/>
  <c r="K235"/>
  <c r="J235"/>
  <c r="I235"/>
  <c r="H235"/>
  <c r="N235" s="1"/>
  <c r="G235"/>
  <c r="M233"/>
  <c r="L233"/>
  <c r="K233"/>
  <c r="J233"/>
  <c r="I233"/>
  <c r="H233"/>
  <c r="N233" s="1"/>
  <c r="G233"/>
  <c r="M231"/>
  <c r="L231"/>
  <c r="K231"/>
  <c r="J231"/>
  <c r="I231"/>
  <c r="H231"/>
  <c r="N231" s="1"/>
  <c r="G231"/>
  <c r="M229"/>
  <c r="L229"/>
  <c r="K229"/>
  <c r="J229"/>
  <c r="I229"/>
  <c r="H229"/>
  <c r="N229" s="1"/>
  <c r="G229"/>
  <c r="M227"/>
  <c r="L227"/>
  <c r="K227"/>
  <c r="J227"/>
  <c r="I227"/>
  <c r="H227"/>
  <c r="N227" s="1"/>
  <c r="G227"/>
  <c r="M225"/>
  <c r="L225"/>
  <c r="K225"/>
  <c r="J225"/>
  <c r="I225"/>
  <c r="H225"/>
  <c r="N225" s="1"/>
  <c r="G225"/>
  <c r="M223"/>
  <c r="L223"/>
  <c r="K223"/>
  <c r="J223"/>
  <c r="I223"/>
  <c r="H223"/>
  <c r="N223" s="1"/>
  <c r="G223"/>
  <c r="M221"/>
  <c r="L221"/>
  <c r="K221"/>
  <c r="J221"/>
  <c r="I221"/>
  <c r="H221"/>
  <c r="N221" s="1"/>
  <c r="G221"/>
  <c r="M219"/>
  <c r="L219"/>
  <c r="K219"/>
  <c r="J219"/>
  <c r="I219"/>
  <c r="H219"/>
  <c r="N219" s="1"/>
  <c r="G219"/>
  <c r="M217"/>
  <c r="L217"/>
  <c r="K217"/>
  <c r="J217"/>
  <c r="I217"/>
  <c r="H217"/>
  <c r="N217" s="1"/>
  <c r="G217"/>
  <c r="M215"/>
  <c r="L215"/>
  <c r="K215"/>
  <c r="J215"/>
  <c r="I215"/>
  <c r="H215"/>
  <c r="N215" s="1"/>
  <c r="G215"/>
  <c r="M213"/>
  <c r="L213"/>
  <c r="K213"/>
  <c r="J213"/>
  <c r="I213"/>
  <c r="H213"/>
  <c r="N213" s="1"/>
  <c r="G213"/>
  <c r="M211"/>
  <c r="L211"/>
  <c r="K211"/>
  <c r="J211"/>
  <c r="I211"/>
  <c r="N211" s="1"/>
  <c r="H211"/>
  <c r="G211"/>
  <c r="M209"/>
  <c r="L209"/>
  <c r="K209"/>
  <c r="J209"/>
  <c r="I209"/>
  <c r="H209"/>
  <c r="N209" s="1"/>
  <c r="G209"/>
  <c r="M207"/>
  <c r="L207"/>
  <c r="K207"/>
  <c r="J207"/>
  <c r="I207"/>
  <c r="H207"/>
  <c r="N207" s="1"/>
  <c r="G207"/>
  <c r="M205"/>
  <c r="L205"/>
  <c r="K205"/>
  <c r="J205"/>
  <c r="I205"/>
  <c r="H205"/>
  <c r="G205"/>
  <c r="N205" s="1"/>
  <c r="M203"/>
  <c r="L203"/>
  <c r="K203"/>
  <c r="J203"/>
  <c r="I203"/>
  <c r="H203"/>
  <c r="N203" s="1"/>
  <c r="G203"/>
  <c r="M201"/>
  <c r="L201"/>
  <c r="K201"/>
  <c r="J201"/>
  <c r="I201"/>
  <c r="H201"/>
  <c r="N201" s="1"/>
  <c r="G201"/>
  <c r="M199"/>
  <c r="L199"/>
  <c r="K199"/>
  <c r="J199"/>
  <c r="I199"/>
  <c r="H199"/>
  <c r="N199" s="1"/>
  <c r="G199"/>
  <c r="M197"/>
  <c r="L197"/>
  <c r="K197"/>
  <c r="J197"/>
  <c r="I197"/>
  <c r="H197"/>
  <c r="N197" s="1"/>
  <c r="G197"/>
  <c r="M195"/>
  <c r="L195"/>
  <c r="K195"/>
  <c r="J195"/>
  <c r="I195"/>
  <c r="H195"/>
  <c r="N195" s="1"/>
  <c r="G195"/>
  <c r="M193"/>
  <c r="L193"/>
  <c r="K193"/>
  <c r="J193"/>
  <c r="I193"/>
  <c r="H193"/>
  <c r="G193"/>
  <c r="N193" s="1"/>
  <c r="M191"/>
  <c r="L191"/>
  <c r="K191"/>
  <c r="J191"/>
  <c r="I191"/>
  <c r="H191"/>
  <c r="N191" s="1"/>
  <c r="G191"/>
  <c r="M189"/>
  <c r="L189"/>
  <c r="K189"/>
  <c r="J189"/>
  <c r="I189"/>
  <c r="H189"/>
  <c r="G189"/>
  <c r="N189" s="1"/>
  <c r="M187"/>
  <c r="L187"/>
  <c r="K187"/>
  <c r="J187"/>
  <c r="I187"/>
  <c r="H187"/>
  <c r="N187" s="1"/>
  <c r="G187"/>
  <c r="M185"/>
  <c r="L185"/>
  <c r="K185"/>
  <c r="J185"/>
  <c r="I185"/>
  <c r="H185"/>
  <c r="G185"/>
  <c r="N185" s="1"/>
  <c r="M183"/>
  <c r="L183"/>
  <c r="K183"/>
  <c r="J183"/>
  <c r="I183"/>
  <c r="H183"/>
  <c r="G183"/>
  <c r="N183" s="1"/>
  <c r="M181"/>
  <c r="L181"/>
  <c r="K181"/>
  <c r="J181"/>
  <c r="I181"/>
  <c r="H181"/>
  <c r="G181"/>
  <c r="N181" s="1"/>
  <c r="M179"/>
  <c r="L179"/>
  <c r="K179"/>
  <c r="J179"/>
  <c r="I179"/>
  <c r="H179"/>
  <c r="G179"/>
  <c r="N179" s="1"/>
  <c r="M177"/>
  <c r="L177"/>
  <c r="K177"/>
  <c r="J177"/>
  <c r="I177"/>
  <c r="H177"/>
  <c r="N177" s="1"/>
  <c r="G177"/>
  <c r="M175"/>
  <c r="L175"/>
  <c r="K175"/>
  <c r="J175"/>
  <c r="I175"/>
  <c r="H175"/>
  <c r="N175" s="1"/>
  <c r="G175"/>
  <c r="M173"/>
  <c r="L173"/>
  <c r="K173"/>
  <c r="J173"/>
  <c r="N173" s="1"/>
  <c r="I173"/>
  <c r="H173"/>
  <c r="G173"/>
  <c r="M171"/>
  <c r="L171"/>
  <c r="K171"/>
  <c r="J171"/>
  <c r="I171"/>
  <c r="H171"/>
  <c r="N171" s="1"/>
  <c r="G171"/>
  <c r="M169"/>
  <c r="L169"/>
  <c r="K169"/>
  <c r="J169"/>
  <c r="I169"/>
  <c r="H169"/>
  <c r="N169" s="1"/>
  <c r="G169"/>
  <c r="M167"/>
  <c r="L167"/>
  <c r="K167"/>
  <c r="J167"/>
  <c r="I167"/>
  <c r="H167"/>
  <c r="G167"/>
  <c r="N167" s="1"/>
  <c r="M165"/>
  <c r="L165"/>
  <c r="K165"/>
  <c r="J165"/>
  <c r="I165"/>
  <c r="H165"/>
  <c r="N165" s="1"/>
  <c r="G165"/>
  <c r="M163"/>
  <c r="L163"/>
  <c r="K163"/>
  <c r="J163"/>
  <c r="N163" s="1"/>
  <c r="I163"/>
  <c r="H163"/>
  <c r="G163"/>
  <c r="M161"/>
  <c r="L161"/>
  <c r="K161"/>
  <c r="J161"/>
  <c r="I161"/>
  <c r="H161"/>
  <c r="N161" s="1"/>
  <c r="G161"/>
  <c r="M159"/>
  <c r="L159"/>
  <c r="K159"/>
  <c r="J159"/>
  <c r="I159"/>
  <c r="H159"/>
  <c r="N159" s="1"/>
  <c r="G159"/>
  <c r="M157"/>
  <c r="L157"/>
  <c r="K157"/>
  <c r="J157"/>
  <c r="I157"/>
  <c r="H157"/>
  <c r="N157" s="1"/>
  <c r="G157"/>
  <c r="M155"/>
  <c r="L155"/>
  <c r="K155"/>
  <c r="J155"/>
  <c r="I155"/>
  <c r="N155" s="1"/>
  <c r="H155"/>
  <c r="G155"/>
  <c r="M153"/>
  <c r="L153"/>
  <c r="K153"/>
  <c r="J153"/>
  <c r="I153"/>
  <c r="N153" s="1"/>
  <c r="H153"/>
  <c r="G153"/>
  <c r="M151"/>
  <c r="L151"/>
  <c r="K151"/>
  <c r="J151"/>
  <c r="I151"/>
  <c r="H151"/>
  <c r="N151" s="1"/>
  <c r="G151"/>
  <c r="M149"/>
  <c r="L149"/>
  <c r="K149"/>
  <c r="J149"/>
  <c r="I149"/>
  <c r="H149"/>
  <c r="N149" s="1"/>
  <c r="G149"/>
  <c r="M147"/>
  <c r="L147"/>
  <c r="K147"/>
  <c r="J147"/>
  <c r="I147"/>
  <c r="H147"/>
  <c r="N147" s="1"/>
  <c r="G147"/>
  <c r="M145"/>
  <c r="L145"/>
  <c r="K145"/>
  <c r="J145"/>
  <c r="I145"/>
  <c r="H145"/>
  <c r="N145" s="1"/>
  <c r="G145"/>
  <c r="M143"/>
  <c r="L143"/>
  <c r="K143"/>
  <c r="J143"/>
  <c r="I143"/>
  <c r="H143"/>
  <c r="N143" s="1"/>
  <c r="G143"/>
  <c r="M141"/>
  <c r="L141"/>
  <c r="K141"/>
  <c r="J141"/>
  <c r="I141"/>
  <c r="N141" s="1"/>
  <c r="H141"/>
  <c r="G141"/>
  <c r="M139"/>
  <c r="L139"/>
  <c r="K139"/>
  <c r="J139"/>
  <c r="I139"/>
  <c r="H139"/>
  <c r="N139" s="1"/>
  <c r="G139"/>
  <c r="M137"/>
  <c r="L137"/>
  <c r="K137"/>
  <c r="J137"/>
  <c r="I137"/>
  <c r="H137"/>
  <c r="N137" s="1"/>
  <c r="G137"/>
  <c r="M135"/>
  <c r="L135"/>
  <c r="K135"/>
  <c r="J135"/>
  <c r="N135" s="1"/>
  <c r="I135"/>
  <c r="H135"/>
  <c r="G135"/>
  <c r="M133"/>
  <c r="L133"/>
  <c r="K133"/>
  <c r="J133"/>
  <c r="I133"/>
  <c r="H133"/>
  <c r="N133" s="1"/>
  <c r="G133"/>
  <c r="M131"/>
  <c r="L131"/>
  <c r="K131"/>
  <c r="J131"/>
  <c r="I131"/>
  <c r="H131"/>
  <c r="N131" s="1"/>
  <c r="G131"/>
  <c r="M129"/>
  <c r="L129"/>
  <c r="K129"/>
  <c r="J129"/>
  <c r="I129"/>
  <c r="H129"/>
  <c r="N129" s="1"/>
  <c r="G129"/>
  <c r="M127"/>
  <c r="L127"/>
  <c r="K127"/>
  <c r="J127"/>
  <c r="I127"/>
  <c r="N127" s="1"/>
  <c r="H127"/>
  <c r="G127"/>
  <c r="G125"/>
  <c r="M125"/>
  <c r="L125"/>
  <c r="K125"/>
  <c r="J125"/>
  <c r="I125"/>
  <c r="H125"/>
  <c r="N125"/>
  <c r="M123"/>
  <c r="L123"/>
  <c r="K123"/>
  <c r="J123"/>
  <c r="I123"/>
  <c r="H123"/>
  <c r="N123" s="1"/>
  <c r="G123"/>
  <c r="M121"/>
  <c r="L121"/>
  <c r="K121"/>
  <c r="J121"/>
  <c r="I121"/>
  <c r="H121"/>
  <c r="G121"/>
  <c r="N121" s="1"/>
  <c r="M119"/>
  <c r="L119"/>
  <c r="K119"/>
  <c r="J119"/>
  <c r="I119"/>
  <c r="H119"/>
  <c r="N119" s="1"/>
  <c r="G119"/>
  <c r="M117"/>
  <c r="L117"/>
  <c r="K117"/>
  <c r="J117"/>
  <c r="I117"/>
  <c r="H117"/>
  <c r="N117" s="1"/>
  <c r="G117"/>
  <c r="M115"/>
  <c r="L115"/>
  <c r="K115"/>
  <c r="J115"/>
  <c r="N115" s="1"/>
  <c r="I115"/>
  <c r="H115"/>
  <c r="G115"/>
  <c r="M113"/>
  <c r="L113"/>
  <c r="K113"/>
  <c r="J113"/>
  <c r="I113"/>
  <c r="H113"/>
  <c r="N113" s="1"/>
  <c r="G113"/>
  <c r="M111"/>
  <c r="L111"/>
  <c r="K111"/>
  <c r="J111"/>
  <c r="I111"/>
  <c r="H111"/>
  <c r="N111" s="1"/>
  <c r="G111"/>
  <c r="M109"/>
  <c r="L109"/>
  <c r="K109"/>
  <c r="J109"/>
  <c r="I109"/>
  <c r="H109"/>
  <c r="G109"/>
  <c r="N109" s="1"/>
  <c r="M107"/>
  <c r="L107"/>
  <c r="K107"/>
  <c r="J107"/>
  <c r="I107"/>
  <c r="H107"/>
  <c r="G107"/>
  <c r="N107" s="1"/>
  <c r="M105"/>
  <c r="L105"/>
  <c r="K105"/>
  <c r="J105"/>
  <c r="I105"/>
  <c r="N105" s="1"/>
  <c r="H105"/>
  <c r="G105"/>
  <c r="M103"/>
  <c r="L103"/>
  <c r="K103"/>
  <c r="J103"/>
  <c r="N103" s="1"/>
  <c r="I103"/>
  <c r="H103"/>
  <c r="G103"/>
  <c r="M101"/>
  <c r="L101"/>
  <c r="K101"/>
  <c r="J101"/>
  <c r="I101"/>
  <c r="H101"/>
  <c r="G101"/>
  <c r="N101" s="1"/>
  <c r="M99"/>
  <c r="L99"/>
  <c r="K99"/>
  <c r="J99"/>
  <c r="I99"/>
  <c r="H99"/>
  <c r="G99"/>
  <c r="N99" s="1"/>
  <c r="M97"/>
  <c r="L97"/>
  <c r="K97"/>
  <c r="J97"/>
  <c r="I97"/>
  <c r="H97"/>
  <c r="N97" s="1"/>
  <c r="G97"/>
  <c r="M95"/>
  <c r="L95"/>
  <c r="K95"/>
  <c r="J95"/>
  <c r="I95"/>
  <c r="H95"/>
  <c r="N95" s="1"/>
  <c r="G95"/>
  <c r="M93"/>
  <c r="L93"/>
  <c r="K93"/>
  <c r="J93"/>
  <c r="I93"/>
  <c r="H93"/>
  <c r="N93" s="1"/>
  <c r="G93"/>
  <c r="M91"/>
  <c r="L91"/>
  <c r="K91"/>
  <c r="J91"/>
  <c r="I91"/>
  <c r="H91"/>
  <c r="G91"/>
  <c r="N91" s="1"/>
  <c r="M89"/>
  <c r="L89"/>
  <c r="K89"/>
  <c r="J89"/>
  <c r="I89"/>
  <c r="H89"/>
  <c r="N89" s="1"/>
  <c r="G89"/>
  <c r="M87"/>
  <c r="L87"/>
  <c r="K87"/>
  <c r="J87"/>
  <c r="I87"/>
  <c r="H87"/>
  <c r="N87" s="1"/>
  <c r="G87"/>
  <c r="M85"/>
  <c r="L85"/>
  <c r="K85"/>
  <c r="J85"/>
  <c r="I85"/>
  <c r="H85"/>
  <c r="N85" s="1"/>
  <c r="G85"/>
  <c r="M83"/>
  <c r="L83"/>
  <c r="K83"/>
  <c r="J83"/>
  <c r="N83" s="1"/>
  <c r="I83"/>
  <c r="H83"/>
  <c r="G83"/>
  <c r="M81"/>
  <c r="L81"/>
  <c r="K81"/>
  <c r="J81"/>
  <c r="I81"/>
  <c r="H81"/>
  <c r="G81"/>
  <c r="N81" s="1"/>
  <c r="M79"/>
  <c r="L79"/>
  <c r="K79"/>
  <c r="J79"/>
  <c r="N79" s="1"/>
  <c r="I79"/>
  <c r="H79"/>
  <c r="G79"/>
  <c r="M77"/>
  <c r="L77"/>
  <c r="K77"/>
  <c r="J77"/>
  <c r="I77"/>
  <c r="H77"/>
  <c r="G77"/>
  <c r="N77" s="1"/>
  <c r="M75"/>
  <c r="L75"/>
  <c r="K75"/>
  <c r="J75"/>
  <c r="I75"/>
  <c r="H75"/>
  <c r="N75" s="1"/>
  <c r="G75"/>
  <c r="M73"/>
  <c r="L73"/>
  <c r="K73"/>
  <c r="J73"/>
  <c r="I73"/>
  <c r="H73"/>
  <c r="N73" s="1"/>
  <c r="G73"/>
  <c r="M71"/>
  <c r="L71"/>
  <c r="K71"/>
  <c r="J71"/>
  <c r="I71"/>
  <c r="H71"/>
  <c r="N71" s="1"/>
  <c r="G71"/>
  <c r="M69"/>
  <c r="L69"/>
  <c r="K69"/>
  <c r="J69"/>
  <c r="I69"/>
  <c r="H69"/>
  <c r="N69" s="1"/>
  <c r="G69"/>
  <c r="M67"/>
  <c r="L67"/>
  <c r="K67"/>
  <c r="J67"/>
  <c r="I67"/>
  <c r="H67"/>
  <c r="N67" s="1"/>
  <c r="G67"/>
  <c r="M65"/>
  <c r="L65"/>
  <c r="K65"/>
  <c r="J65"/>
  <c r="N65" s="1"/>
  <c r="I65"/>
  <c r="H65"/>
  <c r="G65"/>
  <c r="M63"/>
  <c r="L63"/>
  <c r="K63"/>
  <c r="J63"/>
  <c r="I63"/>
  <c r="H63"/>
  <c r="N63" s="1"/>
  <c r="G63"/>
  <c r="M61"/>
  <c r="L61"/>
  <c r="K61"/>
  <c r="J61"/>
  <c r="I61"/>
  <c r="H61"/>
  <c r="N61" s="1"/>
  <c r="G61"/>
  <c r="M59"/>
  <c r="L59"/>
  <c r="K59"/>
  <c r="J59"/>
  <c r="I59"/>
  <c r="H59"/>
  <c r="G59"/>
  <c r="N59" s="1"/>
  <c r="M57"/>
  <c r="L57"/>
  <c r="K57"/>
  <c r="J57"/>
  <c r="I57"/>
  <c r="H57"/>
  <c r="N57" s="1"/>
  <c r="G57"/>
  <c r="M55"/>
  <c r="L55"/>
  <c r="K55"/>
  <c r="J55"/>
  <c r="I55"/>
  <c r="H55"/>
  <c r="G55"/>
  <c r="N55" s="1"/>
  <c r="M53"/>
  <c r="L53"/>
  <c r="K53"/>
  <c r="J53"/>
  <c r="I53"/>
  <c r="H53"/>
  <c r="N53" s="1"/>
  <c r="G53"/>
  <c r="M51"/>
  <c r="L51"/>
  <c r="K51"/>
  <c r="J51"/>
  <c r="I51"/>
  <c r="H51"/>
  <c r="G51"/>
  <c r="N51" s="1"/>
  <c r="M49"/>
  <c r="L49"/>
  <c r="K49"/>
  <c r="J49"/>
  <c r="I49"/>
  <c r="H49"/>
  <c r="G49"/>
  <c r="N49" s="1"/>
  <c r="M47"/>
  <c r="L47"/>
  <c r="K47"/>
  <c r="J47"/>
  <c r="I47"/>
  <c r="H47"/>
  <c r="G47"/>
  <c r="N47" s="1"/>
  <c r="M45"/>
  <c r="L45"/>
  <c r="K45"/>
  <c r="J45"/>
  <c r="I45"/>
  <c r="H45"/>
  <c r="G45"/>
  <c r="N45" s="1"/>
  <c r="M43"/>
  <c r="L43"/>
  <c r="K43"/>
  <c r="J43"/>
  <c r="I43"/>
  <c r="H43"/>
  <c r="G43"/>
  <c r="N43" s="1"/>
  <c r="N41"/>
  <c r="M41"/>
  <c r="L41"/>
  <c r="K41"/>
  <c r="J41"/>
  <c r="I41"/>
  <c r="H41"/>
  <c r="G41"/>
  <c r="M39"/>
  <c r="L39"/>
  <c r="K39"/>
  <c r="J39"/>
  <c r="I39"/>
  <c r="H39"/>
  <c r="N39" s="1"/>
  <c r="G39"/>
  <c r="M37"/>
  <c r="L37"/>
  <c r="K37"/>
  <c r="J37"/>
  <c r="I37"/>
  <c r="H37"/>
  <c r="N37" s="1"/>
  <c r="G37"/>
  <c r="M35"/>
  <c r="L35"/>
  <c r="K35"/>
  <c r="J35"/>
  <c r="I35"/>
  <c r="H35"/>
  <c r="N35" s="1"/>
  <c r="G35"/>
  <c r="M33"/>
  <c r="L33"/>
  <c r="K33"/>
  <c r="J33"/>
  <c r="I33"/>
  <c r="H33"/>
  <c r="N33" s="1"/>
  <c r="G33"/>
  <c r="M31"/>
  <c r="L31"/>
  <c r="K31"/>
  <c r="J31"/>
  <c r="I31"/>
  <c r="H31"/>
  <c r="N31" s="1"/>
  <c r="G31"/>
  <c r="M29"/>
  <c r="L29"/>
  <c r="K29"/>
  <c r="J29"/>
  <c r="N29" s="1"/>
  <c r="I29"/>
  <c r="H29"/>
  <c r="G29"/>
  <c r="M27"/>
  <c r="L27"/>
  <c r="K27"/>
  <c r="J27"/>
  <c r="I27"/>
  <c r="H27"/>
  <c r="N27" s="1"/>
  <c r="G27"/>
  <c r="M25"/>
  <c r="L25"/>
  <c r="K25"/>
  <c r="J25"/>
  <c r="N25" s="1"/>
  <c r="I25"/>
  <c r="H25"/>
  <c r="G25"/>
  <c r="M23"/>
  <c r="L23"/>
  <c r="K23"/>
  <c r="J23"/>
  <c r="I23"/>
  <c r="H23"/>
  <c r="G23"/>
  <c r="N23" s="1"/>
  <c r="M21"/>
  <c r="L21"/>
  <c r="K21"/>
  <c r="J21"/>
  <c r="I21"/>
  <c r="H21"/>
  <c r="N21" s="1"/>
  <c r="G21"/>
  <c r="M19"/>
  <c r="L19"/>
  <c r="K19"/>
  <c r="J19"/>
  <c r="I19"/>
  <c r="H19"/>
  <c r="N19" s="1"/>
  <c r="G19"/>
  <c r="H17"/>
  <c r="I17"/>
  <c r="G17"/>
  <c r="M17"/>
  <c r="L17"/>
  <c r="K17"/>
  <c r="J17"/>
  <c r="N15"/>
  <c r="M15"/>
  <c r="L15"/>
  <c r="K15"/>
  <c r="J15"/>
  <c r="G15"/>
  <c r="H11"/>
  <c r="G11"/>
  <c r="G7"/>
  <c r="D61" i="5"/>
  <c r="E61" s="1"/>
  <c r="E70"/>
  <c r="E69"/>
  <c r="E68"/>
  <c r="E67"/>
  <c r="E66"/>
  <c r="E64"/>
  <c r="E63"/>
  <c r="E62"/>
  <c r="E60"/>
  <c r="E58"/>
  <c r="E57"/>
  <c r="E56"/>
  <c r="E55"/>
  <c r="E54"/>
  <c r="E52"/>
  <c r="E51"/>
  <c r="E50"/>
  <c r="E49"/>
  <c r="E48"/>
  <c r="E46"/>
  <c r="E45"/>
  <c r="E44"/>
  <c r="E43"/>
  <c r="E42"/>
  <c r="E40"/>
  <c r="E39"/>
  <c r="E38"/>
  <c r="E37"/>
  <c r="E36"/>
  <c r="E34"/>
  <c r="E33"/>
  <c r="E32"/>
  <c r="E31"/>
  <c r="E30"/>
  <c r="E28"/>
  <c r="E27"/>
  <c r="E26"/>
  <c r="E25"/>
  <c r="E24"/>
  <c r="E22"/>
  <c r="E21"/>
  <c r="E20"/>
  <c r="E19"/>
  <c r="E18"/>
  <c r="E16"/>
  <c r="E15"/>
  <c r="E14"/>
  <c r="E13"/>
  <c r="E12"/>
  <c r="E10"/>
  <c r="E9"/>
  <c r="E8"/>
  <c r="E7"/>
  <c r="E6"/>
  <c r="E4"/>
  <c r="G70"/>
  <c r="G69"/>
  <c r="G68"/>
  <c r="G67"/>
  <c r="G66"/>
  <c r="G71" s="1"/>
  <c r="D70"/>
  <c r="D69"/>
  <c r="D68"/>
  <c r="D67"/>
  <c r="D66"/>
  <c r="G64"/>
  <c r="G63"/>
  <c r="G62"/>
  <c r="G61"/>
  <c r="G60"/>
  <c r="D64"/>
  <c r="D63"/>
  <c r="D62"/>
  <c r="D60"/>
  <c r="G58"/>
  <c r="G57"/>
  <c r="G56"/>
  <c r="G55"/>
  <c r="G54"/>
  <c r="D58"/>
  <c r="D57"/>
  <c r="D56"/>
  <c r="D55"/>
  <c r="D54"/>
  <c r="G52"/>
  <c r="G51"/>
  <c r="G50"/>
  <c r="G49"/>
  <c r="G48"/>
  <c r="D52"/>
  <c r="D51"/>
  <c r="D50"/>
  <c r="D49"/>
  <c r="D48"/>
  <c r="G46"/>
  <c r="G45"/>
  <c r="G44"/>
  <c r="G43"/>
  <c r="G42"/>
  <c r="D46"/>
  <c r="D45"/>
  <c r="D44"/>
  <c r="D43"/>
  <c r="D42"/>
  <c r="G40"/>
  <c r="G39"/>
  <c r="G38"/>
  <c r="G37"/>
  <c r="G36"/>
  <c r="D40"/>
  <c r="D39"/>
  <c r="D38"/>
  <c r="D37"/>
  <c r="D36"/>
  <c r="G34"/>
  <c r="G33"/>
  <c r="G32"/>
  <c r="G31"/>
  <c r="G30"/>
  <c r="D33"/>
  <c r="D34"/>
  <c r="D32"/>
  <c r="D31"/>
  <c r="D30"/>
  <c r="G28"/>
  <c r="G27"/>
  <c r="G26"/>
  <c r="G25"/>
  <c r="G24"/>
  <c r="D28"/>
  <c r="D27"/>
  <c r="D26"/>
  <c r="D25"/>
  <c r="D24"/>
  <c r="G22"/>
  <c r="G19"/>
  <c r="G21"/>
  <c r="G20"/>
  <c r="G18"/>
  <c r="D22"/>
  <c r="D21"/>
  <c r="D20"/>
  <c r="D19"/>
  <c r="D18"/>
  <c r="G16"/>
  <c r="G15"/>
  <c r="G14"/>
  <c r="G13"/>
  <c r="G12"/>
  <c r="D16"/>
  <c r="D15"/>
  <c r="D14"/>
  <c r="D13"/>
  <c r="D12"/>
  <c r="D8"/>
  <c r="G9"/>
  <c r="G8"/>
  <c r="D9"/>
  <c r="G7"/>
  <c r="D7"/>
  <c r="G6"/>
  <c r="D6"/>
  <c r="P6" i="12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5"/>
  <c r="P4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5"/>
  <c r="N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5"/>
  <c r="L4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5"/>
  <c r="J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5"/>
  <c r="H4"/>
  <c r="F373"/>
  <c r="F367"/>
  <c r="F337"/>
  <c r="F331"/>
  <c r="F301"/>
  <c r="F295"/>
  <c r="F265"/>
  <c r="F259"/>
  <c r="F229"/>
  <c r="F223"/>
  <c r="F193"/>
  <c r="F187"/>
  <c r="F157"/>
  <c r="F151"/>
  <c r="F121"/>
  <c r="F115"/>
  <c r="F85"/>
  <c r="F78"/>
  <c r="F50"/>
  <c r="F52"/>
  <c r="F53"/>
  <c r="F56"/>
  <c r="F57"/>
  <c r="F59"/>
  <c r="F60"/>
  <c r="F63"/>
  <c r="F64"/>
  <c r="F66"/>
  <c r="F67"/>
  <c r="F70"/>
  <c r="F71"/>
  <c r="F73"/>
  <c r="F74"/>
  <c r="F77"/>
  <c r="F80"/>
  <c r="F81"/>
  <c r="F84"/>
  <c r="F87"/>
  <c r="F88"/>
  <c r="F91"/>
  <c r="F92"/>
  <c r="F94"/>
  <c r="F95"/>
  <c r="F98"/>
  <c r="F99"/>
  <c r="F101"/>
  <c r="F102"/>
  <c r="F105"/>
  <c r="F106"/>
  <c r="F108"/>
  <c r="F109"/>
  <c r="F112"/>
  <c r="F113"/>
  <c r="F116"/>
  <c r="F119"/>
  <c r="F120"/>
  <c r="F122"/>
  <c r="F123"/>
  <c r="F126"/>
  <c r="F127"/>
  <c r="F129"/>
  <c r="F130"/>
  <c r="F133"/>
  <c r="F134"/>
  <c r="F136"/>
  <c r="F137"/>
  <c r="F140"/>
  <c r="F141"/>
  <c r="F143"/>
  <c r="F144"/>
  <c r="F147"/>
  <c r="F148"/>
  <c r="F150"/>
  <c r="F154"/>
  <c r="F155"/>
  <c r="F158"/>
  <c r="F161"/>
  <c r="F162"/>
  <c r="F164"/>
  <c r="F165"/>
  <c r="F168"/>
  <c r="F169"/>
  <c r="F171"/>
  <c r="F172"/>
  <c r="F175"/>
  <c r="F176"/>
  <c r="F178"/>
  <c r="F179"/>
  <c r="F182"/>
  <c r="F183"/>
  <c r="F185"/>
  <c r="F186"/>
  <c r="F189"/>
  <c r="F190"/>
  <c r="F192"/>
  <c r="F196"/>
  <c r="F197"/>
  <c r="F199"/>
  <c r="F200"/>
  <c r="F203"/>
  <c r="F204"/>
  <c r="F206"/>
  <c r="F207"/>
  <c r="F210"/>
  <c r="F211"/>
  <c r="F213"/>
  <c r="F214"/>
  <c r="F217"/>
  <c r="F218"/>
  <c r="F220"/>
  <c r="F221"/>
  <c r="F224"/>
  <c r="F225"/>
  <c r="F227"/>
  <c r="F228"/>
  <c r="F231"/>
  <c r="F232"/>
  <c r="F234"/>
  <c r="F235"/>
  <c r="F238"/>
  <c r="F239"/>
  <c r="F241"/>
  <c r="F242"/>
  <c r="F245"/>
  <c r="F246"/>
  <c r="F248"/>
  <c r="F249"/>
  <c r="F252"/>
  <c r="F253"/>
  <c r="F255"/>
  <c r="F256"/>
  <c r="F260"/>
  <c r="F262"/>
  <c r="F263"/>
  <c r="F266"/>
  <c r="F267"/>
  <c r="F269"/>
  <c r="F270"/>
  <c r="F273"/>
  <c r="F274"/>
  <c r="F276"/>
  <c r="F277"/>
  <c r="F280"/>
  <c r="F281"/>
  <c r="F283"/>
  <c r="F284"/>
  <c r="F287"/>
  <c r="F288"/>
  <c r="F290"/>
  <c r="F291"/>
  <c r="F294"/>
  <c r="F297"/>
  <c r="F298"/>
  <c r="F302"/>
  <c r="F304"/>
  <c r="F305"/>
  <c r="F308"/>
  <c r="F309"/>
  <c r="F311"/>
  <c r="F312"/>
  <c r="F315"/>
  <c r="F316"/>
  <c r="F318"/>
  <c r="F319"/>
  <c r="F322"/>
  <c r="F323"/>
  <c r="F325"/>
  <c r="F326"/>
  <c r="F329"/>
  <c r="F330"/>
  <c r="F332"/>
  <c r="F333"/>
  <c r="F336"/>
  <c r="F339"/>
  <c r="F340"/>
  <c r="F343"/>
  <c r="F344"/>
  <c r="F346"/>
  <c r="F347"/>
  <c r="F350"/>
  <c r="F351"/>
  <c r="F353"/>
  <c r="F354"/>
  <c r="F357"/>
  <c r="F358"/>
  <c r="F360"/>
  <c r="F361"/>
  <c r="F364"/>
  <c r="F365"/>
  <c r="F368"/>
  <c r="F371"/>
  <c r="F372"/>
  <c r="F49"/>
  <c r="F43"/>
  <c r="F16"/>
  <c r="F21"/>
  <c r="F22"/>
  <c r="F27"/>
  <c r="F28"/>
  <c r="F33"/>
  <c r="F34"/>
  <c r="F39"/>
  <c r="F40"/>
  <c r="F45"/>
  <c r="F46"/>
  <c r="F375"/>
  <c r="F376"/>
  <c r="F381"/>
  <c r="F382"/>
  <c r="F387"/>
  <c r="F388"/>
  <c r="F393"/>
  <c r="F394"/>
  <c r="F10"/>
  <c r="F15"/>
  <c r="F5"/>
  <c r="D15"/>
  <c r="D10"/>
  <c r="D6"/>
  <c r="D7"/>
  <c r="D8"/>
  <c r="D9"/>
  <c r="D11"/>
  <c r="D12"/>
  <c r="D13"/>
  <c r="D14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5"/>
  <c r="D4"/>
  <c r="C373"/>
  <c r="E373"/>
  <c r="G373"/>
  <c r="I373"/>
  <c r="K373"/>
  <c r="M373"/>
  <c r="O373"/>
  <c r="Q373"/>
  <c r="E367"/>
  <c r="G367"/>
  <c r="I367"/>
  <c r="K367"/>
  <c r="M367"/>
  <c r="O367"/>
  <c r="Q367"/>
  <c r="C367"/>
  <c r="E337"/>
  <c r="G337"/>
  <c r="I337"/>
  <c r="K337"/>
  <c r="M337"/>
  <c r="O337"/>
  <c r="Q337"/>
  <c r="C337"/>
  <c r="E331"/>
  <c r="G331"/>
  <c r="I331"/>
  <c r="K331"/>
  <c r="M331"/>
  <c r="O331"/>
  <c r="Q331"/>
  <c r="C331"/>
  <c r="E301"/>
  <c r="G301"/>
  <c r="I301"/>
  <c r="K301"/>
  <c r="M301"/>
  <c r="O301"/>
  <c r="Q301"/>
  <c r="E295"/>
  <c r="G295"/>
  <c r="I295"/>
  <c r="K295"/>
  <c r="M295"/>
  <c r="O295"/>
  <c r="Q295"/>
  <c r="C301"/>
  <c r="C295"/>
  <c r="E265"/>
  <c r="G265"/>
  <c r="I265"/>
  <c r="K265"/>
  <c r="M265"/>
  <c r="O265"/>
  <c r="Q265"/>
  <c r="C265"/>
  <c r="E259"/>
  <c r="G259"/>
  <c r="I259"/>
  <c r="K259"/>
  <c r="M259"/>
  <c r="O259"/>
  <c r="Q259"/>
  <c r="C259"/>
  <c r="E223"/>
  <c r="G223"/>
  <c r="I223"/>
  <c r="K223"/>
  <c r="M223"/>
  <c r="O223"/>
  <c r="Q223"/>
  <c r="C223"/>
  <c r="E229"/>
  <c r="G229"/>
  <c r="I229"/>
  <c r="K229"/>
  <c r="M229"/>
  <c r="O229"/>
  <c r="Q229"/>
  <c r="C229"/>
  <c r="E193"/>
  <c r="G193"/>
  <c r="I193"/>
  <c r="K193"/>
  <c r="M193"/>
  <c r="O193"/>
  <c r="Q193"/>
  <c r="C193"/>
  <c r="E187"/>
  <c r="G187"/>
  <c r="I187"/>
  <c r="K187"/>
  <c r="M187"/>
  <c r="O187"/>
  <c r="Q187"/>
  <c r="C187"/>
  <c r="E151"/>
  <c r="G151"/>
  <c r="I151"/>
  <c r="K151"/>
  <c r="M151"/>
  <c r="O151"/>
  <c r="Q151"/>
  <c r="C151"/>
  <c r="E157"/>
  <c r="G157"/>
  <c r="I157"/>
  <c r="K157"/>
  <c r="M157"/>
  <c r="O157"/>
  <c r="Q157"/>
  <c r="C157"/>
  <c r="E49"/>
  <c r="G49"/>
  <c r="I49"/>
  <c r="K49"/>
  <c r="M49"/>
  <c r="O49"/>
  <c r="Q49"/>
  <c r="C49"/>
  <c r="E121"/>
  <c r="G121"/>
  <c r="I121"/>
  <c r="K121"/>
  <c r="M121"/>
  <c r="O121"/>
  <c r="Q121"/>
  <c r="C121"/>
  <c r="E115"/>
  <c r="G115"/>
  <c r="I115"/>
  <c r="K115"/>
  <c r="M115"/>
  <c r="O115"/>
  <c r="Q115"/>
  <c r="C115"/>
  <c r="E85"/>
  <c r="G85"/>
  <c r="I85"/>
  <c r="K85"/>
  <c r="M85"/>
  <c r="O85"/>
  <c r="Q85"/>
  <c r="C85"/>
  <c r="I78"/>
  <c r="K78"/>
  <c r="M78"/>
  <c r="O78"/>
  <c r="Q78"/>
  <c r="E78"/>
  <c r="G78"/>
  <c r="C78"/>
  <c r="T81"/>
  <c r="E43"/>
  <c r="G43"/>
  <c r="I43"/>
  <c r="K43"/>
  <c r="M43"/>
  <c r="O43"/>
  <c r="Q43"/>
  <c r="C43"/>
  <c r="E15"/>
  <c r="G15"/>
  <c r="I15"/>
  <c r="K15"/>
  <c r="M15"/>
  <c r="O15"/>
  <c r="Q15"/>
  <c r="C15"/>
  <c r="E10"/>
  <c r="G10"/>
  <c r="I10"/>
  <c r="K10"/>
  <c r="M10"/>
  <c r="O10"/>
  <c r="Q10"/>
  <c r="C10"/>
  <c r="AF30" i="1"/>
  <c r="AF31"/>
  <c r="AF32"/>
  <c r="AF33"/>
  <c r="AF34"/>
  <c r="AF29"/>
  <c r="AD30"/>
  <c r="AD31"/>
  <c r="AD32"/>
  <c r="AD33"/>
  <c r="AD34"/>
  <c r="AD29"/>
  <c r="AB30"/>
  <c r="AB31"/>
  <c r="AB32"/>
  <c r="AB33"/>
  <c r="AB34"/>
  <c r="AB29"/>
  <c r="Z30"/>
  <c r="Z31"/>
  <c r="Z32"/>
  <c r="Z33"/>
  <c r="Z34"/>
  <c r="Z29"/>
  <c r="X30"/>
  <c r="X31"/>
  <c r="X32"/>
  <c r="X33"/>
  <c r="X34"/>
  <c r="X29"/>
  <c r="V30"/>
  <c r="V31"/>
  <c r="V32"/>
  <c r="V33"/>
  <c r="V34"/>
  <c r="V29"/>
  <c r="T30"/>
  <c r="T31"/>
  <c r="T32"/>
  <c r="T33"/>
  <c r="T34"/>
  <c r="T29"/>
  <c r="R30"/>
  <c r="R31"/>
  <c r="R32"/>
  <c r="R33"/>
  <c r="R34"/>
  <c r="R29"/>
  <c r="P30"/>
  <c r="P31"/>
  <c r="P32"/>
  <c r="P33"/>
  <c r="P34"/>
  <c r="P29"/>
  <c r="N34"/>
  <c r="N33"/>
  <c r="N32"/>
  <c r="N31"/>
  <c r="N30"/>
  <c r="N29"/>
  <c r="L33"/>
  <c r="L32"/>
  <c r="L31"/>
  <c r="L30"/>
  <c r="L29"/>
  <c r="J32"/>
  <c r="L34"/>
  <c r="J30"/>
  <c r="J31"/>
  <c r="J33"/>
  <c r="J34"/>
  <c r="J29"/>
  <c r="V10"/>
  <c r="V11"/>
  <c r="V12"/>
  <c r="V13"/>
  <c r="V14"/>
  <c r="V15"/>
  <c r="V16"/>
  <c r="V17"/>
  <c r="V18"/>
  <c r="V19"/>
  <c r="V20"/>
  <c r="V21"/>
  <c r="T10"/>
  <c r="T11"/>
  <c r="T12"/>
  <c r="T13"/>
  <c r="T14"/>
  <c r="T15"/>
  <c r="T16"/>
  <c r="T17"/>
  <c r="T18"/>
  <c r="T19"/>
  <c r="T20"/>
  <c r="T21"/>
  <c r="R10"/>
  <c r="R11"/>
  <c r="R12"/>
  <c r="R13"/>
  <c r="R14"/>
  <c r="R15"/>
  <c r="R16"/>
  <c r="R17"/>
  <c r="R18"/>
  <c r="R19"/>
  <c r="R20"/>
  <c r="R21"/>
  <c r="V9"/>
  <c r="T9"/>
  <c r="R9"/>
  <c r="P10"/>
  <c r="P11"/>
  <c r="P12"/>
  <c r="P13"/>
  <c r="P14"/>
  <c r="P15"/>
  <c r="P16"/>
  <c r="P17"/>
  <c r="P18"/>
  <c r="P19"/>
  <c r="P20"/>
  <c r="P21"/>
  <c r="P9"/>
  <c r="N10"/>
  <c r="N11"/>
  <c r="N12"/>
  <c r="N13"/>
  <c r="N14"/>
  <c r="N15"/>
  <c r="N16"/>
  <c r="N17"/>
  <c r="N18"/>
  <c r="N19"/>
  <c r="N20"/>
  <c r="N21"/>
  <c r="N9"/>
  <c r="L10"/>
  <c r="L11"/>
  <c r="L12"/>
  <c r="L13"/>
  <c r="L14"/>
  <c r="L15"/>
  <c r="L16"/>
  <c r="L17"/>
  <c r="L18"/>
  <c r="L19"/>
  <c r="L20"/>
  <c r="L21"/>
  <c r="L9"/>
  <c r="J10"/>
  <c r="J11"/>
  <c r="J12"/>
  <c r="J13"/>
  <c r="J14"/>
  <c r="J15"/>
  <c r="J16"/>
  <c r="J17"/>
  <c r="J18"/>
  <c r="J19"/>
  <c r="J20"/>
  <c r="J21"/>
  <c r="J9"/>
  <c r="L11" i="14" l="1"/>
  <c r="L19"/>
  <c r="L13"/>
  <c r="L17"/>
  <c r="L23"/>
  <c r="L27"/>
  <c r="L31"/>
  <c r="L35"/>
  <c r="L39"/>
  <c r="L43"/>
  <c r="L47"/>
  <c r="L51"/>
  <c r="L87"/>
  <c r="L91"/>
  <c r="L95"/>
  <c r="L99"/>
  <c r="L103"/>
  <c r="L107"/>
  <c r="L111"/>
  <c r="L115"/>
  <c r="L119"/>
  <c r="L123"/>
  <c r="L127"/>
  <c r="L131"/>
  <c r="L135"/>
  <c r="L139"/>
  <c r="L33"/>
  <c r="L15"/>
  <c r="L21"/>
  <c r="L25"/>
  <c r="L29"/>
  <c r="L37"/>
  <c r="L41"/>
  <c r="L45"/>
  <c r="L49"/>
  <c r="L53"/>
  <c r="L57"/>
  <c r="L61"/>
  <c r="L65"/>
  <c r="L69"/>
  <c r="L73"/>
  <c r="L77"/>
  <c r="L81"/>
  <c r="L85"/>
  <c r="L89"/>
  <c r="L93"/>
  <c r="L97"/>
  <c r="L101"/>
  <c r="L105"/>
  <c r="L109"/>
  <c r="L113"/>
  <c r="L117"/>
  <c r="L121"/>
  <c r="L125"/>
  <c r="L129"/>
  <c r="L133"/>
  <c r="L137"/>
  <c r="L141"/>
  <c r="L55"/>
  <c r="L59"/>
  <c r="L63"/>
  <c r="L67"/>
  <c r="L71"/>
  <c r="L75"/>
  <c r="L79"/>
  <c r="L83"/>
  <c r="N17" i="11"/>
  <c r="G65" i="5"/>
  <c r="G59"/>
  <c r="G53"/>
  <c r="G47"/>
  <c r="G35"/>
  <c r="G41"/>
  <c r="G23"/>
  <c r="G29"/>
  <c r="G11"/>
  <c r="G17"/>
  <c r="X18" i="1"/>
  <c r="X14"/>
  <c r="X19"/>
  <c r="X15"/>
  <c r="X9"/>
  <c r="X21"/>
  <c r="X17"/>
  <c r="X13"/>
  <c r="X11"/>
  <c r="X20"/>
  <c r="X16"/>
  <c r="X12"/>
  <c r="X10"/>
</calcChain>
</file>

<file path=xl/sharedStrings.xml><?xml version="1.0" encoding="utf-8"?>
<sst xmlns="http://schemas.openxmlformats.org/spreadsheetml/2006/main" count="3336" uniqueCount="121">
  <si>
    <t xml:space="preserve"> </t>
  </si>
  <si>
    <t>Frequency</t>
  </si>
  <si>
    <t>Percent</t>
  </si>
  <si>
    <t>Valid Percent</t>
  </si>
  <si>
    <t>Cumulative Percent</t>
  </si>
  <si>
    <t>D</t>
  </si>
  <si>
    <t>N</t>
  </si>
  <si>
    <t>S</t>
  </si>
  <si>
    <t>Total</t>
  </si>
  <si>
    <t>Uso antiretro</t>
  </si>
  <si>
    <t>Frequência da variável usoantiretroviral do SISCEL</t>
  </si>
  <si>
    <t>feminino</t>
  </si>
  <si>
    <t>masculino</t>
  </si>
  <si>
    <t>Frequência da variável gênero em tratamento</t>
  </si>
  <si>
    <t>ano</t>
  </si>
  <si>
    <t>genero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</si>
  <si>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</si>
  <si>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</si>
  <si>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</si>
  <si>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</si>
  <si>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</si>
  <si>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</si>
  <si>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</si>
  <si>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</si>
  <si>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</si>
  <si>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</si>
  <si>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</si>
  <si>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</si>
  <si>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faixas_idade</t>
  </si>
  <si>
    <t>faixas_cv</t>
  </si>
  <si>
    <t>13 a 21 anos</t>
  </si>
  <si>
    <t>22 a 50 anos</t>
  </si>
  <si>
    <t>CENTRO OESTE</t>
  </si>
  <si>
    <t>NORDESTE</t>
  </si>
  <si>
    <t>NORTE</t>
  </si>
  <si>
    <t>SUDESTE</t>
  </si>
  <si>
    <t>SUL</t>
  </si>
  <si>
    <t>Região</t>
  </si>
  <si>
    <t>Count</t>
  </si>
  <si>
    <t>Regiao</t>
  </si>
  <si>
    <t>maior que 50 anos</t>
  </si>
  <si>
    <t>indetctável</t>
  </si>
  <si>
    <t>401 a 1000 cópias</t>
  </si>
  <si>
    <t>1001 a 2000 cópias</t>
  </si>
  <si>
    <t>2001 a 10000 cópias</t>
  </si>
  <si>
    <t>10001 a 50000 cópias</t>
  </si>
  <si>
    <t>50000 a 100000 cópias</t>
  </si>
  <si>
    <t>maior que 100000 cópias</t>
  </si>
  <si>
    <t>Frequência ano em tratamento</t>
  </si>
  <si>
    <t>% of Total</t>
  </si>
  <si>
    <t>Ano</t>
  </si>
  <si>
    <t>Results</t>
  </si>
  <si>
    <t>total</t>
  </si>
  <si>
    <t>Tabela por ano, faixa etária, região e faixas de carga viral: Em Tratamento</t>
  </si>
  <si>
    <t>Faixa etária</t>
  </si>
  <si>
    <t>Tabela por ano, faixa etária e faixas de CV: Em tratamento</t>
  </si>
  <si>
    <t>Frequência Região: Tratamento</t>
  </si>
  <si>
    <t>Tabela ano e faixas de CV: Em tratamento</t>
  </si>
  <si>
    <t>Tabela por região e por ano</t>
  </si>
  <si>
    <t>regiao * faixas_cv * genero * faixas_idade * ano Crosstabulation</t>
  </si>
  <si>
    <t>regiao</t>
  </si>
  <si>
    <t>Faixa Etária</t>
  </si>
  <si>
    <t>Tabela por ano, faixa etária, gênero, região e faixas de carga viral: Em Tratamento</t>
  </si>
  <si>
    <t>região</t>
  </si>
  <si>
    <t>results</t>
  </si>
  <si>
    <t>Tabela por ano e gênero por faixas de carga viral: Em Tratamento</t>
  </si>
  <si>
    <t>(40.00)</t>
  </si>
  <si>
    <t>(56.33)</t>
  </si>
  <si>
    <t>(47.11)</t>
  </si>
  <si>
    <t>(33.65)</t>
  </si>
  <si>
    <t>(40.37)</t>
  </si>
  <si>
    <t>(51.71)</t>
  </si>
  <si>
    <t>(45.93)</t>
  </si>
  <si>
    <t>(41.81)</t>
  </si>
  <si>
    <t>(77.42)</t>
  </si>
  <si>
    <t>(49.76)</t>
  </si>
  <si>
    <t>(53.01)</t>
  </si>
  <si>
    <t>(42.46)</t>
  </si>
  <si>
    <t>(41.31)</t>
  </si>
  <si>
    <t>(51.40)</t>
  </si>
  <si>
    <t>(53.58)</t>
  </si>
  <si>
    <t>(58.46)</t>
  </si>
  <si>
    <t>(52.24)</t>
  </si>
  <si>
    <t>(42.41)</t>
  </si>
  <si>
    <t>(55.81)</t>
  </si>
  <si>
    <t>(57.55)</t>
  </si>
  <si>
    <t>(62.98)</t>
  </si>
  <si>
    <t>(60.65)</t>
  </si>
  <si>
    <t>(49.17)</t>
  </si>
  <si>
    <t>(15.62)</t>
  </si>
  <si>
    <t>(61.66)</t>
  </si>
  <si>
    <t>(67.46)</t>
  </si>
  <si>
    <t>(62.30)</t>
  </si>
  <si>
    <t>(54.19)</t>
  </si>
  <si>
    <t>(64.30)</t>
  </si>
  <si>
    <t>(66.20)</t>
  </si>
  <si>
    <t>(71.45)</t>
  </si>
  <si>
    <t>(67.05)</t>
  </si>
  <si>
    <t>(65.01)</t>
  </si>
  <si>
    <t>(68.99)</t>
  </si>
  <si>
    <t>(71.08)</t>
  </si>
  <si>
    <t>(75.98)</t>
  </si>
  <si>
    <t>(69.49)</t>
  </si>
  <si>
    <t>(67.94)</t>
  </si>
  <si>
    <t>(71.82)</t>
  </si>
  <si>
    <t>(73.21)</t>
  </si>
  <si>
    <t>(76.80)</t>
  </si>
  <si>
    <t>(72.05)</t>
  </si>
  <si>
    <t>(70.49)</t>
  </si>
  <si>
    <t>(75.23)</t>
  </si>
  <si>
    <t>(75.69)</t>
  </si>
  <si>
    <t>(78.92)</t>
  </si>
  <si>
    <t>(73.34)</t>
  </si>
  <si>
    <t>(69.94)</t>
  </si>
  <si>
    <t>(76.93)</t>
  </si>
  <si>
    <t>(76.94)</t>
  </si>
  <si>
    <t>(79.99)</t>
  </si>
  <si>
    <t>(72.99)</t>
  </si>
  <si>
    <t>(68.90)</t>
  </si>
  <si>
    <t>(77.85)</t>
  </si>
  <si>
    <t>(78.84)</t>
  </si>
</sst>
</file>

<file path=xl/styles.xml><?xml version="1.0" encoding="utf-8"?>
<styleSheet xmlns="http://schemas.openxmlformats.org/spreadsheetml/2006/main">
  <numFmts count="4">
    <numFmt numFmtId="164" formatCode="###0"/>
    <numFmt numFmtId="165" formatCode="####.0"/>
    <numFmt numFmtId="166" formatCode="####.0%"/>
    <numFmt numFmtId="167" formatCode="###0.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10"/>
      <name val="Arial"/>
      <family val="2"/>
    </font>
    <font>
      <b/>
      <sz val="9"/>
      <color rgb="FFFF0000"/>
      <name val="Arial"/>
      <family val="2"/>
    </font>
    <font>
      <sz val="9"/>
      <color indexed="8"/>
      <name val="Arial"/>
      <family val="2"/>
    </font>
    <font>
      <b/>
      <sz val="10"/>
      <color rgb="FFFF0000"/>
      <name val="Arial"/>
      <family val="2"/>
    </font>
    <font>
      <sz val="9"/>
      <color indexed="8"/>
      <name val="Arial"/>
      <family val="2"/>
    </font>
    <font>
      <sz val="9"/>
      <color indexed="8"/>
      <name val="Arial Bold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</cellStyleXfs>
  <cellXfs count="289">
    <xf numFmtId="0" fontId="0" fillId="0" borderId="0" xfId="0"/>
    <xf numFmtId="0" fontId="3" fillId="2" borderId="6" xfId="1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left" vertical="top" wrapText="1"/>
    </xf>
    <xf numFmtId="0" fontId="5" fillId="2" borderId="18" xfId="2" applyFont="1" applyFill="1" applyBorder="1" applyAlignment="1">
      <alignment horizontal="left" vertical="top" wrapText="1"/>
    </xf>
    <xf numFmtId="0" fontId="5" fillId="2" borderId="6" xfId="2" applyFont="1" applyFill="1" applyBorder="1" applyAlignment="1">
      <alignment horizontal="center" wrapText="1"/>
    </xf>
    <xf numFmtId="164" fontId="5" fillId="2" borderId="17" xfId="2" applyNumberFormat="1" applyFont="1" applyFill="1" applyBorder="1" applyAlignment="1">
      <alignment horizontal="right" vertical="top"/>
    </xf>
    <xf numFmtId="164" fontId="5" fillId="2" borderId="18" xfId="2" applyNumberFormat="1" applyFont="1" applyFill="1" applyBorder="1" applyAlignment="1">
      <alignment horizontal="right" vertical="top"/>
    </xf>
    <xf numFmtId="165" fontId="5" fillId="2" borderId="17" xfId="2" applyNumberFormat="1" applyFont="1" applyFill="1" applyBorder="1" applyAlignment="1">
      <alignment horizontal="right" vertical="top"/>
    </xf>
    <xf numFmtId="165" fontId="5" fillId="2" borderId="18" xfId="2" applyNumberFormat="1" applyFont="1" applyFill="1" applyBorder="1" applyAlignment="1">
      <alignment horizontal="right" vertical="top"/>
    </xf>
    <xf numFmtId="0" fontId="3" fillId="2" borderId="18" xfId="2" applyFill="1" applyBorder="1" applyAlignment="1">
      <alignment horizontal="center" vertical="center"/>
    </xf>
    <xf numFmtId="0" fontId="4" fillId="2" borderId="17" xfId="2" applyFont="1" applyFill="1" applyBorder="1" applyAlignment="1">
      <alignment horizontal="left" vertical="top" wrapText="1"/>
    </xf>
    <xf numFmtId="164" fontId="4" fillId="2" borderId="17" xfId="2" applyNumberFormat="1" applyFont="1" applyFill="1" applyBorder="1" applyAlignment="1">
      <alignment horizontal="right" vertical="top"/>
    </xf>
    <xf numFmtId="165" fontId="4" fillId="2" borderId="17" xfId="2" applyNumberFormat="1" applyFont="1" applyFill="1" applyBorder="1" applyAlignment="1">
      <alignment horizontal="right" vertical="top"/>
    </xf>
    <xf numFmtId="0" fontId="3" fillId="0" borderId="0" xfId="3"/>
    <xf numFmtId="0" fontId="3" fillId="2" borderId="20" xfId="3" applyFont="1" applyFill="1" applyBorder="1" applyAlignment="1">
      <alignment horizontal="center" vertical="center"/>
    </xf>
    <xf numFmtId="0" fontId="5" fillId="2" borderId="21" xfId="3" applyFont="1" applyFill="1" applyBorder="1" applyAlignment="1">
      <alignment horizontal="left" vertical="top" wrapText="1"/>
    </xf>
    <xf numFmtId="0" fontId="5" fillId="2" borderId="22" xfId="3" applyFont="1" applyFill="1" applyBorder="1" applyAlignment="1">
      <alignment horizontal="left" vertical="top" wrapText="1"/>
    </xf>
    <xf numFmtId="0" fontId="5" fillId="2" borderId="24" xfId="3" applyFont="1" applyFill="1" applyBorder="1" applyAlignment="1">
      <alignment horizontal="left" vertical="top" wrapText="1"/>
    </xf>
    <xf numFmtId="0" fontId="5" fillId="2" borderId="1" xfId="3" applyFont="1" applyFill="1" applyBorder="1" applyAlignment="1">
      <alignment horizontal="center" wrapText="1"/>
    </xf>
    <xf numFmtId="164" fontId="5" fillId="2" borderId="25" xfId="3" applyNumberFormat="1" applyFont="1" applyFill="1" applyBorder="1" applyAlignment="1">
      <alignment horizontal="right" vertical="top"/>
    </xf>
    <xf numFmtId="164" fontId="5" fillId="2" borderId="2" xfId="3" applyNumberFormat="1" applyFont="1" applyFill="1" applyBorder="1" applyAlignment="1">
      <alignment horizontal="right" vertical="top"/>
    </xf>
    <xf numFmtId="164" fontId="5" fillId="2" borderId="26" xfId="3" applyNumberFormat="1" applyFont="1" applyFill="1" applyBorder="1" applyAlignment="1">
      <alignment horizontal="right" vertical="top"/>
    </xf>
    <xf numFmtId="0" fontId="5" fillId="2" borderId="28" xfId="3" applyFont="1" applyFill="1" applyBorder="1" applyAlignment="1">
      <alignment horizontal="center" wrapText="1"/>
    </xf>
    <xf numFmtId="165" fontId="5" fillId="2" borderId="29" xfId="3" applyNumberFormat="1" applyFont="1" applyFill="1" applyBorder="1" applyAlignment="1">
      <alignment horizontal="right" vertical="top"/>
    </xf>
    <xf numFmtId="165" fontId="5" fillId="2" borderId="17" xfId="3" applyNumberFormat="1" applyFont="1" applyFill="1" applyBorder="1" applyAlignment="1">
      <alignment horizontal="right" vertical="top"/>
    </xf>
    <xf numFmtId="165" fontId="5" fillId="2" borderId="18" xfId="3" applyNumberFormat="1" applyFont="1" applyFill="1" applyBorder="1" applyAlignment="1">
      <alignment horizontal="right" vertical="top"/>
    </xf>
    <xf numFmtId="0" fontId="5" fillId="2" borderId="30" xfId="3" applyFont="1" applyFill="1" applyBorder="1" applyAlignment="1">
      <alignment horizontal="center" wrapText="1"/>
    </xf>
    <xf numFmtId="165" fontId="5" fillId="2" borderId="31" xfId="3" applyNumberFormat="1" applyFont="1" applyFill="1" applyBorder="1" applyAlignment="1">
      <alignment horizontal="right" vertical="top"/>
    </xf>
    <xf numFmtId="165" fontId="5" fillId="2" borderId="11" xfId="3" applyNumberFormat="1" applyFont="1" applyFill="1" applyBorder="1" applyAlignment="1">
      <alignment horizontal="right" vertical="top"/>
    </xf>
    <xf numFmtId="0" fontId="4" fillId="2" borderId="24" xfId="3" applyFont="1" applyFill="1" applyBorder="1" applyAlignment="1">
      <alignment horizontal="left" vertical="top" wrapText="1"/>
    </xf>
    <xf numFmtId="164" fontId="4" fillId="2" borderId="26" xfId="3" applyNumberFormat="1" applyFont="1" applyFill="1" applyBorder="1" applyAlignment="1">
      <alignment horizontal="right" vertical="top"/>
    </xf>
    <xf numFmtId="165" fontId="4" fillId="2" borderId="18" xfId="3" applyNumberFormat="1" applyFont="1" applyFill="1" applyBorder="1" applyAlignment="1">
      <alignment horizontal="right" vertical="top"/>
    </xf>
    <xf numFmtId="0" fontId="6" fillId="2" borderId="13" xfId="3" applyFont="1" applyFill="1" applyBorder="1" applyAlignment="1">
      <alignment horizontal="center" vertical="center"/>
    </xf>
    <xf numFmtId="164" fontId="5" fillId="2" borderId="17" xfId="3" applyNumberFormat="1" applyFont="1" applyFill="1" applyBorder="1" applyAlignment="1">
      <alignment horizontal="right" vertical="top"/>
    </xf>
    <xf numFmtId="164" fontId="5" fillId="2" borderId="18" xfId="3" applyNumberFormat="1" applyFont="1" applyFill="1" applyBorder="1" applyAlignment="1">
      <alignment horizontal="right" vertical="top"/>
    </xf>
    <xf numFmtId="0" fontId="3" fillId="2" borderId="18" xfId="3" applyFont="1" applyFill="1" applyBorder="1" applyAlignment="1">
      <alignment horizontal="center" vertical="center"/>
    </xf>
    <xf numFmtId="0" fontId="3" fillId="2" borderId="14" xfId="3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left" vertical="top" wrapText="1"/>
    </xf>
    <xf numFmtId="0" fontId="5" fillId="2" borderId="12" xfId="3" applyFont="1" applyFill="1" applyBorder="1" applyAlignment="1">
      <alignment horizontal="left" vertical="top" wrapText="1"/>
    </xf>
    <xf numFmtId="0" fontId="5" fillId="2" borderId="6" xfId="3" applyFont="1" applyFill="1" applyBorder="1" applyAlignment="1">
      <alignment horizontal="center" wrapText="1"/>
    </xf>
    <xf numFmtId="0" fontId="3" fillId="2" borderId="18" xfId="3" applyFill="1" applyBorder="1" applyAlignment="1">
      <alignment horizontal="center" vertical="center"/>
    </xf>
    <xf numFmtId="0" fontId="3" fillId="0" borderId="0" xfId="4" applyAlignment="1"/>
    <xf numFmtId="0" fontId="5" fillId="2" borderId="17" xfId="4" applyFont="1" applyFill="1" applyBorder="1" applyAlignment="1">
      <alignment horizontal="left" vertical="top"/>
    </xf>
    <xf numFmtId="0" fontId="3" fillId="2" borderId="18" xfId="4" applyFont="1" applyFill="1" applyBorder="1" applyAlignment="1">
      <alignment horizontal="center" vertical="center"/>
    </xf>
    <xf numFmtId="164" fontId="5" fillId="2" borderId="17" xfId="4" applyNumberFormat="1" applyFont="1" applyFill="1" applyBorder="1" applyAlignment="1">
      <alignment horizontal="right" vertical="top"/>
    </xf>
    <xf numFmtId="164" fontId="5" fillId="2" borderId="18" xfId="4" applyNumberFormat="1" applyFont="1" applyFill="1" applyBorder="1" applyAlignment="1">
      <alignment horizontal="right" vertical="top"/>
    </xf>
    <xf numFmtId="0" fontId="5" fillId="2" borderId="19" xfId="4" applyFont="1" applyFill="1" applyBorder="1" applyAlignment="1">
      <alignment horizontal="left" vertical="top"/>
    </xf>
    <xf numFmtId="164" fontId="5" fillId="2" borderId="19" xfId="4" applyNumberFormat="1" applyFont="1" applyFill="1" applyBorder="1" applyAlignment="1">
      <alignment horizontal="right" vertical="top"/>
    </xf>
    <xf numFmtId="0" fontId="5" fillId="2" borderId="19" xfId="4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left" vertical="top" wrapText="1"/>
    </xf>
    <xf numFmtId="164" fontId="5" fillId="2" borderId="9" xfId="0" applyNumberFormat="1" applyFont="1" applyFill="1" applyBorder="1" applyAlignment="1">
      <alignment horizontal="right" vertical="top"/>
    </xf>
    <xf numFmtId="164" fontId="5" fillId="2" borderId="19" xfId="0" applyNumberFormat="1" applyFont="1" applyFill="1" applyBorder="1" applyAlignment="1">
      <alignment horizontal="right" vertical="top"/>
    </xf>
    <xf numFmtId="0" fontId="5" fillId="2" borderId="18" xfId="0" applyFont="1" applyFill="1" applyBorder="1" applyAlignment="1">
      <alignment horizontal="left" vertical="top" wrapText="1"/>
    </xf>
    <xf numFmtId="166" fontId="5" fillId="2" borderId="13" xfId="0" applyNumberFormat="1" applyFont="1" applyFill="1" applyBorder="1" applyAlignment="1">
      <alignment horizontal="right" vertical="top"/>
    </xf>
    <xf numFmtId="166" fontId="5" fillId="2" borderId="18" xfId="0" applyNumberFormat="1" applyFont="1" applyFill="1" applyBorder="1" applyAlignment="1">
      <alignment horizontal="right" vertical="top"/>
    </xf>
    <xf numFmtId="0" fontId="5" fillId="2" borderId="7" xfId="4" applyFont="1" applyFill="1" applyBorder="1" applyAlignment="1">
      <alignment horizontal="center" wrapText="1"/>
    </xf>
    <xf numFmtId="0" fontId="5" fillId="2" borderId="29" xfId="1" applyFont="1" applyFill="1" applyBorder="1" applyAlignment="1">
      <alignment horizontal="left" vertical="top"/>
    </xf>
    <xf numFmtId="164" fontId="5" fillId="2" borderId="29" xfId="1" applyNumberFormat="1" applyFont="1" applyFill="1" applyBorder="1" applyAlignment="1">
      <alignment horizontal="right" vertical="top"/>
    </xf>
    <xf numFmtId="164" fontId="5" fillId="2" borderId="49" xfId="1" applyNumberFormat="1" applyFont="1" applyFill="1" applyBorder="1" applyAlignment="1">
      <alignment horizontal="right" vertical="top"/>
    </xf>
    <xf numFmtId="0" fontId="3" fillId="2" borderId="36" xfId="1" applyFont="1" applyFill="1" applyBorder="1" applyAlignment="1">
      <alignment horizontal="center" vertical="center"/>
    </xf>
    <xf numFmtId="164" fontId="5" fillId="2" borderId="36" xfId="1" applyNumberFormat="1" applyFont="1" applyFill="1" applyBorder="1" applyAlignment="1">
      <alignment horizontal="right" vertical="top"/>
    </xf>
    <xf numFmtId="164" fontId="5" fillId="2" borderId="33" xfId="1" applyNumberFormat="1" applyFont="1" applyFill="1" applyBorder="1" applyAlignment="1">
      <alignment horizontal="right" vertical="top"/>
    </xf>
    <xf numFmtId="0" fontId="5" fillId="2" borderId="39" xfId="1" applyFont="1" applyFill="1" applyBorder="1" applyAlignment="1">
      <alignment horizontal="left" vertical="top"/>
    </xf>
    <xf numFmtId="164" fontId="5" fillId="2" borderId="39" xfId="1" applyNumberFormat="1" applyFont="1" applyFill="1" applyBorder="1" applyAlignment="1">
      <alignment horizontal="right" vertical="top"/>
    </xf>
    <xf numFmtId="164" fontId="5" fillId="2" borderId="47" xfId="1" applyNumberFormat="1" applyFont="1" applyFill="1" applyBorder="1" applyAlignment="1">
      <alignment horizontal="right" vertical="top"/>
    </xf>
    <xf numFmtId="0" fontId="5" fillId="2" borderId="17" xfId="1" applyFont="1" applyFill="1" applyBorder="1" applyAlignment="1">
      <alignment horizontal="left" vertical="top"/>
    </xf>
    <xf numFmtId="164" fontId="5" fillId="2" borderId="17" xfId="1" applyNumberFormat="1" applyFont="1" applyFill="1" applyBorder="1" applyAlignment="1">
      <alignment horizontal="right" vertical="top"/>
    </xf>
    <xf numFmtId="164" fontId="5" fillId="2" borderId="10" xfId="1" applyNumberFormat="1" applyFont="1" applyFill="1" applyBorder="1" applyAlignment="1">
      <alignment horizontal="right" vertical="top"/>
    </xf>
    <xf numFmtId="0" fontId="3" fillId="2" borderId="18" xfId="1" applyFont="1" applyFill="1" applyBorder="1" applyAlignment="1">
      <alignment horizontal="center" vertical="center"/>
    </xf>
    <xf numFmtId="164" fontId="5" fillId="2" borderId="18" xfId="1" applyNumberFormat="1" applyFont="1" applyFill="1" applyBorder="1" applyAlignment="1">
      <alignment horizontal="right" vertical="top"/>
    </xf>
    <xf numFmtId="164" fontId="5" fillId="2" borderId="12" xfId="1" applyNumberFormat="1" applyFont="1" applyFill="1" applyBorder="1" applyAlignment="1">
      <alignment horizontal="right" vertical="top"/>
    </xf>
    <xf numFmtId="0" fontId="5" fillId="2" borderId="49" xfId="3" applyFont="1" applyFill="1" applyBorder="1" applyAlignment="1">
      <alignment horizontal="left" vertical="top" wrapText="1"/>
    </xf>
    <xf numFmtId="164" fontId="5" fillId="2" borderId="19" xfId="3" applyNumberFormat="1" applyFont="1" applyFill="1" applyBorder="1" applyAlignment="1">
      <alignment horizontal="right" vertical="top"/>
    </xf>
    <xf numFmtId="0" fontId="3" fillId="2" borderId="12" xfId="3" applyFont="1" applyFill="1" applyBorder="1" applyAlignment="1">
      <alignment horizontal="center" vertical="center"/>
    </xf>
    <xf numFmtId="0" fontId="5" fillId="2" borderId="32" xfId="3" applyFont="1" applyFill="1" applyBorder="1" applyAlignment="1">
      <alignment horizontal="center" wrapText="1"/>
    </xf>
    <xf numFmtId="0" fontId="5" fillId="2" borderId="46" xfId="3" applyFont="1" applyFill="1" applyBorder="1" applyAlignment="1">
      <alignment horizontal="center" wrapText="1"/>
    </xf>
    <xf numFmtId="0" fontId="5" fillId="2" borderId="34" xfId="3" applyFont="1" applyFill="1" applyBorder="1" applyAlignment="1">
      <alignment horizontal="center" wrapText="1"/>
    </xf>
    <xf numFmtId="0" fontId="5" fillId="2" borderId="19" xfId="3" applyFont="1" applyFill="1" applyBorder="1" applyAlignment="1">
      <alignment horizontal="left" vertical="top" wrapText="1"/>
    </xf>
    <xf numFmtId="0" fontId="5" fillId="2" borderId="17" xfId="3" applyFont="1" applyFill="1" applyBorder="1" applyAlignment="1">
      <alignment horizontal="left" vertical="top" wrapText="1"/>
    </xf>
    <xf numFmtId="0" fontId="1" fillId="0" borderId="0" xfId="1" applyAlignment="1"/>
    <xf numFmtId="0" fontId="7" fillId="2" borderId="19" xfId="1" applyFont="1" applyFill="1" applyBorder="1" applyAlignment="1">
      <alignment horizontal="left" vertical="top"/>
    </xf>
    <xf numFmtId="164" fontId="7" fillId="2" borderId="19" xfId="1" applyNumberFormat="1" applyFont="1" applyFill="1" applyBorder="1" applyAlignment="1">
      <alignment horizontal="right" vertical="top"/>
    </xf>
    <xf numFmtId="0" fontId="1" fillId="2" borderId="19" xfId="1" applyFill="1" applyBorder="1" applyAlignment="1">
      <alignment horizontal="center" vertical="center"/>
    </xf>
    <xf numFmtId="0" fontId="1" fillId="2" borderId="18" xfId="1" applyFont="1" applyFill="1" applyBorder="1" applyAlignment="1">
      <alignment horizontal="center" vertical="center"/>
    </xf>
    <xf numFmtId="164" fontId="7" fillId="2" borderId="18" xfId="1" applyNumberFormat="1" applyFont="1" applyFill="1" applyBorder="1" applyAlignment="1">
      <alignment horizontal="right" vertical="top"/>
    </xf>
    <xf numFmtId="0" fontId="1" fillId="2" borderId="18" xfId="1" applyFill="1" applyBorder="1" applyAlignment="1">
      <alignment horizontal="center" vertical="center"/>
    </xf>
    <xf numFmtId="0" fontId="7" fillId="2" borderId="17" xfId="1" applyFont="1" applyFill="1" applyBorder="1" applyAlignment="1">
      <alignment horizontal="left" vertical="top"/>
    </xf>
    <xf numFmtId="164" fontId="7" fillId="2" borderId="17" xfId="1" applyNumberFormat="1" applyFont="1" applyFill="1" applyBorder="1" applyAlignment="1">
      <alignment horizontal="right" vertical="top"/>
    </xf>
    <xf numFmtId="0" fontId="1" fillId="2" borderId="36" xfId="1" applyFont="1" applyFill="1" applyBorder="1" applyAlignment="1">
      <alignment horizontal="center" vertical="center"/>
    </xf>
    <xf numFmtId="164" fontId="7" fillId="2" borderId="36" xfId="1" applyNumberFormat="1" applyFont="1" applyFill="1" applyBorder="1" applyAlignment="1">
      <alignment horizontal="right" vertical="top"/>
    </xf>
    <xf numFmtId="0" fontId="7" fillId="2" borderId="39" xfId="1" applyFont="1" applyFill="1" applyBorder="1" applyAlignment="1">
      <alignment horizontal="left" vertical="top"/>
    </xf>
    <xf numFmtId="164" fontId="7" fillId="2" borderId="39" xfId="1" applyNumberFormat="1" applyFont="1" applyFill="1" applyBorder="1" applyAlignment="1">
      <alignment horizontal="right" vertical="top"/>
    </xf>
    <xf numFmtId="0" fontId="5" fillId="2" borderId="29" xfId="0" applyFont="1" applyFill="1" applyBorder="1" applyAlignment="1">
      <alignment horizontal="left" vertical="top"/>
    </xf>
    <xf numFmtId="164" fontId="5" fillId="2" borderId="29" xfId="0" applyNumberFormat="1" applyFont="1" applyFill="1" applyBorder="1" applyAlignment="1">
      <alignment horizontal="right" vertical="top"/>
    </xf>
    <xf numFmtId="0" fontId="0" fillId="2" borderId="29" xfId="0" applyFill="1" applyBorder="1" applyAlignment="1">
      <alignment horizontal="center" vertical="center"/>
    </xf>
    <xf numFmtId="164" fontId="5" fillId="2" borderId="49" xfId="0" applyNumberFormat="1" applyFont="1" applyFill="1" applyBorder="1" applyAlignment="1">
      <alignment horizontal="right" vertical="top"/>
    </xf>
    <xf numFmtId="0" fontId="5" fillId="2" borderId="36" xfId="0" applyFont="1" applyFill="1" applyBorder="1" applyAlignment="1">
      <alignment horizontal="left" vertical="top"/>
    </xf>
    <xf numFmtId="166" fontId="5" fillId="2" borderId="36" xfId="0" applyNumberFormat="1" applyFont="1" applyFill="1" applyBorder="1" applyAlignment="1">
      <alignment horizontal="right" vertical="top"/>
    </xf>
    <xf numFmtId="0" fontId="0" fillId="2" borderId="36" xfId="0" applyFill="1" applyBorder="1" applyAlignment="1">
      <alignment horizontal="center" vertical="center"/>
    </xf>
    <xf numFmtId="166" fontId="5" fillId="2" borderId="33" xfId="0" applyNumberFormat="1" applyFont="1" applyFill="1" applyBorder="1" applyAlignment="1">
      <alignment horizontal="right" vertical="top"/>
    </xf>
    <xf numFmtId="0" fontId="5" fillId="2" borderId="39" xfId="0" applyFont="1" applyFill="1" applyBorder="1" applyAlignment="1">
      <alignment horizontal="left" vertical="top"/>
    </xf>
    <xf numFmtId="164" fontId="5" fillId="2" borderId="39" xfId="0" applyNumberFormat="1" applyFont="1" applyFill="1" applyBorder="1" applyAlignment="1">
      <alignment horizontal="right" vertical="top"/>
    </xf>
    <xf numFmtId="0" fontId="0" fillId="2" borderId="39" xfId="0" applyFill="1" applyBorder="1" applyAlignment="1">
      <alignment horizontal="center" vertical="center"/>
    </xf>
    <xf numFmtId="164" fontId="5" fillId="2" borderId="47" xfId="0" applyNumberFormat="1" applyFont="1" applyFill="1" applyBorder="1" applyAlignment="1">
      <alignment horizontal="right" vertical="top"/>
    </xf>
    <xf numFmtId="0" fontId="5" fillId="2" borderId="38" xfId="0" applyFont="1" applyFill="1" applyBorder="1" applyAlignment="1">
      <alignment horizontal="left" vertical="top"/>
    </xf>
    <xf numFmtId="164" fontId="5" fillId="2" borderId="38" xfId="0" applyNumberFormat="1" applyFont="1" applyFill="1" applyBorder="1" applyAlignment="1">
      <alignment horizontal="right" vertical="top"/>
    </xf>
    <xf numFmtId="164" fontId="5" fillId="2" borderId="52" xfId="0" applyNumberFormat="1" applyFont="1" applyFill="1" applyBorder="1" applyAlignment="1">
      <alignment horizontal="right" vertical="top"/>
    </xf>
    <xf numFmtId="0" fontId="5" fillId="2" borderId="18" xfId="0" applyFont="1" applyFill="1" applyBorder="1" applyAlignment="1">
      <alignment horizontal="left" vertical="top"/>
    </xf>
    <xf numFmtId="0" fontId="3" fillId="2" borderId="23" xfId="3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wrapText="1"/>
    </xf>
    <xf numFmtId="0" fontId="3" fillId="2" borderId="3" xfId="3" applyFont="1" applyFill="1" applyBorder="1" applyAlignment="1">
      <alignment horizontal="center" vertical="center"/>
    </xf>
    <xf numFmtId="0" fontId="5" fillId="2" borderId="48" xfId="4" applyFont="1" applyFill="1" applyBorder="1" applyAlignment="1">
      <alignment horizontal="center"/>
    </xf>
    <xf numFmtId="0" fontId="3" fillId="2" borderId="18" xfId="4" applyFont="1" applyFill="1" applyBorder="1" applyAlignment="1">
      <alignment horizontal="center" vertical="center"/>
    </xf>
    <xf numFmtId="0" fontId="5" fillId="2" borderId="19" xfId="4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center" vertical="center"/>
    </xf>
    <xf numFmtId="0" fontId="1" fillId="2" borderId="18" xfId="1" applyFont="1" applyFill="1" applyBorder="1" applyAlignment="1">
      <alignment horizontal="center" vertical="center"/>
    </xf>
    <xf numFmtId="0" fontId="5" fillId="2" borderId="53" xfId="3" applyFont="1" applyFill="1" applyBorder="1" applyAlignment="1">
      <alignment horizontal="center" wrapText="1"/>
    </xf>
    <xf numFmtId="0" fontId="5" fillId="2" borderId="11" xfId="4" applyFont="1" applyFill="1" applyBorder="1" applyAlignment="1">
      <alignment horizontal="center" wrapText="1"/>
    </xf>
    <xf numFmtId="0" fontId="5" fillId="2" borderId="55" xfId="3" applyFont="1" applyFill="1" applyBorder="1" applyAlignment="1">
      <alignment horizontal="center" wrapText="1"/>
    </xf>
    <xf numFmtId="9" fontId="3" fillId="0" borderId="0" xfId="3" applyNumberFormat="1"/>
    <xf numFmtId="0" fontId="5" fillId="2" borderId="56" xfId="3" applyFont="1" applyFill="1" applyBorder="1" applyAlignment="1">
      <alignment horizontal="center" wrapText="1"/>
    </xf>
    <xf numFmtId="10" fontId="5" fillId="2" borderId="19" xfId="5" applyNumberFormat="1" applyFont="1" applyFill="1" applyBorder="1" applyAlignment="1">
      <alignment horizontal="right" vertical="top"/>
    </xf>
    <xf numFmtId="10" fontId="5" fillId="2" borderId="17" xfId="5" applyNumberFormat="1" applyFont="1" applyFill="1" applyBorder="1" applyAlignment="1">
      <alignment horizontal="right" vertical="top"/>
    </xf>
    <xf numFmtId="10" fontId="5" fillId="2" borderId="18" xfId="5" applyNumberFormat="1" applyFont="1" applyFill="1" applyBorder="1" applyAlignment="1">
      <alignment horizontal="right" vertical="top"/>
    </xf>
    <xf numFmtId="1" fontId="5" fillId="2" borderId="17" xfId="3" applyNumberFormat="1" applyFont="1" applyFill="1" applyBorder="1" applyAlignment="1">
      <alignment horizontal="right" vertical="top"/>
    </xf>
    <xf numFmtId="1" fontId="5" fillId="2" borderId="19" xfId="3" applyNumberFormat="1" applyFont="1" applyFill="1" applyBorder="1" applyAlignment="1">
      <alignment horizontal="right" vertical="top"/>
    </xf>
    <xf numFmtId="1" fontId="5" fillId="2" borderId="18" xfId="3" applyNumberFormat="1" applyFont="1" applyFill="1" applyBorder="1" applyAlignment="1">
      <alignment horizontal="right" vertical="top"/>
    </xf>
    <xf numFmtId="0" fontId="7" fillId="2" borderId="19" xfId="1" applyFont="1" applyFill="1" applyBorder="1" applyAlignment="1">
      <alignment vertical="top"/>
    </xf>
    <xf numFmtId="0" fontId="1" fillId="2" borderId="17" xfId="1" applyFont="1" applyFill="1" applyBorder="1" applyAlignment="1">
      <alignment vertical="center"/>
    </xf>
    <xf numFmtId="0" fontId="1" fillId="2" borderId="18" xfId="1" applyFont="1" applyFill="1" applyBorder="1" applyAlignment="1">
      <alignment vertical="center"/>
    </xf>
    <xf numFmtId="0" fontId="7" fillId="2" borderId="17" xfId="1" applyFont="1" applyFill="1" applyBorder="1" applyAlignment="1">
      <alignment vertical="top"/>
    </xf>
    <xf numFmtId="0" fontId="1" fillId="2" borderId="36" xfId="1" applyFont="1" applyFill="1" applyBorder="1" applyAlignment="1">
      <alignment vertical="center"/>
    </xf>
    <xf numFmtId="0" fontId="7" fillId="2" borderId="39" xfId="1" applyFont="1" applyFill="1" applyBorder="1" applyAlignment="1">
      <alignment vertical="top"/>
    </xf>
    <xf numFmtId="0" fontId="0" fillId="0" borderId="17" xfId="0" applyBorder="1" applyAlignment="1"/>
    <xf numFmtId="0" fontId="0" fillId="0" borderId="18" xfId="0" applyBorder="1" applyAlignment="1"/>
    <xf numFmtId="1" fontId="7" fillId="2" borderId="18" xfId="1" applyNumberFormat="1" applyFont="1" applyFill="1" applyBorder="1" applyAlignment="1">
      <alignment horizontal="right" vertical="top"/>
    </xf>
    <xf numFmtId="164" fontId="0" fillId="0" borderId="0" xfId="0" applyNumberFormat="1"/>
    <xf numFmtId="0" fontId="7" fillId="2" borderId="17" xfId="1" applyFont="1" applyFill="1" applyBorder="1" applyAlignment="1">
      <alignment vertical="center"/>
    </xf>
    <xf numFmtId="0" fontId="7" fillId="2" borderId="36" xfId="1" applyFont="1" applyFill="1" applyBorder="1" applyAlignment="1">
      <alignment vertical="center"/>
    </xf>
    <xf numFmtId="164" fontId="5" fillId="2" borderId="59" xfId="1" applyNumberFormat="1" applyFont="1" applyFill="1" applyBorder="1" applyAlignment="1">
      <alignment horizontal="right" vertical="top"/>
    </xf>
    <xf numFmtId="164" fontId="7" fillId="2" borderId="60" xfId="1" applyNumberFormat="1" applyFont="1" applyFill="1" applyBorder="1" applyAlignment="1">
      <alignment horizontal="right" vertical="top"/>
    </xf>
    <xf numFmtId="164" fontId="7" fillId="2" borderId="61" xfId="1" applyNumberFormat="1" applyFont="1" applyFill="1" applyBorder="1" applyAlignment="1">
      <alignment horizontal="right" vertical="top"/>
    </xf>
    <xf numFmtId="164" fontId="7" fillId="2" borderId="59" xfId="1" applyNumberFormat="1" applyFont="1" applyFill="1" applyBorder="1" applyAlignment="1">
      <alignment horizontal="right" vertical="top"/>
    </xf>
    <xf numFmtId="0" fontId="0" fillId="0" borderId="62" xfId="0" applyBorder="1"/>
    <xf numFmtId="0" fontId="0" fillId="0" borderId="63" xfId="0" applyBorder="1"/>
    <xf numFmtId="0" fontId="5" fillId="2" borderId="14" xfId="1" applyFont="1" applyFill="1" applyBorder="1" applyAlignment="1"/>
    <xf numFmtId="0" fontId="1" fillId="2" borderId="15" xfId="1" applyFont="1" applyFill="1" applyBorder="1" applyAlignment="1">
      <alignment vertical="center"/>
    </xf>
    <xf numFmtId="0" fontId="1" fillId="2" borderId="16" xfId="1" applyFont="1" applyFill="1" applyBorder="1" applyAlignment="1">
      <alignment vertical="center"/>
    </xf>
    <xf numFmtId="0" fontId="7" fillId="2" borderId="6" xfId="1" applyFont="1" applyFill="1" applyBorder="1" applyAlignment="1">
      <alignment vertical="top"/>
    </xf>
    <xf numFmtId="164" fontId="7" fillId="2" borderId="64" xfId="1" applyNumberFormat="1" applyFont="1" applyFill="1" applyBorder="1" applyAlignment="1">
      <alignment horizontal="right" vertical="top"/>
    </xf>
    <xf numFmtId="0" fontId="1" fillId="2" borderId="64" xfId="1" applyFill="1" applyBorder="1" applyAlignment="1">
      <alignment horizontal="center" vertical="center"/>
    </xf>
    <xf numFmtId="0" fontId="1" fillId="2" borderId="61" xfId="1" applyFill="1" applyBorder="1" applyAlignment="1">
      <alignment horizontal="center" vertical="center"/>
    </xf>
    <xf numFmtId="0" fontId="5" fillId="2" borderId="15" xfId="1" applyFont="1" applyFill="1" applyBorder="1" applyAlignment="1"/>
    <xf numFmtId="0" fontId="7" fillId="2" borderId="14" xfId="1" applyFont="1" applyFill="1" applyBorder="1" applyAlignment="1"/>
    <xf numFmtId="0" fontId="7" fillId="2" borderId="15" xfId="1" applyFont="1" applyFill="1" applyBorder="1" applyAlignment="1"/>
    <xf numFmtId="0" fontId="1" fillId="2" borderId="9" xfId="1" applyFont="1" applyFill="1" applyBorder="1" applyAlignment="1">
      <alignment vertical="center"/>
    </xf>
    <xf numFmtId="9" fontId="7" fillId="2" borderId="61" xfId="5" applyFont="1" applyFill="1" applyBorder="1" applyAlignment="1">
      <alignment horizontal="right" vertical="top"/>
    </xf>
    <xf numFmtId="9" fontId="5" fillId="2" borderId="59" xfId="5" applyFont="1" applyFill="1" applyBorder="1" applyAlignment="1">
      <alignment horizontal="right" vertical="top"/>
    </xf>
    <xf numFmtId="9" fontId="7" fillId="2" borderId="60" xfId="5" applyFont="1" applyFill="1" applyBorder="1" applyAlignment="1">
      <alignment horizontal="right" vertical="top"/>
    </xf>
    <xf numFmtId="10" fontId="7" fillId="2" borderId="64" xfId="5" applyNumberFormat="1" applyFont="1" applyFill="1" applyBorder="1" applyAlignment="1">
      <alignment horizontal="right" vertical="top"/>
    </xf>
    <xf numFmtId="10" fontId="7" fillId="2" borderId="61" xfId="5" applyNumberFormat="1" applyFont="1" applyFill="1" applyBorder="1" applyAlignment="1">
      <alignment horizontal="right" vertical="top"/>
    </xf>
    <xf numFmtId="10" fontId="5" fillId="2" borderId="59" xfId="5" applyNumberFormat="1" applyFont="1" applyFill="1" applyBorder="1" applyAlignment="1">
      <alignment horizontal="right" vertical="top"/>
    </xf>
    <xf numFmtId="10" fontId="7" fillId="2" borderId="60" xfId="5" applyNumberFormat="1" applyFont="1" applyFill="1" applyBorder="1" applyAlignment="1">
      <alignment horizontal="right" vertical="top"/>
    </xf>
    <xf numFmtId="10" fontId="7" fillId="2" borderId="18" xfId="5" applyNumberFormat="1" applyFont="1" applyFill="1" applyBorder="1" applyAlignment="1">
      <alignment horizontal="right" vertical="top"/>
    </xf>
    <xf numFmtId="10" fontId="7" fillId="2" borderId="36" xfId="5" applyNumberFormat="1" applyFont="1" applyFill="1" applyBorder="1" applyAlignment="1">
      <alignment horizontal="right" vertical="top"/>
    </xf>
    <xf numFmtId="10" fontId="7" fillId="2" borderId="17" xfId="5" applyNumberFormat="1" applyFont="1" applyFill="1" applyBorder="1" applyAlignment="1">
      <alignment horizontal="right" vertical="top"/>
    </xf>
    <xf numFmtId="10" fontId="7" fillId="2" borderId="19" xfId="5" applyNumberFormat="1" applyFont="1" applyFill="1" applyBorder="1" applyAlignment="1">
      <alignment horizontal="right" vertical="top"/>
    </xf>
    <xf numFmtId="10" fontId="7" fillId="2" borderId="39" xfId="5" applyNumberFormat="1" applyFont="1" applyFill="1" applyBorder="1" applyAlignment="1">
      <alignment horizontal="right" vertical="top"/>
    </xf>
    <xf numFmtId="10" fontId="7" fillId="2" borderId="59" xfId="5" applyNumberFormat="1" applyFont="1" applyFill="1" applyBorder="1" applyAlignment="1">
      <alignment horizontal="right" vertical="top"/>
    </xf>
    <xf numFmtId="10" fontId="0" fillId="0" borderId="0" xfId="5" applyNumberFormat="1" applyFont="1"/>
    <xf numFmtId="10" fontId="0" fillId="0" borderId="62" xfId="5" applyNumberFormat="1" applyFont="1" applyBorder="1"/>
    <xf numFmtId="10" fontId="0" fillId="0" borderId="0" xfId="0" applyNumberFormat="1"/>
    <xf numFmtId="0" fontId="5" fillId="2" borderId="19" xfId="4" applyFont="1" applyFill="1" applyBorder="1" applyAlignment="1">
      <alignment vertical="top"/>
    </xf>
    <xf numFmtId="0" fontId="3" fillId="2" borderId="17" xfId="4" applyFont="1" applyFill="1" applyBorder="1" applyAlignment="1">
      <alignment vertical="center"/>
    </xf>
    <xf numFmtId="0" fontId="3" fillId="2" borderId="18" xfId="4" applyFont="1" applyFill="1" applyBorder="1" applyAlignment="1">
      <alignment vertical="center"/>
    </xf>
    <xf numFmtId="0" fontId="5" fillId="2" borderId="7" xfId="4" applyFont="1" applyFill="1" applyBorder="1" applyAlignment="1">
      <alignment horizontal="center"/>
    </xf>
    <xf numFmtId="0" fontId="5" fillId="2" borderId="17" xfId="4" applyFont="1" applyFill="1" applyBorder="1" applyAlignment="1">
      <alignment horizontal="center" wrapText="1"/>
    </xf>
    <xf numFmtId="167" fontId="5" fillId="2" borderId="18" xfId="4" applyNumberFormat="1" applyFont="1" applyFill="1" applyBorder="1" applyAlignment="1">
      <alignment horizontal="right" vertical="top"/>
    </xf>
    <xf numFmtId="0" fontId="5" fillId="2" borderId="38" xfId="1" applyFont="1" applyFill="1" applyBorder="1" applyAlignment="1">
      <alignment horizontal="left" vertical="top"/>
    </xf>
    <xf numFmtId="0" fontId="3" fillId="2" borderId="1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5" fillId="2" borderId="35" xfId="1" applyFont="1" applyFill="1" applyBorder="1" applyAlignment="1">
      <alignment horizontal="left" vertical="top"/>
    </xf>
    <xf numFmtId="0" fontId="3" fillId="2" borderId="36" xfId="1" applyFont="1" applyFill="1" applyBorder="1" applyAlignment="1">
      <alignment horizontal="center" vertical="center"/>
    </xf>
    <xf numFmtId="0" fontId="5" fillId="2" borderId="37" xfId="1" applyFont="1" applyFill="1" applyBorder="1" applyAlignment="1">
      <alignment horizontal="left" vertical="top"/>
    </xf>
    <xf numFmtId="0" fontId="2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top"/>
    </xf>
    <xf numFmtId="0" fontId="5" fillId="2" borderId="43" xfId="1" applyFont="1" applyFill="1" applyBorder="1" applyAlignment="1">
      <alignment horizontal="center" vertical="top"/>
    </xf>
    <xf numFmtId="0" fontId="3" fillId="2" borderId="19" xfId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/>
    </xf>
    <xf numFmtId="0" fontId="3" fillId="2" borderId="40" xfId="1" applyFont="1" applyFill="1" applyBorder="1" applyAlignment="1">
      <alignment horizontal="center" vertical="center"/>
    </xf>
    <xf numFmtId="0" fontId="5" fillId="2" borderId="28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3" fillId="2" borderId="7" xfId="3" applyFont="1" applyFill="1" applyBorder="1" applyAlignment="1">
      <alignment horizontal="center" vertical="center"/>
    </xf>
    <xf numFmtId="0" fontId="3" fillId="2" borderId="8" xfId="3" applyFont="1" applyFill="1" applyBorder="1" applyAlignment="1">
      <alignment horizontal="center" vertical="center"/>
    </xf>
    <xf numFmtId="0" fontId="3" fillId="2" borderId="9" xfId="3" applyFont="1" applyFill="1" applyBorder="1" applyAlignment="1">
      <alignment horizontal="center" vertical="center"/>
    </xf>
    <xf numFmtId="0" fontId="3" fillId="2" borderId="14" xfId="3" applyFont="1" applyFill="1" applyBorder="1" applyAlignment="1">
      <alignment horizontal="center" vertical="center"/>
    </xf>
    <xf numFmtId="0" fontId="3" fillId="2" borderId="15" xfId="3" applyFont="1" applyFill="1" applyBorder="1" applyAlignment="1">
      <alignment horizontal="center" vertical="center"/>
    </xf>
    <xf numFmtId="0" fontId="3" fillId="2" borderId="16" xfId="3" applyFont="1" applyFill="1" applyBorder="1" applyAlignment="1">
      <alignment horizontal="center" vertical="center"/>
    </xf>
    <xf numFmtId="0" fontId="3" fillId="2" borderId="22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3" fillId="2" borderId="44" xfId="3" applyFont="1" applyFill="1" applyBorder="1" applyAlignment="1">
      <alignment horizontal="center" vertical="center"/>
    </xf>
    <xf numFmtId="0" fontId="5" fillId="2" borderId="54" xfId="4" applyFont="1" applyFill="1" applyBorder="1" applyAlignment="1">
      <alignment horizontal="center" wrapText="1"/>
    </xf>
    <xf numFmtId="0" fontId="5" fillId="2" borderId="16" xfId="4" applyFont="1" applyFill="1" applyBorder="1" applyAlignment="1">
      <alignment horizontal="center" wrapText="1"/>
    </xf>
    <xf numFmtId="0" fontId="5" fillId="2" borderId="14" xfId="4" applyFont="1" applyFill="1" applyBorder="1" applyAlignment="1">
      <alignment horizontal="center" wrapText="1"/>
    </xf>
    <xf numFmtId="0" fontId="5" fillId="2" borderId="2" xfId="3" applyFont="1" applyFill="1" applyBorder="1" applyAlignment="1">
      <alignment horizontal="center" wrapText="1"/>
    </xf>
    <xf numFmtId="0" fontId="5" fillId="2" borderId="0" xfId="3" applyFont="1" applyFill="1" applyBorder="1" applyAlignment="1">
      <alignment horizontal="center" wrapText="1"/>
    </xf>
    <xf numFmtId="0" fontId="5" fillId="2" borderId="27" xfId="3" applyFont="1" applyFill="1" applyBorder="1" applyAlignment="1">
      <alignment horizontal="center" wrapText="1"/>
    </xf>
    <xf numFmtId="0" fontId="3" fillId="0" borderId="14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5" fillId="2" borderId="57" xfId="3" applyFont="1" applyFill="1" applyBorder="1" applyAlignment="1">
      <alignment horizontal="center" wrapText="1"/>
    </xf>
    <xf numFmtId="0" fontId="5" fillId="2" borderId="8" xfId="3" applyFont="1" applyFill="1" applyBorder="1" applyAlignment="1">
      <alignment horizontal="center" wrapText="1"/>
    </xf>
    <xf numFmtId="0" fontId="7" fillId="2" borderId="42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center" vertical="center"/>
    </xf>
    <xf numFmtId="0" fontId="1" fillId="2" borderId="36" xfId="1" applyFont="1" applyFill="1" applyBorder="1" applyAlignment="1">
      <alignment horizontal="center" vertical="center"/>
    </xf>
    <xf numFmtId="0" fontId="7" fillId="2" borderId="43" xfId="1" applyFont="1" applyFill="1" applyBorder="1" applyAlignment="1">
      <alignment horizontal="center" vertical="center"/>
    </xf>
    <xf numFmtId="0" fontId="7" fillId="2" borderId="17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/>
    </xf>
    <xf numFmtId="0" fontId="1" fillId="2" borderId="11" xfId="1" applyFont="1" applyFill="1" applyBorder="1" applyAlignment="1">
      <alignment horizontal="center" vertical="center"/>
    </xf>
    <xf numFmtId="0" fontId="1" fillId="2" borderId="18" xfId="1" applyFont="1" applyFill="1" applyBorder="1" applyAlignment="1">
      <alignment horizontal="center" vertical="center"/>
    </xf>
    <xf numFmtId="0" fontId="7" fillId="2" borderId="37" xfId="1" applyFont="1" applyFill="1" applyBorder="1" applyAlignment="1">
      <alignment horizontal="left" vertical="top"/>
    </xf>
    <xf numFmtId="0" fontId="7" fillId="2" borderId="19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0" fontId="7" fillId="2" borderId="58" xfId="1" applyFont="1" applyFill="1" applyBorder="1" applyAlignment="1">
      <alignment horizontal="center" vertical="top"/>
    </xf>
    <xf numFmtId="0" fontId="7" fillId="2" borderId="0" xfId="1" applyFont="1" applyFill="1" applyBorder="1" applyAlignment="1">
      <alignment horizontal="center" vertical="top"/>
    </xf>
    <xf numFmtId="0" fontId="5" fillId="2" borderId="42" xfId="4" applyFont="1" applyFill="1" applyBorder="1" applyAlignment="1">
      <alignment horizontal="left" vertical="top"/>
    </xf>
    <xf numFmtId="0" fontId="3" fillId="2" borderId="17" xfId="4" applyFont="1" applyFill="1" applyBorder="1" applyAlignment="1">
      <alignment horizontal="center" vertical="center"/>
    </xf>
    <xf numFmtId="0" fontId="3" fillId="2" borderId="19" xfId="4" applyFont="1" applyFill="1" applyBorder="1" applyAlignment="1">
      <alignment horizontal="center" vertical="center"/>
    </xf>
    <xf numFmtId="0" fontId="3" fillId="2" borderId="18" xfId="4" applyFont="1" applyFill="1" applyBorder="1" applyAlignment="1">
      <alignment horizontal="center" vertical="center"/>
    </xf>
    <xf numFmtId="0" fontId="5" fillId="2" borderId="28" xfId="4" applyFont="1" applyFill="1" applyBorder="1" applyAlignment="1">
      <alignment horizontal="center" vertical="center"/>
    </xf>
    <xf numFmtId="0" fontId="5" fillId="2" borderId="28" xfId="4" applyFont="1" applyFill="1" applyBorder="1" applyAlignment="1">
      <alignment horizontal="center"/>
    </xf>
    <xf numFmtId="0" fontId="2" fillId="2" borderId="14" xfId="4" applyFont="1" applyFill="1" applyBorder="1" applyAlignment="1">
      <alignment horizontal="center" vertical="center" wrapText="1"/>
    </xf>
    <xf numFmtId="0" fontId="2" fillId="2" borderId="15" xfId="4" applyFont="1" applyFill="1" applyBorder="1" applyAlignment="1">
      <alignment horizontal="center" vertical="center" wrapText="1"/>
    </xf>
    <xf numFmtId="0" fontId="2" fillId="2" borderId="16" xfId="4" applyFont="1" applyFill="1" applyBorder="1" applyAlignment="1">
      <alignment horizontal="center" vertical="center" wrapText="1"/>
    </xf>
    <xf numFmtId="0" fontId="2" fillId="2" borderId="7" xfId="4" applyFont="1" applyFill="1" applyBorder="1" applyAlignment="1">
      <alignment horizontal="center" vertical="center"/>
    </xf>
    <xf numFmtId="0" fontId="3" fillId="2" borderId="8" xfId="4" applyFont="1" applyFill="1" applyBorder="1" applyAlignment="1">
      <alignment horizontal="center" vertical="center"/>
    </xf>
    <xf numFmtId="0" fontId="3" fillId="2" borderId="9" xfId="4" applyFont="1" applyFill="1" applyBorder="1" applyAlignment="1">
      <alignment horizontal="center" vertical="center"/>
    </xf>
    <xf numFmtId="0" fontId="5" fillId="2" borderId="19" xfId="4" applyFont="1" applyFill="1" applyBorder="1" applyAlignment="1">
      <alignment horizontal="center" vertical="center"/>
    </xf>
    <xf numFmtId="0" fontId="5" fillId="2" borderId="17" xfId="4" applyFont="1" applyFill="1" applyBorder="1" applyAlignment="1">
      <alignment horizontal="center" vertical="center"/>
    </xf>
    <xf numFmtId="0" fontId="5" fillId="2" borderId="48" xfId="4" applyFont="1" applyFill="1" applyBorder="1" applyAlignment="1">
      <alignment horizontal="center"/>
    </xf>
    <xf numFmtId="0" fontId="3" fillId="2" borderId="15" xfId="4" applyFont="1" applyFill="1" applyBorder="1" applyAlignment="1">
      <alignment horizontal="center" vertical="center"/>
    </xf>
    <xf numFmtId="0" fontId="3" fillId="2" borderId="16" xfId="4" applyFont="1" applyFill="1" applyBorder="1" applyAlignment="1">
      <alignment horizontal="center" vertical="center"/>
    </xf>
    <xf numFmtId="0" fontId="3" fillId="2" borderId="43" xfId="4" applyFont="1" applyFill="1" applyBorder="1" applyAlignment="1">
      <alignment horizontal="center" vertical="center"/>
    </xf>
    <xf numFmtId="0" fontId="5" fillId="2" borderId="19" xfId="4" applyFont="1" applyFill="1" applyBorder="1" applyAlignment="1">
      <alignment horizontal="left" vertical="top"/>
    </xf>
    <xf numFmtId="0" fontId="5" fillId="2" borderId="42" xfId="0" applyFont="1" applyFill="1" applyBorder="1" applyAlignment="1">
      <alignment horizontal="left" vertical="top" wrapText="1"/>
    </xf>
    <xf numFmtId="0" fontId="0" fillId="2" borderId="1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wrapText="1"/>
    </xf>
    <xf numFmtId="0" fontId="7" fillId="2" borderId="36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/>
    </xf>
    <xf numFmtId="0" fontId="7" fillId="2" borderId="50" xfId="1" applyFont="1" applyFill="1" applyBorder="1" applyAlignment="1">
      <alignment horizontal="center"/>
    </xf>
    <xf numFmtId="0" fontId="1" fillId="2" borderId="51" xfId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left" vertical="top"/>
    </xf>
    <xf numFmtId="0" fontId="0" fillId="2" borderId="36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left" vertical="top"/>
    </xf>
    <xf numFmtId="0" fontId="0" fillId="2" borderId="4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left" vertical="top"/>
    </xf>
    <xf numFmtId="0" fontId="5" fillId="2" borderId="19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</cellXfs>
  <cellStyles count="6">
    <cellStyle name="Normal" xfId="0" builtinId="0"/>
    <cellStyle name="Normal_geral" xfId="3"/>
    <cellStyle name="Normal_Plan1" xfId="1"/>
    <cellStyle name="Normal_Plan1_1" xfId="2"/>
    <cellStyle name="Normal_Plan5" xfId="4"/>
    <cellStyle name="Porcentagem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G92"/>
  <sheetViews>
    <sheetView topLeftCell="A17" workbookViewId="0">
      <selection activeCell="H39" sqref="H39"/>
    </sheetView>
  </sheetViews>
  <sheetFormatPr defaultRowHeight="15"/>
  <cols>
    <col min="2" max="2" width="11.5703125" bestFit="1" customWidth="1"/>
    <col min="3" max="3" width="16" bestFit="1" customWidth="1"/>
    <col min="4" max="4" width="9.28515625" bestFit="1" customWidth="1"/>
    <col min="5" max="5" width="11.28515625" bestFit="1" customWidth="1"/>
    <col min="6" max="6" width="16.42578125" bestFit="1" customWidth="1"/>
    <col min="8" max="8" width="13" customWidth="1"/>
    <col min="16" max="16" width="9.28515625" customWidth="1"/>
  </cols>
  <sheetData>
    <row r="2" spans="2:24" ht="15.75" thickBot="1"/>
    <row r="3" spans="2:24" ht="15.75" thickBot="1">
      <c r="B3" s="194" t="s">
        <v>10</v>
      </c>
      <c r="C3" s="195"/>
      <c r="D3" s="195"/>
      <c r="E3" s="195"/>
      <c r="F3" s="196"/>
    </row>
    <row r="4" spans="2:24" ht="15.75" thickBot="1">
      <c r="B4" s="1" t="s">
        <v>9</v>
      </c>
      <c r="C4" s="4" t="s">
        <v>1</v>
      </c>
      <c r="D4" s="4" t="s">
        <v>2</v>
      </c>
      <c r="E4" s="4" t="s">
        <v>3</v>
      </c>
      <c r="F4" s="4" t="s">
        <v>4</v>
      </c>
    </row>
    <row r="5" spans="2:24" ht="15.75" thickBot="1">
      <c r="B5" s="2" t="s">
        <v>0</v>
      </c>
      <c r="C5" s="5">
        <v>40110</v>
      </c>
      <c r="D5" s="7">
        <v>1.1499772785591309</v>
      </c>
      <c r="E5" s="7">
        <v>1.1499772785591309</v>
      </c>
      <c r="F5" s="7">
        <v>1.1499772785591309</v>
      </c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13"/>
    </row>
    <row r="6" spans="2:24" ht="15.75" thickBot="1">
      <c r="B6" s="2" t="s">
        <v>5</v>
      </c>
      <c r="C6" s="5">
        <v>203092</v>
      </c>
      <c r="D6" s="7">
        <v>5.8227670271037404</v>
      </c>
      <c r="E6" s="7">
        <v>5.8227670271037404</v>
      </c>
      <c r="F6" s="7">
        <v>6.9727443056628715</v>
      </c>
      <c r="H6" s="200" t="s">
        <v>57</v>
      </c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2"/>
    </row>
    <row r="7" spans="2:24" ht="15.75" thickBot="1">
      <c r="B7" s="2" t="s">
        <v>6</v>
      </c>
      <c r="C7" s="5">
        <v>667572</v>
      </c>
      <c r="D7" s="7">
        <v>19.13968167046313</v>
      </c>
      <c r="E7" s="7">
        <v>19.13968167046313</v>
      </c>
      <c r="F7" s="7">
        <v>26.112425976126001</v>
      </c>
      <c r="H7" s="203" t="s">
        <v>50</v>
      </c>
      <c r="I7" s="209" t="s">
        <v>29</v>
      </c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1"/>
      <c r="W7" s="118" t="s">
        <v>8</v>
      </c>
    </row>
    <row r="8" spans="2:24" ht="37.5" customHeight="1" thickBot="1">
      <c r="B8" s="10" t="s">
        <v>7</v>
      </c>
      <c r="C8" s="11">
        <v>2577121</v>
      </c>
      <c r="D8" s="12">
        <v>73.887574023873995</v>
      </c>
      <c r="E8" s="12">
        <v>73.887574023873995</v>
      </c>
      <c r="F8" s="12">
        <v>100</v>
      </c>
      <c r="H8" s="205"/>
      <c r="I8" s="206" t="s">
        <v>41</v>
      </c>
      <c r="J8" s="207"/>
      <c r="K8" s="208" t="s">
        <v>42</v>
      </c>
      <c r="L8" s="207"/>
      <c r="M8" s="208" t="s">
        <v>43</v>
      </c>
      <c r="N8" s="207"/>
      <c r="O8" s="208" t="s">
        <v>44</v>
      </c>
      <c r="P8" s="207"/>
      <c r="Q8" s="208" t="s">
        <v>45</v>
      </c>
      <c r="R8" s="207"/>
      <c r="S8" s="208" t="s">
        <v>46</v>
      </c>
      <c r="T8" s="207"/>
      <c r="U8" s="208" t="s">
        <v>47</v>
      </c>
      <c r="V8" s="207"/>
      <c r="W8" s="108"/>
      <c r="X8" s="13"/>
    </row>
    <row r="9" spans="2:24" ht="15.75" thickBot="1">
      <c r="B9" s="3" t="s">
        <v>8</v>
      </c>
      <c r="C9" s="6">
        <v>3487895</v>
      </c>
      <c r="D9" s="8">
        <v>100</v>
      </c>
      <c r="E9" s="8">
        <v>100</v>
      </c>
      <c r="F9" s="9"/>
      <c r="H9" s="71" t="s">
        <v>16</v>
      </c>
      <c r="I9" s="72">
        <v>8</v>
      </c>
      <c r="J9" s="121">
        <f t="shared" ref="J9:J21" si="0">I9/W9</f>
        <v>0.4</v>
      </c>
      <c r="K9" s="72">
        <v>2</v>
      </c>
      <c r="L9" s="121">
        <f>K9/W9</f>
        <v>0.1</v>
      </c>
      <c r="M9" s="72">
        <v>2</v>
      </c>
      <c r="N9" s="121">
        <f>M9/W9</f>
        <v>0.1</v>
      </c>
      <c r="O9" s="72">
        <v>3</v>
      </c>
      <c r="P9" s="121">
        <f>O9/W9</f>
        <v>0.15</v>
      </c>
      <c r="Q9" s="72">
        <v>1</v>
      </c>
      <c r="R9" s="121">
        <f>Q9/W9</f>
        <v>0.05</v>
      </c>
      <c r="S9" s="72">
        <v>2</v>
      </c>
      <c r="T9" s="121">
        <f>S9/W9</f>
        <v>0.1</v>
      </c>
      <c r="U9" s="72">
        <v>2</v>
      </c>
      <c r="V9" s="121">
        <f>U9/W9</f>
        <v>0.1</v>
      </c>
      <c r="W9" s="72">
        <v>20</v>
      </c>
      <c r="X9" s="119">
        <f>J9+L9+N9+P9+R9+T9+V9</f>
        <v>1</v>
      </c>
    </row>
    <row r="10" spans="2:24" ht="15.75" thickBot="1">
      <c r="H10" s="37" t="s">
        <v>17</v>
      </c>
      <c r="I10" s="33">
        <v>1289</v>
      </c>
      <c r="J10" s="122">
        <f t="shared" si="0"/>
        <v>0.46483952398124773</v>
      </c>
      <c r="K10" s="33">
        <v>133</v>
      </c>
      <c r="L10" s="122">
        <f t="shared" ref="L10:L21" si="1">K10/W10</f>
        <v>4.7962495492246661E-2</v>
      </c>
      <c r="M10" s="33">
        <v>135</v>
      </c>
      <c r="N10" s="122">
        <f t="shared" ref="N10:N21" si="2">M10/W10</f>
        <v>4.8683736025964659E-2</v>
      </c>
      <c r="O10" s="33">
        <v>339</v>
      </c>
      <c r="P10" s="122">
        <f t="shared" ref="P10:P21" si="3">O10/W10</f>
        <v>0.12225027046520015</v>
      </c>
      <c r="Q10" s="33">
        <v>411</v>
      </c>
      <c r="R10" s="122">
        <f t="shared" ref="R10:R21" si="4">Q10/W10</f>
        <v>0.14821492967904795</v>
      </c>
      <c r="S10" s="33">
        <v>155</v>
      </c>
      <c r="T10" s="122">
        <f t="shared" ref="T10:T21" si="5">S10/W10</f>
        <v>5.5896141363144608E-2</v>
      </c>
      <c r="U10" s="33">
        <v>311</v>
      </c>
      <c r="V10" s="122">
        <f t="shared" ref="V10:V21" si="6">U10/W10</f>
        <v>0.11215290299314822</v>
      </c>
      <c r="W10" s="33">
        <v>2773</v>
      </c>
      <c r="X10" s="119">
        <f t="shared" ref="X10:X21" si="7">J10+L10+N10+P10+R10+T10+V10</f>
        <v>0.99999999999999989</v>
      </c>
    </row>
    <row r="11" spans="2:24" ht="15.75" thickBot="1">
      <c r="B11" s="197" t="s">
        <v>13</v>
      </c>
      <c r="C11" s="198"/>
      <c r="D11" s="198"/>
      <c r="E11" s="198"/>
      <c r="F11" s="199"/>
      <c r="H11" s="37" t="s">
        <v>18</v>
      </c>
      <c r="I11" s="33">
        <v>20400</v>
      </c>
      <c r="J11" s="122">
        <f t="shared" si="0"/>
        <v>0.47882827903483238</v>
      </c>
      <c r="K11" s="33">
        <v>2495</v>
      </c>
      <c r="L11" s="122">
        <f t="shared" si="1"/>
        <v>5.8562576283917006E-2</v>
      </c>
      <c r="M11" s="33">
        <v>2027</v>
      </c>
      <c r="N11" s="122">
        <f t="shared" si="2"/>
        <v>4.7577692235470849E-2</v>
      </c>
      <c r="O11" s="33">
        <v>5775</v>
      </c>
      <c r="P11" s="122">
        <f t="shared" si="3"/>
        <v>0.13555065252089005</v>
      </c>
      <c r="Q11" s="33">
        <v>6130</v>
      </c>
      <c r="R11" s="122">
        <f t="shared" si="4"/>
        <v>0.14388320345507463</v>
      </c>
      <c r="S11" s="33">
        <v>2302</v>
      </c>
      <c r="T11" s="122">
        <f t="shared" si="5"/>
        <v>5.4032485212656085E-2</v>
      </c>
      <c r="U11" s="33">
        <v>3475</v>
      </c>
      <c r="V11" s="122">
        <f t="shared" si="6"/>
        <v>8.1565111257158956E-2</v>
      </c>
      <c r="W11" s="33">
        <v>42604</v>
      </c>
      <c r="X11" s="119">
        <f t="shared" si="7"/>
        <v>1</v>
      </c>
    </row>
    <row r="12" spans="2:24" ht="15.75" thickBot="1">
      <c r="B12" s="14" t="s">
        <v>15</v>
      </c>
      <c r="C12" s="18" t="s">
        <v>1</v>
      </c>
      <c r="D12" s="22" t="s">
        <v>2</v>
      </c>
      <c r="E12" s="22" t="s">
        <v>3</v>
      </c>
      <c r="F12" s="26" t="s">
        <v>4</v>
      </c>
      <c r="H12" s="37" t="s">
        <v>19</v>
      </c>
      <c r="I12" s="33">
        <v>45928</v>
      </c>
      <c r="J12" s="122">
        <f t="shared" si="0"/>
        <v>0.51164707848270485</v>
      </c>
      <c r="K12" s="33">
        <v>4888</v>
      </c>
      <c r="L12" s="122">
        <f t="shared" si="1"/>
        <v>5.4453294713975378E-2</v>
      </c>
      <c r="M12" s="33">
        <v>3976</v>
      </c>
      <c r="N12" s="122">
        <f t="shared" si="2"/>
        <v>4.4293432852448057E-2</v>
      </c>
      <c r="O12" s="33">
        <v>11574</v>
      </c>
      <c r="P12" s="122">
        <f t="shared" si="3"/>
        <v>0.12893666796635661</v>
      </c>
      <c r="Q12" s="33">
        <v>12100</v>
      </c>
      <c r="R12" s="122">
        <f t="shared" si="4"/>
        <v>0.13479641285579011</v>
      </c>
      <c r="S12" s="33">
        <v>4280</v>
      </c>
      <c r="T12" s="122">
        <f t="shared" si="5"/>
        <v>4.7680053472957167E-2</v>
      </c>
      <c r="U12" s="33">
        <v>7019</v>
      </c>
      <c r="V12" s="122">
        <f t="shared" si="6"/>
        <v>7.8193059655767838E-2</v>
      </c>
      <c r="W12" s="33">
        <v>89765</v>
      </c>
      <c r="X12" s="119">
        <f t="shared" si="7"/>
        <v>1</v>
      </c>
    </row>
    <row r="13" spans="2:24">
      <c r="B13" s="15" t="s">
        <v>11</v>
      </c>
      <c r="C13" s="19">
        <v>1076115</v>
      </c>
      <c r="D13" s="23">
        <v>41.75647942025229</v>
      </c>
      <c r="E13" s="23">
        <v>41.75647942025229</v>
      </c>
      <c r="F13" s="27">
        <v>41.75647942025229</v>
      </c>
      <c r="H13" s="37" t="s">
        <v>20</v>
      </c>
      <c r="I13" s="33">
        <v>86697</v>
      </c>
      <c r="J13" s="122">
        <f t="shared" si="0"/>
        <v>0.55551853394418993</v>
      </c>
      <c r="K13" s="33">
        <v>7604</v>
      </c>
      <c r="L13" s="122">
        <f t="shared" si="1"/>
        <v>4.8723288373434148E-2</v>
      </c>
      <c r="M13" s="33">
        <v>6300</v>
      </c>
      <c r="N13" s="122">
        <f t="shared" si="2"/>
        <v>4.0367795469836286E-2</v>
      </c>
      <c r="O13" s="33">
        <v>18074</v>
      </c>
      <c r="P13" s="122">
        <f t="shared" si="3"/>
        <v>0.11581071989235255</v>
      </c>
      <c r="Q13" s="33">
        <v>18659</v>
      </c>
      <c r="R13" s="122">
        <f t="shared" si="4"/>
        <v>0.11955915804312306</v>
      </c>
      <c r="S13" s="33">
        <v>7048</v>
      </c>
      <c r="T13" s="122">
        <f t="shared" si="5"/>
        <v>4.5160670233556528E-2</v>
      </c>
      <c r="U13" s="33">
        <v>11683</v>
      </c>
      <c r="V13" s="122">
        <f t="shared" si="6"/>
        <v>7.4859834043507517E-2</v>
      </c>
      <c r="W13" s="33">
        <v>156065</v>
      </c>
      <c r="X13" s="119">
        <f t="shared" si="7"/>
        <v>0.99999999999999989</v>
      </c>
    </row>
    <row r="14" spans="2:24">
      <c r="B14" s="16" t="s">
        <v>12</v>
      </c>
      <c r="C14" s="20">
        <v>1501006</v>
      </c>
      <c r="D14" s="24">
        <v>58.24352057974771</v>
      </c>
      <c r="E14" s="24">
        <v>58.24352057974771</v>
      </c>
      <c r="F14" s="28">
        <v>100</v>
      </c>
      <c r="H14" s="37" t="s">
        <v>21</v>
      </c>
      <c r="I14" s="33">
        <v>137337</v>
      </c>
      <c r="J14" s="122">
        <f t="shared" si="0"/>
        <v>0.60119243043061443</v>
      </c>
      <c r="K14" s="33">
        <v>10424</v>
      </c>
      <c r="L14" s="122">
        <f t="shared" si="1"/>
        <v>4.5631038211179253E-2</v>
      </c>
      <c r="M14" s="33">
        <v>8371</v>
      </c>
      <c r="N14" s="122">
        <f t="shared" si="2"/>
        <v>3.6644035002473284E-2</v>
      </c>
      <c r="O14" s="33">
        <v>24138</v>
      </c>
      <c r="P14" s="122">
        <f t="shared" si="3"/>
        <v>0.10566404454541872</v>
      </c>
      <c r="Q14" s="33">
        <v>24331</v>
      </c>
      <c r="R14" s="122">
        <f t="shared" si="4"/>
        <v>0.10650890164199947</v>
      </c>
      <c r="S14" s="33">
        <v>9098</v>
      </c>
      <c r="T14" s="122">
        <f t="shared" si="5"/>
        <v>3.9826475982857719E-2</v>
      </c>
      <c r="U14" s="33">
        <v>14742</v>
      </c>
      <c r="V14" s="122">
        <f t="shared" si="6"/>
        <v>6.4533074185457076E-2</v>
      </c>
      <c r="W14" s="33">
        <v>228441</v>
      </c>
      <c r="X14" s="119">
        <f t="shared" si="7"/>
        <v>0.99999999999999989</v>
      </c>
    </row>
    <row r="15" spans="2:24" ht="15.75" thickBot="1">
      <c r="B15" s="29" t="s">
        <v>8</v>
      </c>
      <c r="C15" s="30">
        <v>2577121</v>
      </c>
      <c r="D15" s="31">
        <v>100</v>
      </c>
      <c r="E15" s="31">
        <v>100</v>
      </c>
      <c r="F15" s="32"/>
      <c r="H15" s="37" t="s">
        <v>22</v>
      </c>
      <c r="I15" s="33">
        <v>165404</v>
      </c>
      <c r="J15" s="122">
        <f t="shared" si="0"/>
        <v>0.64266009775657218</v>
      </c>
      <c r="K15" s="33">
        <v>10330</v>
      </c>
      <c r="L15" s="122">
        <f t="shared" si="1"/>
        <v>4.013614428807883E-2</v>
      </c>
      <c r="M15" s="33">
        <v>8215</v>
      </c>
      <c r="N15" s="122">
        <f t="shared" si="2"/>
        <v>3.1918531009348265E-2</v>
      </c>
      <c r="O15" s="33">
        <v>23755</v>
      </c>
      <c r="P15" s="122">
        <f t="shared" si="3"/>
        <v>9.2297590277184177E-2</v>
      </c>
      <c r="Q15" s="33">
        <v>24783</v>
      </c>
      <c r="R15" s="122">
        <f t="shared" si="4"/>
        <v>9.6291777724245645E-2</v>
      </c>
      <c r="S15" s="33">
        <v>9465</v>
      </c>
      <c r="T15" s="122">
        <f t="shared" si="5"/>
        <v>3.6775276445950252E-2</v>
      </c>
      <c r="U15" s="33">
        <v>15422</v>
      </c>
      <c r="V15" s="122">
        <f t="shared" si="6"/>
        <v>5.9920582498620686E-2</v>
      </c>
      <c r="W15" s="33">
        <v>257374</v>
      </c>
      <c r="X15" s="119">
        <f t="shared" si="7"/>
        <v>1.0000000000000002</v>
      </c>
    </row>
    <row r="16" spans="2:24" ht="15.75" thickBot="1">
      <c r="H16" s="37" t="s">
        <v>23</v>
      </c>
      <c r="I16" s="33">
        <v>191991</v>
      </c>
      <c r="J16" s="122">
        <f t="shared" si="0"/>
        <v>0.69226608782816579</v>
      </c>
      <c r="K16" s="33">
        <v>9323</v>
      </c>
      <c r="L16" s="122">
        <f t="shared" si="1"/>
        <v>3.3616142094275193E-2</v>
      </c>
      <c r="M16" s="33">
        <v>7681</v>
      </c>
      <c r="N16" s="122">
        <f t="shared" si="2"/>
        <v>2.7695547294446829E-2</v>
      </c>
      <c r="O16" s="33">
        <v>23749</v>
      </c>
      <c r="P16" s="122">
        <f t="shared" si="3"/>
        <v>8.5632281303973143E-2</v>
      </c>
      <c r="Q16" s="33">
        <v>25140</v>
      </c>
      <c r="R16" s="122">
        <f t="shared" si="4"/>
        <v>9.0647839992500104E-2</v>
      </c>
      <c r="S16" s="33">
        <v>8343</v>
      </c>
      <c r="T16" s="122">
        <f t="shared" si="5"/>
        <v>3.0082534966484817E-2</v>
      </c>
      <c r="U16" s="33">
        <v>11110</v>
      </c>
      <c r="V16" s="122">
        <f t="shared" si="6"/>
        <v>4.0059566520154181E-2</v>
      </c>
      <c r="W16" s="33">
        <v>277337</v>
      </c>
      <c r="X16" s="119">
        <f t="shared" si="7"/>
        <v>1</v>
      </c>
    </row>
    <row r="17" spans="2:33" ht="15.75" thickBot="1">
      <c r="B17" s="200" t="s">
        <v>48</v>
      </c>
      <c r="C17" s="201"/>
      <c r="D17" s="201"/>
      <c r="E17" s="201"/>
      <c r="F17" s="202"/>
      <c r="H17" s="37" t="s">
        <v>24</v>
      </c>
      <c r="I17" s="33">
        <v>246036</v>
      </c>
      <c r="J17" s="122">
        <f t="shared" si="0"/>
        <v>0.71892422595462679</v>
      </c>
      <c r="K17" s="33">
        <v>10825</v>
      </c>
      <c r="L17" s="122">
        <f t="shared" si="1"/>
        <v>3.1630959477307527E-2</v>
      </c>
      <c r="M17" s="33">
        <v>8758</v>
      </c>
      <c r="N17" s="122">
        <f t="shared" si="2"/>
        <v>2.5591126383580538E-2</v>
      </c>
      <c r="O17" s="33">
        <v>26422</v>
      </c>
      <c r="P17" s="122">
        <f t="shared" si="3"/>
        <v>7.7205839381932512E-2</v>
      </c>
      <c r="Q17" s="33">
        <v>29093</v>
      </c>
      <c r="R17" s="122">
        <f t="shared" si="4"/>
        <v>8.5010577743492646E-2</v>
      </c>
      <c r="S17" s="33">
        <v>9280</v>
      </c>
      <c r="T17" s="122">
        <f t="shared" si="5"/>
        <v>2.7116425307105205E-2</v>
      </c>
      <c r="U17" s="33">
        <v>11814</v>
      </c>
      <c r="V17" s="122">
        <f t="shared" si="6"/>
        <v>3.452084575195484E-2</v>
      </c>
      <c r="W17" s="33">
        <v>342228</v>
      </c>
      <c r="X17" s="119">
        <f t="shared" si="7"/>
        <v>1</v>
      </c>
    </row>
    <row r="18" spans="2:33" ht="15.75" thickBot="1">
      <c r="B18" s="36" t="s">
        <v>14</v>
      </c>
      <c r="C18" s="39" t="s">
        <v>1</v>
      </c>
      <c r="D18" s="39" t="s">
        <v>2</v>
      </c>
      <c r="E18" s="39" t="s">
        <v>3</v>
      </c>
      <c r="F18" s="39" t="s">
        <v>4</v>
      </c>
      <c r="H18" s="37" t="s">
        <v>25</v>
      </c>
      <c r="I18" s="33">
        <v>279262</v>
      </c>
      <c r="J18" s="122">
        <f t="shared" si="0"/>
        <v>0.74843084179776487</v>
      </c>
      <c r="K18" s="33">
        <v>10949</v>
      </c>
      <c r="L18" s="122">
        <f t="shared" si="1"/>
        <v>2.9343660386460482E-2</v>
      </c>
      <c r="M18" s="33">
        <v>8969</v>
      </c>
      <c r="N18" s="122">
        <f t="shared" si="2"/>
        <v>2.4037198831506446E-2</v>
      </c>
      <c r="O18" s="33">
        <v>26542</v>
      </c>
      <c r="P18" s="122">
        <f t="shared" si="3"/>
        <v>7.1133385147267705E-2</v>
      </c>
      <c r="Q18" s="33">
        <v>27103</v>
      </c>
      <c r="R18" s="122">
        <f t="shared" si="4"/>
        <v>7.2636882587838014E-2</v>
      </c>
      <c r="S18" s="33">
        <v>8631</v>
      </c>
      <c r="T18" s="122">
        <f t="shared" si="5"/>
        <v>2.3131348323640555E-2</v>
      </c>
      <c r="U18" s="33">
        <v>11674</v>
      </c>
      <c r="V18" s="122">
        <f t="shared" si="6"/>
        <v>3.1286682925521933E-2</v>
      </c>
      <c r="W18" s="33">
        <v>373130</v>
      </c>
      <c r="X18" s="119">
        <f t="shared" si="7"/>
        <v>1</v>
      </c>
    </row>
    <row r="19" spans="2:33">
      <c r="B19" s="37" t="s">
        <v>16</v>
      </c>
      <c r="C19" s="33">
        <v>20</v>
      </c>
      <c r="D19" s="24">
        <v>7.7605979695947536E-4</v>
      </c>
      <c r="E19" s="24">
        <v>7.7605979695947536E-4</v>
      </c>
      <c r="F19" s="24">
        <v>7.7605979695947536E-4</v>
      </c>
      <c r="H19" s="37" t="s">
        <v>26</v>
      </c>
      <c r="I19" s="33">
        <v>298617</v>
      </c>
      <c r="J19" s="122">
        <f t="shared" si="0"/>
        <v>0.7632344371402574</v>
      </c>
      <c r="K19" s="33">
        <v>10922</v>
      </c>
      <c r="L19" s="122">
        <f t="shared" si="1"/>
        <v>2.7915512252972507E-2</v>
      </c>
      <c r="M19" s="33">
        <v>8965</v>
      </c>
      <c r="N19" s="122">
        <f t="shared" si="2"/>
        <v>2.2913620888838908E-2</v>
      </c>
      <c r="O19" s="33">
        <v>25925</v>
      </c>
      <c r="P19" s="122">
        <f t="shared" si="3"/>
        <v>6.6261642113011568E-2</v>
      </c>
      <c r="Q19" s="33">
        <v>26519</v>
      </c>
      <c r="R19" s="122">
        <f t="shared" si="4"/>
        <v>6.7779845214848741E-2</v>
      </c>
      <c r="S19" s="33">
        <v>8622</v>
      </c>
      <c r="T19" s="122">
        <f t="shared" si="5"/>
        <v>2.2036948053939659E-2</v>
      </c>
      <c r="U19" s="33">
        <v>11682</v>
      </c>
      <c r="V19" s="122">
        <f t="shared" si="6"/>
        <v>2.9857994336131188E-2</v>
      </c>
      <c r="W19" s="33">
        <v>391252</v>
      </c>
      <c r="X19" s="119">
        <f t="shared" si="7"/>
        <v>0.99999999999999989</v>
      </c>
    </row>
    <row r="20" spans="2:33">
      <c r="B20" s="37" t="s">
        <v>17</v>
      </c>
      <c r="C20" s="33">
        <v>2773</v>
      </c>
      <c r="D20" s="24">
        <v>0.10760069084843125</v>
      </c>
      <c r="E20" s="24">
        <v>0.10760069084843125</v>
      </c>
      <c r="F20" s="24">
        <v>0.10837675064539073</v>
      </c>
      <c r="H20" s="37" t="s">
        <v>27</v>
      </c>
      <c r="I20" s="33">
        <v>321030</v>
      </c>
      <c r="J20" s="122">
        <f t="shared" si="0"/>
        <v>0.77146193996135837</v>
      </c>
      <c r="K20" s="33">
        <v>11586</v>
      </c>
      <c r="L20" s="122">
        <f t="shared" si="1"/>
        <v>2.7842127017388713E-2</v>
      </c>
      <c r="M20" s="33">
        <v>9436</v>
      </c>
      <c r="N20" s="122">
        <f t="shared" si="2"/>
        <v>2.267549719800448E-2</v>
      </c>
      <c r="O20" s="33">
        <v>27996</v>
      </c>
      <c r="P20" s="122">
        <f t="shared" si="3"/>
        <v>6.7276729499293489E-2</v>
      </c>
      <c r="Q20" s="33">
        <v>27705</v>
      </c>
      <c r="R20" s="122">
        <f t="shared" si="4"/>
        <v>6.6577432160948927E-2</v>
      </c>
      <c r="S20" s="33">
        <v>8122</v>
      </c>
      <c r="T20" s="122">
        <f t="shared" si="5"/>
        <v>1.9517845299087788E-2</v>
      </c>
      <c r="U20" s="33">
        <v>10257</v>
      </c>
      <c r="V20" s="122">
        <f t="shared" si="6"/>
        <v>2.464842886391818E-2</v>
      </c>
      <c r="W20" s="33">
        <v>416132</v>
      </c>
      <c r="X20" s="119">
        <f t="shared" si="7"/>
        <v>1</v>
      </c>
    </row>
    <row r="21" spans="2:33" ht="15.75" thickBot="1">
      <c r="B21" s="37" t="s">
        <v>18</v>
      </c>
      <c r="C21" s="33">
        <v>42604</v>
      </c>
      <c r="D21" s="24">
        <v>1.6531625794830744</v>
      </c>
      <c r="E21" s="24">
        <v>1.6531625794830744</v>
      </c>
      <c r="F21" s="24">
        <v>1.761539330128465</v>
      </c>
      <c r="H21" s="73" t="s">
        <v>8</v>
      </c>
      <c r="I21" s="34">
        <v>1793999</v>
      </c>
      <c r="J21" s="123">
        <f t="shared" si="0"/>
        <v>0.69612524984275093</v>
      </c>
      <c r="K21" s="34">
        <v>89481</v>
      </c>
      <c r="L21" s="123">
        <f t="shared" si="1"/>
        <v>3.4721303345865408E-2</v>
      </c>
      <c r="M21" s="34">
        <v>72835</v>
      </c>
      <c r="N21" s="123">
        <f t="shared" si="2"/>
        <v>2.8262157655771693E-2</v>
      </c>
      <c r="O21" s="34">
        <v>214292</v>
      </c>
      <c r="P21" s="123">
        <f t="shared" si="3"/>
        <v>8.3151703005019936E-2</v>
      </c>
      <c r="Q21" s="34">
        <v>221975</v>
      </c>
      <c r="R21" s="123">
        <f t="shared" si="4"/>
        <v>8.6132936715039771E-2</v>
      </c>
      <c r="S21" s="34">
        <v>75348</v>
      </c>
      <c r="T21" s="123">
        <f t="shared" si="5"/>
        <v>2.9237276790651273E-2</v>
      </c>
      <c r="U21" s="34">
        <v>109191</v>
      </c>
      <c r="V21" s="123">
        <f t="shared" si="6"/>
        <v>4.2369372644901038E-2</v>
      </c>
      <c r="W21" s="34">
        <v>2577121</v>
      </c>
      <c r="X21" s="119">
        <f t="shared" si="7"/>
        <v>1</v>
      </c>
    </row>
    <row r="22" spans="2:33">
      <c r="B22" s="37" t="s">
        <v>19</v>
      </c>
      <c r="C22" s="33">
        <v>89765</v>
      </c>
      <c r="D22" s="24">
        <v>3.4831503837033653</v>
      </c>
      <c r="E22" s="24">
        <v>3.4831503837033653</v>
      </c>
      <c r="F22" s="24">
        <v>5.2446897138318302</v>
      </c>
    </row>
    <row r="23" spans="2:33">
      <c r="B23" s="37" t="s">
        <v>20</v>
      </c>
      <c r="C23" s="33">
        <v>156065</v>
      </c>
      <c r="D23" s="24">
        <v>6.0557886106240257</v>
      </c>
      <c r="E23" s="24">
        <v>6.0557886106240257</v>
      </c>
      <c r="F23" s="24">
        <v>11.300478324455856</v>
      </c>
    </row>
    <row r="24" spans="2:33">
      <c r="B24" s="37" t="s">
        <v>21</v>
      </c>
      <c r="C24" s="33">
        <v>228441</v>
      </c>
      <c r="D24" s="24">
        <v>8.8641938038609744</v>
      </c>
      <c r="E24" s="24">
        <v>8.8641938038609744</v>
      </c>
      <c r="F24" s="24">
        <v>20.16467212831683</v>
      </c>
    </row>
    <row r="25" spans="2:33" ht="15.75" thickBot="1">
      <c r="B25" s="37" t="s">
        <v>22</v>
      </c>
      <c r="C25" s="33">
        <v>257374</v>
      </c>
      <c r="D25" s="24">
        <v>9.9868807091324001</v>
      </c>
      <c r="E25" s="24">
        <v>9.9868807091324001</v>
      </c>
      <c r="F25" s="24">
        <v>30.151552837449231</v>
      </c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</row>
    <row r="26" spans="2:33" ht="15.75" thickBot="1">
      <c r="B26" s="37" t="s">
        <v>23</v>
      </c>
      <c r="C26" s="33">
        <v>277337</v>
      </c>
      <c r="D26" s="24">
        <v>10.7615047954675</v>
      </c>
      <c r="E26" s="24">
        <v>10.7615047954675</v>
      </c>
      <c r="F26" s="24">
        <v>40.913057632916733</v>
      </c>
      <c r="H26" s="212" t="s">
        <v>58</v>
      </c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4"/>
    </row>
    <row r="27" spans="2:33" ht="15.75" thickBot="1">
      <c r="B27" s="37" t="s">
        <v>24</v>
      </c>
      <c r="C27" s="33">
        <v>342228</v>
      </c>
      <c r="D27" s="24">
        <v>13.279469609692367</v>
      </c>
      <c r="E27" s="24">
        <v>13.279469609692367</v>
      </c>
      <c r="F27" s="24">
        <v>54.192527242609096</v>
      </c>
      <c r="H27" s="203" t="s">
        <v>39</v>
      </c>
      <c r="I27" s="215" t="s">
        <v>14</v>
      </c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6"/>
      <c r="AE27" s="216"/>
      <c r="AF27" s="216"/>
      <c r="AG27" s="109" t="s">
        <v>8</v>
      </c>
    </row>
    <row r="28" spans="2:33" ht="15.75" thickBot="1">
      <c r="B28" s="37" t="s">
        <v>25</v>
      </c>
      <c r="C28" s="33">
        <v>373130</v>
      </c>
      <c r="D28" s="24">
        <v>14.478559601974451</v>
      </c>
      <c r="E28" s="24">
        <v>14.478559601974451</v>
      </c>
      <c r="F28" s="24">
        <v>68.671086844583556</v>
      </c>
      <c r="H28" s="203"/>
      <c r="I28" s="74" t="s">
        <v>16</v>
      </c>
      <c r="J28" s="116"/>
      <c r="K28" s="75" t="s">
        <v>17</v>
      </c>
      <c r="L28" s="75"/>
      <c r="M28" s="75" t="s">
        <v>18</v>
      </c>
      <c r="N28" s="75"/>
      <c r="O28" s="75" t="s">
        <v>19</v>
      </c>
      <c r="P28" s="75"/>
      <c r="Q28" s="75" t="s">
        <v>20</v>
      </c>
      <c r="R28" s="75"/>
      <c r="S28" s="75" t="s">
        <v>21</v>
      </c>
      <c r="T28" s="75"/>
      <c r="U28" s="75" t="s">
        <v>22</v>
      </c>
      <c r="V28" s="75"/>
      <c r="W28" s="75" t="s">
        <v>23</v>
      </c>
      <c r="X28" s="75"/>
      <c r="Y28" s="75" t="s">
        <v>24</v>
      </c>
      <c r="Z28" s="75"/>
      <c r="AA28" s="75" t="s">
        <v>25</v>
      </c>
      <c r="AB28" s="75"/>
      <c r="AC28" s="75" t="s">
        <v>26</v>
      </c>
      <c r="AD28" s="120"/>
      <c r="AE28" s="76" t="s">
        <v>27</v>
      </c>
      <c r="AF28" s="110"/>
      <c r="AG28" s="110"/>
    </row>
    <row r="29" spans="2:33" ht="24">
      <c r="B29" s="37" t="s">
        <v>26</v>
      </c>
      <c r="C29" s="33">
        <v>391252</v>
      </c>
      <c r="D29" s="24">
        <v>15.181747383999433</v>
      </c>
      <c r="E29" s="24">
        <v>15.181747383999433</v>
      </c>
      <c r="F29" s="24">
        <v>83.852834228582978</v>
      </c>
      <c r="H29" s="77" t="s">
        <v>32</v>
      </c>
      <c r="I29" s="125">
        <v>0</v>
      </c>
      <c r="J29" s="121">
        <f>I29/AG29</f>
        <v>0</v>
      </c>
      <c r="K29" s="125">
        <v>1184</v>
      </c>
      <c r="L29" s="121">
        <f t="shared" ref="L29:L34" si="8">K29/AG29</f>
        <v>8.0936788641506087E-3</v>
      </c>
      <c r="M29" s="125">
        <v>7459</v>
      </c>
      <c r="N29" s="121">
        <f t="shared" ref="N29:N34" si="9">M29/AG29</f>
        <v>5.0988809668665022E-2</v>
      </c>
      <c r="O29" s="125">
        <v>10676</v>
      </c>
      <c r="P29" s="121">
        <f>O29/AG29</f>
        <v>7.2979827325736393E-2</v>
      </c>
      <c r="Q29" s="125">
        <v>12221</v>
      </c>
      <c r="R29" s="121">
        <f>Q29/AG29</f>
        <v>8.3541257938162652E-2</v>
      </c>
      <c r="S29" s="125">
        <v>12835</v>
      </c>
      <c r="T29" s="121">
        <f>S29/AG29</f>
        <v>8.7738486673456975E-2</v>
      </c>
      <c r="U29" s="125">
        <v>13126</v>
      </c>
      <c r="V29" s="121">
        <f>U29/AG29</f>
        <v>8.9727727002399393E-2</v>
      </c>
      <c r="W29" s="125">
        <v>13739</v>
      </c>
      <c r="X29" s="121">
        <f>W29/AG29</f>
        <v>9.3918119860274665E-2</v>
      </c>
      <c r="Y29" s="125">
        <v>16055</v>
      </c>
      <c r="Z29" s="121">
        <f>Y29/AG29</f>
        <v>0.10975001196278548</v>
      </c>
      <c r="AA29" s="125">
        <v>18887</v>
      </c>
      <c r="AB29" s="121">
        <f>AA29/AG29</f>
        <v>0.12910921681352411</v>
      </c>
      <c r="AC29" s="125">
        <v>19082</v>
      </c>
      <c r="AD29" s="121">
        <f>AC29/AG29</f>
        <v>0.13044221291023808</v>
      </c>
      <c r="AE29" s="125">
        <v>21023</v>
      </c>
      <c r="AF29" s="121">
        <f>AE29/AG29</f>
        <v>0.14371065098060662</v>
      </c>
      <c r="AG29" s="125">
        <v>146287</v>
      </c>
    </row>
    <row r="30" spans="2:33">
      <c r="B30" s="37" t="s">
        <v>27</v>
      </c>
      <c r="C30" s="33">
        <v>416132</v>
      </c>
      <c r="D30" s="24">
        <v>16.147165771417018</v>
      </c>
      <c r="E30" s="24">
        <v>16.147165771417018</v>
      </c>
      <c r="F30" s="24">
        <v>100</v>
      </c>
      <c r="H30" s="78" t="s">
        <v>33</v>
      </c>
      <c r="I30" s="124">
        <v>0</v>
      </c>
      <c r="J30" s="122">
        <f t="shared" ref="J30:J34" si="10">I30/AG30</f>
        <v>0</v>
      </c>
      <c r="K30" s="124">
        <v>346</v>
      </c>
      <c r="L30" s="122">
        <f t="shared" si="8"/>
        <v>1.171241617667469E-3</v>
      </c>
      <c r="M30" s="124">
        <v>3928</v>
      </c>
      <c r="N30" s="122">
        <f t="shared" si="9"/>
        <v>1.3296638942768261E-2</v>
      </c>
      <c r="O30" s="124">
        <v>5867</v>
      </c>
      <c r="P30" s="122">
        <f t="shared" ref="P30:P34" si="11">O30/AG30</f>
        <v>1.9860331129638843E-2</v>
      </c>
      <c r="Q30" s="124">
        <v>15609</v>
      </c>
      <c r="R30" s="122">
        <f t="shared" ref="R30:R34" si="12">Q30/AG30</f>
        <v>5.2837891358877231E-2</v>
      </c>
      <c r="S30" s="124">
        <v>25925</v>
      </c>
      <c r="T30" s="122">
        <f t="shared" ref="T30:T34" si="13">S30/AG30</f>
        <v>8.7758494040546628E-2</v>
      </c>
      <c r="U30" s="124">
        <v>27891</v>
      </c>
      <c r="V30" s="122">
        <f t="shared" ref="V30:V34" si="14">U30/AG30</f>
        <v>9.4413583694691841E-2</v>
      </c>
      <c r="W30" s="124">
        <v>27701</v>
      </c>
      <c r="X30" s="122">
        <f t="shared" ref="X30:X34" si="15">W30/AG30</f>
        <v>9.377041633238889E-2</v>
      </c>
      <c r="Y30" s="124">
        <v>39180</v>
      </c>
      <c r="Z30" s="122">
        <f t="shared" ref="Z30:Z34" si="16">Y30/AG30</f>
        <v>0.13262788028962841</v>
      </c>
      <c r="AA30" s="124">
        <v>45873</v>
      </c>
      <c r="AB30" s="122">
        <f t="shared" ref="AB30:AB34" si="17">AA30/AG30</f>
        <v>0.1552842968995948</v>
      </c>
      <c r="AC30" s="124">
        <v>49178</v>
      </c>
      <c r="AD30" s="122">
        <f t="shared" ref="AD30:AD34" si="18">AC30/AG30</f>
        <v>0.16647202391228552</v>
      </c>
      <c r="AE30" s="124">
        <v>53915</v>
      </c>
      <c r="AF30" s="122">
        <f t="shared" ref="AF30:AF34" si="19">AE30/AG30</f>
        <v>0.1825072017819121</v>
      </c>
      <c r="AG30" s="124">
        <v>295413</v>
      </c>
    </row>
    <row r="31" spans="2:33" ht="15.75" thickBot="1">
      <c r="B31" s="38" t="s">
        <v>8</v>
      </c>
      <c r="C31" s="34">
        <v>2577121</v>
      </c>
      <c r="D31" s="25">
        <v>100</v>
      </c>
      <c r="E31" s="25">
        <v>100</v>
      </c>
      <c r="F31" s="40"/>
      <c r="H31" s="78" t="s">
        <v>34</v>
      </c>
      <c r="I31" s="124">
        <v>0</v>
      </c>
      <c r="J31" s="122">
        <f t="shared" si="10"/>
        <v>0</v>
      </c>
      <c r="K31" s="124">
        <v>636</v>
      </c>
      <c r="L31" s="122">
        <f t="shared" si="8"/>
        <v>7.4223627854867131E-3</v>
      </c>
      <c r="M31" s="124">
        <v>2057</v>
      </c>
      <c r="N31" s="122">
        <f t="shared" si="9"/>
        <v>2.400597523544995E-2</v>
      </c>
      <c r="O31" s="124">
        <v>3241</v>
      </c>
      <c r="P31" s="122">
        <f t="shared" si="11"/>
        <v>3.7823707213462954E-2</v>
      </c>
      <c r="Q31" s="124">
        <v>4716</v>
      </c>
      <c r="R31" s="122">
        <f t="shared" si="12"/>
        <v>5.5037520277288268E-2</v>
      </c>
      <c r="S31" s="124">
        <v>6193</v>
      </c>
      <c r="T31" s="122">
        <f t="shared" si="13"/>
        <v>7.2274674104589959E-2</v>
      </c>
      <c r="U31" s="124">
        <v>6422</v>
      </c>
      <c r="V31" s="122">
        <f t="shared" si="14"/>
        <v>7.494719152263471E-2</v>
      </c>
      <c r="W31" s="124">
        <v>6714</v>
      </c>
      <c r="X31" s="122">
        <f t="shared" si="15"/>
        <v>7.8354942990185208E-2</v>
      </c>
      <c r="Y31" s="124">
        <v>10762</v>
      </c>
      <c r="Z31" s="122">
        <f t="shared" si="16"/>
        <v>0.1255966482663648</v>
      </c>
      <c r="AA31" s="124">
        <v>12973</v>
      </c>
      <c r="AB31" s="122">
        <f t="shared" si="17"/>
        <v>0.15139986228949548</v>
      </c>
      <c r="AC31" s="124">
        <v>14188</v>
      </c>
      <c r="AD31" s="122">
        <f t="shared" si="18"/>
        <v>0.16557937610139228</v>
      </c>
      <c r="AE31" s="124">
        <v>17785</v>
      </c>
      <c r="AF31" s="122">
        <f t="shared" si="19"/>
        <v>0.20755773921364967</v>
      </c>
      <c r="AG31" s="124">
        <v>85687</v>
      </c>
    </row>
    <row r="32" spans="2:33">
      <c r="H32" s="78" t="s">
        <v>35</v>
      </c>
      <c r="I32" s="124">
        <v>20</v>
      </c>
      <c r="J32" s="122">
        <f>I32/AG32</f>
        <v>1.2751922192871548E-5</v>
      </c>
      <c r="K32" s="124">
        <v>602</v>
      </c>
      <c r="L32" s="122">
        <f t="shared" si="8"/>
        <v>3.838328580054336E-4</v>
      </c>
      <c r="M32" s="124">
        <v>19410</v>
      </c>
      <c r="N32" s="122">
        <f t="shared" si="9"/>
        <v>1.2375740488181837E-2</v>
      </c>
      <c r="O32" s="124">
        <v>48562</v>
      </c>
      <c r="P32" s="122">
        <f t="shared" si="11"/>
        <v>3.0962942276511404E-2</v>
      </c>
      <c r="Q32" s="124">
        <v>97068</v>
      </c>
      <c r="R32" s="122">
        <f t="shared" si="12"/>
        <v>6.189017917088277E-2</v>
      </c>
      <c r="S32" s="124">
        <v>151284</v>
      </c>
      <c r="T32" s="122">
        <f t="shared" si="13"/>
        <v>9.6458089851318957E-2</v>
      </c>
      <c r="U32" s="124">
        <v>172849</v>
      </c>
      <c r="V32" s="122">
        <f t="shared" si="14"/>
        <v>0.11020784995578271</v>
      </c>
      <c r="W32" s="124">
        <v>175558</v>
      </c>
      <c r="X32" s="122">
        <f t="shared" si="15"/>
        <v>0.11193509781680716</v>
      </c>
      <c r="Y32" s="124">
        <v>211322</v>
      </c>
      <c r="Z32" s="122">
        <f t="shared" si="16"/>
        <v>0.13473808508210006</v>
      </c>
      <c r="AA32" s="124">
        <v>221834</v>
      </c>
      <c r="AB32" s="122">
        <f t="shared" si="17"/>
        <v>0.14144049538667336</v>
      </c>
      <c r="AC32" s="124">
        <v>230556</v>
      </c>
      <c r="AD32" s="122">
        <f t="shared" si="18"/>
        <v>0.14700160865498463</v>
      </c>
      <c r="AE32" s="124">
        <v>239326</v>
      </c>
      <c r="AF32" s="122">
        <f t="shared" si="19"/>
        <v>0.1525933265365588</v>
      </c>
      <c r="AG32" s="124">
        <v>1568391</v>
      </c>
    </row>
    <row r="33" spans="2:33" ht="15.75" thickBot="1">
      <c r="H33" s="78" t="s">
        <v>36</v>
      </c>
      <c r="I33" s="124">
        <v>0</v>
      </c>
      <c r="J33" s="122">
        <f t="shared" si="10"/>
        <v>0</v>
      </c>
      <c r="K33" s="124">
        <v>5</v>
      </c>
      <c r="L33" s="122">
        <f t="shared" si="8"/>
        <v>1.0387603019052941E-5</v>
      </c>
      <c r="M33" s="124">
        <v>9750</v>
      </c>
      <c r="N33" s="122">
        <f t="shared" si="9"/>
        <v>2.0255825887153234E-2</v>
      </c>
      <c r="O33" s="124">
        <v>21419</v>
      </c>
      <c r="P33" s="122">
        <f t="shared" si="11"/>
        <v>4.4498413813018993E-2</v>
      </c>
      <c r="Q33" s="124">
        <v>26451</v>
      </c>
      <c r="R33" s="122">
        <f t="shared" si="12"/>
        <v>5.4952497491393873E-2</v>
      </c>
      <c r="S33" s="124">
        <v>32204</v>
      </c>
      <c r="T33" s="122">
        <f t="shared" si="13"/>
        <v>6.6904473525116179E-2</v>
      </c>
      <c r="U33" s="124">
        <v>37086</v>
      </c>
      <c r="V33" s="122">
        <f t="shared" si="14"/>
        <v>7.7046929112919479E-2</v>
      </c>
      <c r="W33" s="124">
        <v>53625</v>
      </c>
      <c r="X33" s="122">
        <f t="shared" si="15"/>
        <v>0.11140704237934279</v>
      </c>
      <c r="Y33" s="124">
        <v>64909</v>
      </c>
      <c r="Z33" s="122">
        <f t="shared" si="16"/>
        <v>0.13484978487274146</v>
      </c>
      <c r="AA33" s="124">
        <v>73563</v>
      </c>
      <c r="AB33" s="122">
        <f t="shared" si="17"/>
        <v>0.15282864817811831</v>
      </c>
      <c r="AC33" s="124">
        <v>78248</v>
      </c>
      <c r="AD33" s="122">
        <f t="shared" si="18"/>
        <v>0.1625618322069709</v>
      </c>
      <c r="AE33" s="124">
        <v>84083</v>
      </c>
      <c r="AF33" s="122">
        <f t="shared" si="19"/>
        <v>0.17468416493020569</v>
      </c>
      <c r="AG33" s="124">
        <v>481343</v>
      </c>
    </row>
    <row r="34" spans="2:33" ht="15.75" thickBot="1">
      <c r="B34" s="197" t="s">
        <v>56</v>
      </c>
      <c r="C34" s="198"/>
      <c r="D34" s="198"/>
      <c r="E34" s="198"/>
      <c r="F34" s="199"/>
      <c r="H34" s="35" t="s">
        <v>8</v>
      </c>
      <c r="I34" s="126">
        <v>20</v>
      </c>
      <c r="J34" s="123">
        <f t="shared" si="10"/>
        <v>7.7605979695947539E-6</v>
      </c>
      <c r="K34" s="126">
        <v>2773</v>
      </c>
      <c r="L34" s="123">
        <f t="shared" si="8"/>
        <v>1.0760069084843125E-3</v>
      </c>
      <c r="M34" s="126">
        <v>42604</v>
      </c>
      <c r="N34" s="123">
        <f t="shared" si="9"/>
        <v>1.6531625794830744E-2</v>
      </c>
      <c r="O34" s="126">
        <v>89765</v>
      </c>
      <c r="P34" s="123">
        <f t="shared" si="11"/>
        <v>3.483150383703365E-2</v>
      </c>
      <c r="Q34" s="126">
        <v>156065</v>
      </c>
      <c r="R34" s="123">
        <f t="shared" si="12"/>
        <v>6.0557886106240258E-2</v>
      </c>
      <c r="S34" s="126">
        <v>228441</v>
      </c>
      <c r="T34" s="123">
        <f t="shared" si="13"/>
        <v>8.8641938038609758E-2</v>
      </c>
      <c r="U34" s="126">
        <v>257374</v>
      </c>
      <c r="V34" s="123">
        <f t="shared" si="14"/>
        <v>9.9868807091323994E-2</v>
      </c>
      <c r="W34" s="126">
        <v>277337</v>
      </c>
      <c r="X34" s="123">
        <f t="shared" si="15"/>
        <v>0.107615047954675</v>
      </c>
      <c r="Y34" s="126">
        <v>342228</v>
      </c>
      <c r="Z34" s="123">
        <f t="shared" si="16"/>
        <v>0.13279469609692365</v>
      </c>
      <c r="AA34" s="126">
        <v>373130</v>
      </c>
      <c r="AB34" s="123">
        <f t="shared" si="17"/>
        <v>0.1447855960197445</v>
      </c>
      <c r="AC34" s="126">
        <v>391252</v>
      </c>
      <c r="AD34" s="123">
        <f t="shared" si="18"/>
        <v>0.15181747383999433</v>
      </c>
      <c r="AE34" s="126">
        <v>416132</v>
      </c>
      <c r="AF34" s="123">
        <f t="shared" si="19"/>
        <v>0.16147165771417019</v>
      </c>
      <c r="AG34" s="126">
        <v>2577121</v>
      </c>
    </row>
    <row r="35" spans="2:33" ht="15.75" thickBot="1">
      <c r="B35" s="14" t="s">
        <v>37</v>
      </c>
      <c r="C35" s="18" t="s">
        <v>1</v>
      </c>
      <c r="D35" s="22" t="s">
        <v>2</v>
      </c>
      <c r="E35" s="22" t="s">
        <v>3</v>
      </c>
      <c r="F35" s="22" t="s">
        <v>4</v>
      </c>
    </row>
    <row r="36" spans="2:33" ht="24">
      <c r="B36" s="15" t="s">
        <v>32</v>
      </c>
      <c r="C36" s="19">
        <v>146287</v>
      </c>
      <c r="D36" s="23">
        <v>5.6763729758905379</v>
      </c>
      <c r="E36" s="23">
        <v>5.6763729758905379</v>
      </c>
      <c r="F36" s="23">
        <v>5.6763729758905379</v>
      </c>
    </row>
    <row r="37" spans="2:33">
      <c r="B37" s="16" t="s">
        <v>33</v>
      </c>
      <c r="C37" s="20">
        <v>295413</v>
      </c>
      <c r="D37" s="24">
        <v>11.462907639959473</v>
      </c>
      <c r="E37" s="24">
        <v>11.462907639959473</v>
      </c>
      <c r="F37" s="24">
        <v>17.139280615850012</v>
      </c>
    </row>
    <row r="38" spans="2:33">
      <c r="B38" s="16" t="s">
        <v>34</v>
      </c>
      <c r="C38" s="20">
        <v>85687</v>
      </c>
      <c r="D38" s="24">
        <v>3.3249117911033279</v>
      </c>
      <c r="E38" s="24">
        <v>3.3249117911033279</v>
      </c>
      <c r="F38" s="24">
        <v>20.464192406953341</v>
      </c>
    </row>
    <row r="39" spans="2:33">
      <c r="B39" s="16" t="s">
        <v>35</v>
      </c>
      <c r="C39" s="20">
        <v>1568391</v>
      </c>
      <c r="D39" s="24">
        <v>60.858260050653421</v>
      </c>
      <c r="E39" s="24">
        <v>60.858260050653421</v>
      </c>
      <c r="F39" s="24">
        <v>81.322452457606758</v>
      </c>
    </row>
    <row r="40" spans="2:33">
      <c r="B40" s="16" t="s">
        <v>36</v>
      </c>
      <c r="C40" s="20">
        <v>481343</v>
      </c>
      <c r="D40" s="24">
        <v>18.677547542393235</v>
      </c>
      <c r="E40" s="24">
        <v>18.677547542393235</v>
      </c>
      <c r="F40" s="24">
        <v>100</v>
      </c>
    </row>
    <row r="41" spans="2:33" ht="15.75" thickBot="1">
      <c r="B41" s="17" t="s">
        <v>8</v>
      </c>
      <c r="C41" s="21">
        <v>2577121</v>
      </c>
      <c r="D41" s="25">
        <v>100</v>
      </c>
      <c r="E41" s="25">
        <v>100</v>
      </c>
      <c r="F41" s="40"/>
    </row>
    <row r="43" spans="2:33" ht="15.75" thickBot="1"/>
    <row r="44" spans="2:33" ht="15.75" thickBot="1">
      <c r="B44" s="184" t="s">
        <v>55</v>
      </c>
      <c r="C44" s="185"/>
      <c r="D44" s="185"/>
      <c r="E44" s="185"/>
      <c r="F44" s="185"/>
      <c r="G44" s="185"/>
      <c r="H44" s="185"/>
      <c r="I44" s="185"/>
      <c r="J44" s="185"/>
      <c r="K44" s="185"/>
      <c r="L44" s="186"/>
    </row>
    <row r="45" spans="2:33" ht="15.75" thickBot="1">
      <c r="B45" s="187" t="s">
        <v>14</v>
      </c>
      <c r="C45" s="189" t="s">
        <v>54</v>
      </c>
      <c r="D45" s="191" t="s">
        <v>29</v>
      </c>
      <c r="E45" s="192"/>
      <c r="F45" s="192"/>
      <c r="G45" s="192"/>
      <c r="H45" s="192"/>
      <c r="I45" s="192"/>
      <c r="J45" s="192"/>
      <c r="K45" s="192"/>
      <c r="L45" s="193" t="s">
        <v>8</v>
      </c>
    </row>
    <row r="46" spans="2:33" ht="37.5" thickBot="1">
      <c r="B46" s="188"/>
      <c r="C46" s="190"/>
      <c r="D46" s="48" t="s">
        <v>41</v>
      </c>
      <c r="E46" s="48" t="s">
        <v>42</v>
      </c>
      <c r="F46" s="48" t="s">
        <v>43</v>
      </c>
      <c r="G46" s="48" t="s">
        <v>44</v>
      </c>
      <c r="H46" s="48" t="s">
        <v>45</v>
      </c>
      <c r="I46" s="48" t="s">
        <v>46</v>
      </c>
      <c r="J46" s="55"/>
      <c r="K46" s="55" t="s">
        <v>47</v>
      </c>
      <c r="L46" s="190"/>
    </row>
    <row r="47" spans="2:33">
      <c r="B47" s="181" t="s">
        <v>16</v>
      </c>
      <c r="C47" s="56" t="s">
        <v>31</v>
      </c>
      <c r="D47" s="57">
        <v>8</v>
      </c>
      <c r="E47" s="57">
        <v>2</v>
      </c>
      <c r="F47" s="57">
        <v>2</v>
      </c>
      <c r="G47" s="57">
        <v>3</v>
      </c>
      <c r="H47" s="57">
        <v>1</v>
      </c>
      <c r="I47" s="57">
        <v>2</v>
      </c>
      <c r="J47" s="58"/>
      <c r="K47" s="58">
        <v>2</v>
      </c>
      <c r="L47" s="57">
        <v>20</v>
      </c>
    </row>
    <row r="48" spans="2:33">
      <c r="B48" s="182"/>
      <c r="C48" s="59" t="s">
        <v>52</v>
      </c>
      <c r="D48" s="60">
        <v>8</v>
      </c>
      <c r="E48" s="60">
        <v>2</v>
      </c>
      <c r="F48" s="60">
        <v>2</v>
      </c>
      <c r="G48" s="60">
        <v>3</v>
      </c>
      <c r="H48" s="60">
        <v>1</v>
      </c>
      <c r="I48" s="60">
        <v>2</v>
      </c>
      <c r="J48" s="61"/>
      <c r="K48" s="61">
        <v>2</v>
      </c>
      <c r="L48" s="60">
        <v>20</v>
      </c>
    </row>
    <row r="49" spans="2:12">
      <c r="B49" s="183" t="s">
        <v>17</v>
      </c>
      <c r="C49" s="62" t="s">
        <v>30</v>
      </c>
      <c r="D49" s="63">
        <v>25</v>
      </c>
      <c r="E49" s="63">
        <v>2</v>
      </c>
      <c r="F49" s="63">
        <v>3</v>
      </c>
      <c r="G49" s="63">
        <v>11</v>
      </c>
      <c r="H49" s="63">
        <v>13</v>
      </c>
      <c r="I49" s="63">
        <v>3</v>
      </c>
      <c r="J49" s="64"/>
      <c r="K49" s="64">
        <v>6</v>
      </c>
      <c r="L49" s="63">
        <v>63</v>
      </c>
    </row>
    <row r="50" spans="2:12">
      <c r="B50" s="179"/>
      <c r="C50" s="65" t="s">
        <v>31</v>
      </c>
      <c r="D50" s="66">
        <v>1136</v>
      </c>
      <c r="E50" s="66">
        <v>121</v>
      </c>
      <c r="F50" s="66">
        <v>124</v>
      </c>
      <c r="G50" s="66">
        <v>302</v>
      </c>
      <c r="H50" s="66">
        <v>368</v>
      </c>
      <c r="I50" s="66">
        <v>142</v>
      </c>
      <c r="J50" s="67"/>
      <c r="K50" s="67">
        <v>291</v>
      </c>
      <c r="L50" s="66">
        <v>2484</v>
      </c>
    </row>
    <row r="51" spans="2:12">
      <c r="B51" s="179"/>
      <c r="C51" s="65" t="s">
        <v>40</v>
      </c>
      <c r="D51" s="66">
        <v>128</v>
      </c>
      <c r="E51" s="66">
        <v>10</v>
      </c>
      <c r="F51" s="66">
        <v>8</v>
      </c>
      <c r="G51" s="66">
        <v>26</v>
      </c>
      <c r="H51" s="66">
        <v>30</v>
      </c>
      <c r="I51" s="66">
        <v>10</v>
      </c>
      <c r="J51" s="67"/>
      <c r="K51" s="67">
        <v>14</v>
      </c>
      <c r="L51" s="66">
        <v>226</v>
      </c>
    </row>
    <row r="52" spans="2:12">
      <c r="B52" s="182"/>
      <c r="C52" s="59" t="s">
        <v>52</v>
      </c>
      <c r="D52" s="60">
        <v>1289</v>
      </c>
      <c r="E52" s="60">
        <v>133</v>
      </c>
      <c r="F52" s="60">
        <v>135</v>
      </c>
      <c r="G52" s="60">
        <v>339</v>
      </c>
      <c r="H52" s="60">
        <v>411</v>
      </c>
      <c r="I52" s="60">
        <v>155</v>
      </c>
      <c r="J52" s="61"/>
      <c r="K52" s="61">
        <v>311</v>
      </c>
      <c r="L52" s="60">
        <v>2773</v>
      </c>
    </row>
    <row r="53" spans="2:12">
      <c r="B53" s="183" t="s">
        <v>18</v>
      </c>
      <c r="C53" s="62" t="s">
        <v>30</v>
      </c>
      <c r="D53" s="63">
        <v>331</v>
      </c>
      <c r="E53" s="63">
        <v>69</v>
      </c>
      <c r="F53" s="63">
        <v>58</v>
      </c>
      <c r="G53" s="63">
        <v>151</v>
      </c>
      <c r="H53" s="63">
        <v>175</v>
      </c>
      <c r="I53" s="63">
        <v>56</v>
      </c>
      <c r="J53" s="64"/>
      <c r="K53" s="64">
        <v>98</v>
      </c>
      <c r="L53" s="63">
        <v>938</v>
      </c>
    </row>
    <row r="54" spans="2:12">
      <c r="B54" s="179"/>
      <c r="C54" s="65" t="s">
        <v>31</v>
      </c>
      <c r="D54" s="66">
        <v>17404</v>
      </c>
      <c r="E54" s="66">
        <v>2174</v>
      </c>
      <c r="F54" s="66">
        <v>1784</v>
      </c>
      <c r="G54" s="66">
        <v>5059</v>
      </c>
      <c r="H54" s="66">
        <v>5441</v>
      </c>
      <c r="I54" s="66">
        <v>2082</v>
      </c>
      <c r="J54" s="67"/>
      <c r="K54" s="67">
        <v>3125</v>
      </c>
      <c r="L54" s="66">
        <v>37069</v>
      </c>
    </row>
    <row r="55" spans="2:12">
      <c r="B55" s="179"/>
      <c r="C55" s="65" t="s">
        <v>40</v>
      </c>
      <c r="D55" s="66">
        <v>2665</v>
      </c>
      <c r="E55" s="66">
        <v>252</v>
      </c>
      <c r="F55" s="66">
        <v>185</v>
      </c>
      <c r="G55" s="66">
        <v>565</v>
      </c>
      <c r="H55" s="66">
        <v>514</v>
      </c>
      <c r="I55" s="66">
        <v>164</v>
      </c>
      <c r="J55" s="67"/>
      <c r="K55" s="67">
        <v>252</v>
      </c>
      <c r="L55" s="66">
        <v>4597</v>
      </c>
    </row>
    <row r="56" spans="2:12">
      <c r="B56" s="182"/>
      <c r="C56" s="59" t="s">
        <v>52</v>
      </c>
      <c r="D56" s="60">
        <v>20400</v>
      </c>
      <c r="E56" s="60">
        <v>2495</v>
      </c>
      <c r="F56" s="60">
        <v>2027</v>
      </c>
      <c r="G56" s="60">
        <v>5775</v>
      </c>
      <c r="H56" s="60">
        <v>6130</v>
      </c>
      <c r="I56" s="60">
        <v>2302</v>
      </c>
      <c r="J56" s="61"/>
      <c r="K56" s="61">
        <v>3475</v>
      </c>
      <c r="L56" s="60">
        <v>42604</v>
      </c>
    </row>
    <row r="57" spans="2:12">
      <c r="B57" s="183" t="s">
        <v>19</v>
      </c>
      <c r="C57" s="62" t="s">
        <v>30</v>
      </c>
      <c r="D57" s="63">
        <v>670</v>
      </c>
      <c r="E57" s="63">
        <v>118</v>
      </c>
      <c r="F57" s="63">
        <v>108</v>
      </c>
      <c r="G57" s="63">
        <v>324</v>
      </c>
      <c r="H57" s="63">
        <v>365</v>
      </c>
      <c r="I57" s="63">
        <v>123</v>
      </c>
      <c r="J57" s="64"/>
      <c r="K57" s="64">
        <v>177</v>
      </c>
      <c r="L57" s="63">
        <v>1885</v>
      </c>
    </row>
    <row r="58" spans="2:12">
      <c r="B58" s="179"/>
      <c r="C58" s="65" t="s">
        <v>31</v>
      </c>
      <c r="D58" s="66">
        <v>39087</v>
      </c>
      <c r="E58" s="66">
        <v>4240</v>
      </c>
      <c r="F58" s="66">
        <v>3470</v>
      </c>
      <c r="G58" s="66">
        <v>10118</v>
      </c>
      <c r="H58" s="66">
        <v>10702</v>
      </c>
      <c r="I58" s="66">
        <v>3794</v>
      </c>
      <c r="J58" s="67"/>
      <c r="K58" s="67">
        <v>6264</v>
      </c>
      <c r="L58" s="66">
        <v>77675</v>
      </c>
    </row>
    <row r="59" spans="2:12">
      <c r="B59" s="179"/>
      <c r="C59" s="65" t="s">
        <v>40</v>
      </c>
      <c r="D59" s="66">
        <v>6171</v>
      </c>
      <c r="E59" s="66">
        <v>530</v>
      </c>
      <c r="F59" s="66">
        <v>398</v>
      </c>
      <c r="G59" s="66">
        <v>1132</v>
      </c>
      <c r="H59" s="66">
        <v>1033</v>
      </c>
      <c r="I59" s="66">
        <v>363</v>
      </c>
      <c r="J59" s="67"/>
      <c r="K59" s="67">
        <v>578</v>
      </c>
      <c r="L59" s="66">
        <v>10205</v>
      </c>
    </row>
    <row r="60" spans="2:12">
      <c r="B60" s="182"/>
      <c r="C60" s="59" t="s">
        <v>52</v>
      </c>
      <c r="D60" s="60">
        <v>45928</v>
      </c>
      <c r="E60" s="60">
        <v>4888</v>
      </c>
      <c r="F60" s="60">
        <v>3976</v>
      </c>
      <c r="G60" s="60">
        <v>11574</v>
      </c>
      <c r="H60" s="60">
        <v>12100</v>
      </c>
      <c r="I60" s="60">
        <v>4280</v>
      </c>
      <c r="J60" s="61"/>
      <c r="K60" s="61">
        <v>7019</v>
      </c>
      <c r="L60" s="60">
        <v>89765</v>
      </c>
    </row>
    <row r="61" spans="2:12">
      <c r="B61" s="183" t="s">
        <v>20</v>
      </c>
      <c r="C61" s="62" t="s">
        <v>30</v>
      </c>
      <c r="D61" s="63">
        <v>1148</v>
      </c>
      <c r="E61" s="63">
        <v>190</v>
      </c>
      <c r="F61" s="63">
        <v>135</v>
      </c>
      <c r="G61" s="63">
        <v>526</v>
      </c>
      <c r="H61" s="63">
        <v>624</v>
      </c>
      <c r="I61" s="63">
        <v>219</v>
      </c>
      <c r="J61" s="64"/>
      <c r="K61" s="64">
        <v>373</v>
      </c>
      <c r="L61" s="63">
        <v>3215</v>
      </c>
    </row>
    <row r="62" spans="2:12">
      <c r="B62" s="179"/>
      <c r="C62" s="65" t="s">
        <v>31</v>
      </c>
      <c r="D62" s="66">
        <v>72906</v>
      </c>
      <c r="E62" s="66">
        <v>6579</v>
      </c>
      <c r="F62" s="66">
        <v>5450</v>
      </c>
      <c r="G62" s="66">
        <v>15584</v>
      </c>
      <c r="H62" s="66">
        <v>16143</v>
      </c>
      <c r="I62" s="66">
        <v>6193</v>
      </c>
      <c r="J62" s="67"/>
      <c r="K62" s="67">
        <v>10311</v>
      </c>
      <c r="L62" s="66">
        <v>133166</v>
      </c>
    </row>
    <row r="63" spans="2:12">
      <c r="B63" s="179"/>
      <c r="C63" s="65" t="s">
        <v>40</v>
      </c>
      <c r="D63" s="66">
        <v>12643</v>
      </c>
      <c r="E63" s="66">
        <v>835</v>
      </c>
      <c r="F63" s="66">
        <v>715</v>
      </c>
      <c r="G63" s="66">
        <v>1964</v>
      </c>
      <c r="H63" s="66">
        <v>1892</v>
      </c>
      <c r="I63" s="66">
        <v>636</v>
      </c>
      <c r="J63" s="67"/>
      <c r="K63" s="67">
        <v>999</v>
      </c>
      <c r="L63" s="66">
        <v>19684</v>
      </c>
    </row>
    <row r="64" spans="2:12">
      <c r="B64" s="182"/>
      <c r="C64" s="59" t="s">
        <v>52</v>
      </c>
      <c r="D64" s="60">
        <v>86697</v>
      </c>
      <c r="E64" s="60">
        <v>7604</v>
      </c>
      <c r="F64" s="60">
        <v>6300</v>
      </c>
      <c r="G64" s="60">
        <v>18074</v>
      </c>
      <c r="H64" s="60">
        <v>18659</v>
      </c>
      <c r="I64" s="60">
        <v>7048</v>
      </c>
      <c r="J64" s="61"/>
      <c r="K64" s="61">
        <v>11683</v>
      </c>
      <c r="L64" s="60">
        <v>156065</v>
      </c>
    </row>
    <row r="65" spans="2:12">
      <c r="B65" s="183" t="s">
        <v>21</v>
      </c>
      <c r="C65" s="62" t="s">
        <v>30</v>
      </c>
      <c r="D65" s="63">
        <v>1728</v>
      </c>
      <c r="E65" s="63">
        <v>260</v>
      </c>
      <c r="F65" s="63">
        <v>266</v>
      </c>
      <c r="G65" s="63">
        <v>750</v>
      </c>
      <c r="H65" s="63">
        <v>850</v>
      </c>
      <c r="I65" s="63">
        <v>323</v>
      </c>
      <c r="J65" s="64"/>
      <c r="K65" s="64">
        <v>483</v>
      </c>
      <c r="L65" s="63">
        <v>4660</v>
      </c>
    </row>
    <row r="66" spans="2:12">
      <c r="B66" s="179"/>
      <c r="C66" s="65" t="s">
        <v>31</v>
      </c>
      <c r="D66" s="66">
        <v>113563</v>
      </c>
      <c r="E66" s="66">
        <v>8862</v>
      </c>
      <c r="F66" s="66">
        <v>7102</v>
      </c>
      <c r="G66" s="66">
        <v>20763</v>
      </c>
      <c r="H66" s="66">
        <v>20965</v>
      </c>
      <c r="I66" s="66">
        <v>7912</v>
      </c>
      <c r="J66" s="67"/>
      <c r="K66" s="67">
        <v>12851</v>
      </c>
      <c r="L66" s="66">
        <v>192018</v>
      </c>
    </row>
    <row r="67" spans="2:12">
      <c r="B67" s="179"/>
      <c r="C67" s="65" t="s">
        <v>40</v>
      </c>
      <c r="D67" s="66">
        <v>22046</v>
      </c>
      <c r="E67" s="66">
        <v>1302</v>
      </c>
      <c r="F67" s="66">
        <v>1003</v>
      </c>
      <c r="G67" s="66">
        <v>2625</v>
      </c>
      <c r="H67" s="66">
        <v>2516</v>
      </c>
      <c r="I67" s="66">
        <v>863</v>
      </c>
      <c r="J67" s="67"/>
      <c r="K67" s="67">
        <v>1408</v>
      </c>
      <c r="L67" s="66">
        <v>31763</v>
      </c>
    </row>
    <row r="68" spans="2:12">
      <c r="B68" s="182"/>
      <c r="C68" s="59" t="s">
        <v>52</v>
      </c>
      <c r="D68" s="60">
        <v>137337</v>
      </c>
      <c r="E68" s="60">
        <v>10424</v>
      </c>
      <c r="F68" s="60">
        <v>8371</v>
      </c>
      <c r="G68" s="60">
        <v>24138</v>
      </c>
      <c r="H68" s="60">
        <v>24331</v>
      </c>
      <c r="I68" s="60">
        <v>9098</v>
      </c>
      <c r="J68" s="61"/>
      <c r="K68" s="61">
        <v>14742</v>
      </c>
      <c r="L68" s="60">
        <v>228441</v>
      </c>
    </row>
    <row r="69" spans="2:12">
      <c r="B69" s="183" t="s">
        <v>22</v>
      </c>
      <c r="C69" s="62" t="s">
        <v>30</v>
      </c>
      <c r="D69" s="63">
        <v>2191</v>
      </c>
      <c r="E69" s="63">
        <v>285</v>
      </c>
      <c r="F69" s="63">
        <v>289</v>
      </c>
      <c r="G69" s="63">
        <v>850</v>
      </c>
      <c r="H69" s="63">
        <v>928</v>
      </c>
      <c r="I69" s="63">
        <v>383</v>
      </c>
      <c r="J69" s="64"/>
      <c r="K69" s="64">
        <v>503</v>
      </c>
      <c r="L69" s="63">
        <v>5429</v>
      </c>
    </row>
    <row r="70" spans="2:12">
      <c r="B70" s="179"/>
      <c r="C70" s="65" t="s">
        <v>31</v>
      </c>
      <c r="D70" s="66">
        <v>134538</v>
      </c>
      <c r="E70" s="66">
        <v>8705</v>
      </c>
      <c r="F70" s="66">
        <v>6925</v>
      </c>
      <c r="G70" s="66">
        <v>20086</v>
      </c>
      <c r="H70" s="66">
        <v>21064</v>
      </c>
      <c r="I70" s="66">
        <v>8086</v>
      </c>
      <c r="J70" s="67"/>
      <c r="K70" s="67">
        <v>13460</v>
      </c>
      <c r="L70" s="66">
        <v>212864</v>
      </c>
    </row>
    <row r="71" spans="2:12">
      <c r="B71" s="179"/>
      <c r="C71" s="65" t="s">
        <v>40</v>
      </c>
      <c r="D71" s="66">
        <v>28675</v>
      </c>
      <c r="E71" s="66">
        <v>1340</v>
      </c>
      <c r="F71" s="66">
        <v>1001</v>
      </c>
      <c r="G71" s="66">
        <v>2819</v>
      </c>
      <c r="H71" s="66">
        <v>2791</v>
      </c>
      <c r="I71" s="66">
        <v>996</v>
      </c>
      <c r="J71" s="67"/>
      <c r="K71" s="67">
        <v>1459</v>
      </c>
      <c r="L71" s="66">
        <v>39081</v>
      </c>
    </row>
    <row r="72" spans="2:12">
      <c r="B72" s="182"/>
      <c r="C72" s="59" t="s">
        <v>52</v>
      </c>
      <c r="D72" s="60">
        <v>165404</v>
      </c>
      <c r="E72" s="60">
        <v>10330</v>
      </c>
      <c r="F72" s="60">
        <v>8215</v>
      </c>
      <c r="G72" s="60">
        <v>23755</v>
      </c>
      <c r="H72" s="60">
        <v>24783</v>
      </c>
      <c r="I72" s="60">
        <v>9465</v>
      </c>
      <c r="J72" s="61"/>
      <c r="K72" s="61">
        <v>15422</v>
      </c>
      <c r="L72" s="60">
        <v>257374</v>
      </c>
    </row>
    <row r="73" spans="2:12">
      <c r="B73" s="183" t="s">
        <v>23</v>
      </c>
      <c r="C73" s="62" t="s">
        <v>30</v>
      </c>
      <c r="D73" s="63">
        <v>2793</v>
      </c>
      <c r="E73" s="63">
        <v>332</v>
      </c>
      <c r="F73" s="63">
        <v>303</v>
      </c>
      <c r="G73" s="63">
        <v>1016</v>
      </c>
      <c r="H73" s="63">
        <v>1103</v>
      </c>
      <c r="I73" s="63">
        <v>329</v>
      </c>
      <c r="J73" s="64"/>
      <c r="K73" s="64">
        <v>361</v>
      </c>
      <c r="L73" s="63">
        <v>6237</v>
      </c>
    </row>
    <row r="74" spans="2:12">
      <c r="B74" s="179"/>
      <c r="C74" s="65" t="s">
        <v>31</v>
      </c>
      <c r="D74" s="66">
        <v>152869</v>
      </c>
      <c r="E74" s="66">
        <v>7670</v>
      </c>
      <c r="F74" s="66">
        <v>6400</v>
      </c>
      <c r="G74" s="66">
        <v>19825</v>
      </c>
      <c r="H74" s="66">
        <v>21234</v>
      </c>
      <c r="I74" s="66">
        <v>7156</v>
      </c>
      <c r="J74" s="67"/>
      <c r="K74" s="67">
        <v>9665</v>
      </c>
      <c r="L74" s="66">
        <v>224819</v>
      </c>
    </row>
    <row r="75" spans="2:12">
      <c r="B75" s="179"/>
      <c r="C75" s="65" t="s">
        <v>40</v>
      </c>
      <c r="D75" s="66">
        <v>36329</v>
      </c>
      <c r="E75" s="66">
        <v>1321</v>
      </c>
      <c r="F75" s="66">
        <v>978</v>
      </c>
      <c r="G75" s="66">
        <v>2908</v>
      </c>
      <c r="H75" s="66">
        <v>2803</v>
      </c>
      <c r="I75" s="66">
        <v>858</v>
      </c>
      <c r="J75" s="67"/>
      <c r="K75" s="67">
        <v>1084</v>
      </c>
      <c r="L75" s="66">
        <v>46281</v>
      </c>
    </row>
    <row r="76" spans="2:12">
      <c r="B76" s="182"/>
      <c r="C76" s="59" t="s">
        <v>52</v>
      </c>
      <c r="D76" s="60">
        <v>191991</v>
      </c>
      <c r="E76" s="60">
        <v>9323</v>
      </c>
      <c r="F76" s="60">
        <v>7681</v>
      </c>
      <c r="G76" s="60">
        <v>23749</v>
      </c>
      <c r="H76" s="60">
        <v>25140</v>
      </c>
      <c r="I76" s="60">
        <v>8343</v>
      </c>
      <c r="J76" s="61"/>
      <c r="K76" s="61">
        <v>11110</v>
      </c>
      <c r="L76" s="60">
        <v>277337</v>
      </c>
    </row>
    <row r="77" spans="2:12">
      <c r="B77" s="183" t="s">
        <v>24</v>
      </c>
      <c r="C77" s="62" t="s">
        <v>30</v>
      </c>
      <c r="D77" s="63">
        <v>3911</v>
      </c>
      <c r="E77" s="63">
        <v>452</v>
      </c>
      <c r="F77" s="63">
        <v>381</v>
      </c>
      <c r="G77" s="63">
        <v>1233</v>
      </c>
      <c r="H77" s="63">
        <v>1426</v>
      </c>
      <c r="I77" s="63">
        <v>407</v>
      </c>
      <c r="J77" s="64"/>
      <c r="K77" s="64">
        <v>407</v>
      </c>
      <c r="L77" s="63">
        <v>8217</v>
      </c>
    </row>
    <row r="78" spans="2:12">
      <c r="B78" s="179"/>
      <c r="C78" s="65" t="s">
        <v>31</v>
      </c>
      <c r="D78" s="66">
        <v>192166</v>
      </c>
      <c r="E78" s="66">
        <v>8827</v>
      </c>
      <c r="F78" s="66">
        <v>7156</v>
      </c>
      <c r="G78" s="66">
        <v>21771</v>
      </c>
      <c r="H78" s="66">
        <v>24258</v>
      </c>
      <c r="I78" s="66">
        <v>7836</v>
      </c>
      <c r="J78" s="67"/>
      <c r="K78" s="67">
        <v>10153</v>
      </c>
      <c r="L78" s="66">
        <v>272167</v>
      </c>
    </row>
    <row r="79" spans="2:12">
      <c r="B79" s="179"/>
      <c r="C79" s="65" t="s">
        <v>40</v>
      </c>
      <c r="D79" s="66">
        <v>49959</v>
      </c>
      <c r="E79" s="66">
        <v>1546</v>
      </c>
      <c r="F79" s="66">
        <v>1221</v>
      </c>
      <c r="G79" s="66">
        <v>3418</v>
      </c>
      <c r="H79" s="66">
        <v>3409</v>
      </c>
      <c r="I79" s="66">
        <v>1037</v>
      </c>
      <c r="J79" s="67"/>
      <c r="K79" s="67">
        <v>1254</v>
      </c>
      <c r="L79" s="66">
        <v>61844</v>
      </c>
    </row>
    <row r="80" spans="2:12">
      <c r="B80" s="182"/>
      <c r="C80" s="59" t="s">
        <v>52</v>
      </c>
      <c r="D80" s="60">
        <v>246036</v>
      </c>
      <c r="E80" s="60">
        <v>10825</v>
      </c>
      <c r="F80" s="60">
        <v>8758</v>
      </c>
      <c r="G80" s="60">
        <v>26422</v>
      </c>
      <c r="H80" s="60">
        <v>29093</v>
      </c>
      <c r="I80" s="60">
        <v>9280</v>
      </c>
      <c r="J80" s="61"/>
      <c r="K80" s="61">
        <v>11814</v>
      </c>
      <c r="L80" s="60">
        <v>342228</v>
      </c>
    </row>
    <row r="81" spans="2:12">
      <c r="B81" s="183" t="s">
        <v>25</v>
      </c>
      <c r="C81" s="62" t="s">
        <v>30</v>
      </c>
      <c r="D81" s="63">
        <v>5076</v>
      </c>
      <c r="E81" s="63">
        <v>479</v>
      </c>
      <c r="F81" s="63">
        <v>468</v>
      </c>
      <c r="G81" s="63">
        <v>1403</v>
      </c>
      <c r="H81" s="63">
        <v>1348</v>
      </c>
      <c r="I81" s="63">
        <v>383</v>
      </c>
      <c r="J81" s="64"/>
      <c r="K81" s="64">
        <v>435</v>
      </c>
      <c r="L81" s="63">
        <v>9592</v>
      </c>
    </row>
    <row r="82" spans="2:12">
      <c r="B82" s="179"/>
      <c r="C82" s="65" t="s">
        <v>31</v>
      </c>
      <c r="D82" s="66">
        <v>213315</v>
      </c>
      <c r="E82" s="66">
        <v>8806</v>
      </c>
      <c r="F82" s="66">
        <v>7168</v>
      </c>
      <c r="G82" s="66">
        <v>21654</v>
      </c>
      <c r="H82" s="66">
        <v>22536</v>
      </c>
      <c r="I82" s="66">
        <v>7285</v>
      </c>
      <c r="J82" s="67"/>
      <c r="K82" s="67">
        <v>9964</v>
      </c>
      <c r="L82" s="66">
        <v>290728</v>
      </c>
    </row>
    <row r="83" spans="2:12">
      <c r="B83" s="179"/>
      <c r="C83" s="65" t="s">
        <v>40</v>
      </c>
      <c r="D83" s="66">
        <v>60871</v>
      </c>
      <c r="E83" s="66">
        <v>1664</v>
      </c>
      <c r="F83" s="66">
        <v>1333</v>
      </c>
      <c r="G83" s="66">
        <v>3485</v>
      </c>
      <c r="H83" s="66">
        <v>3219</v>
      </c>
      <c r="I83" s="66">
        <v>963</v>
      </c>
      <c r="J83" s="67"/>
      <c r="K83" s="67">
        <v>1275</v>
      </c>
      <c r="L83" s="66">
        <v>72810</v>
      </c>
    </row>
    <row r="84" spans="2:12">
      <c r="B84" s="182"/>
      <c r="C84" s="59" t="s">
        <v>52</v>
      </c>
      <c r="D84" s="60">
        <v>279262</v>
      </c>
      <c r="E84" s="60">
        <v>10949</v>
      </c>
      <c r="F84" s="60">
        <v>8969</v>
      </c>
      <c r="G84" s="60">
        <v>26542</v>
      </c>
      <c r="H84" s="60">
        <v>27103</v>
      </c>
      <c r="I84" s="60">
        <v>8631</v>
      </c>
      <c r="J84" s="61"/>
      <c r="K84" s="61">
        <v>11674</v>
      </c>
      <c r="L84" s="60">
        <v>373130</v>
      </c>
    </row>
    <row r="85" spans="2:12">
      <c r="B85" s="183" t="s">
        <v>26</v>
      </c>
      <c r="C85" s="62" t="s">
        <v>30</v>
      </c>
      <c r="D85" s="63">
        <v>6214</v>
      </c>
      <c r="E85" s="63">
        <v>518</v>
      </c>
      <c r="F85" s="63">
        <v>528</v>
      </c>
      <c r="G85" s="63">
        <v>1647</v>
      </c>
      <c r="H85" s="63">
        <v>1405</v>
      </c>
      <c r="I85" s="63">
        <v>408</v>
      </c>
      <c r="J85" s="64"/>
      <c r="K85" s="64">
        <v>442</v>
      </c>
      <c r="L85" s="63">
        <v>11162</v>
      </c>
    </row>
    <row r="86" spans="2:12">
      <c r="B86" s="179"/>
      <c r="C86" s="65" t="s">
        <v>31</v>
      </c>
      <c r="D86" s="66">
        <v>222757</v>
      </c>
      <c r="E86" s="66">
        <v>8624</v>
      </c>
      <c r="F86" s="66">
        <v>7014</v>
      </c>
      <c r="G86" s="66">
        <v>20719</v>
      </c>
      <c r="H86" s="66">
        <v>21765</v>
      </c>
      <c r="I86" s="66">
        <v>7182</v>
      </c>
      <c r="J86" s="67"/>
      <c r="K86" s="67">
        <v>9908</v>
      </c>
      <c r="L86" s="66">
        <v>297969</v>
      </c>
    </row>
    <row r="87" spans="2:12">
      <c r="B87" s="179"/>
      <c r="C87" s="65" t="s">
        <v>40</v>
      </c>
      <c r="D87" s="66">
        <v>69646</v>
      </c>
      <c r="E87" s="66">
        <v>1780</v>
      </c>
      <c r="F87" s="66">
        <v>1423</v>
      </c>
      <c r="G87" s="66">
        <v>3559</v>
      </c>
      <c r="H87" s="66">
        <v>3349</v>
      </c>
      <c r="I87" s="66">
        <v>1032</v>
      </c>
      <c r="J87" s="67"/>
      <c r="K87" s="67">
        <v>1332</v>
      </c>
      <c r="L87" s="66">
        <v>82121</v>
      </c>
    </row>
    <row r="88" spans="2:12">
      <c r="B88" s="182"/>
      <c r="C88" s="59" t="s">
        <v>52</v>
      </c>
      <c r="D88" s="60">
        <v>298617</v>
      </c>
      <c r="E88" s="60">
        <v>10922</v>
      </c>
      <c r="F88" s="60">
        <v>8965</v>
      </c>
      <c r="G88" s="60">
        <v>25925</v>
      </c>
      <c r="H88" s="60">
        <v>26519</v>
      </c>
      <c r="I88" s="60">
        <v>8622</v>
      </c>
      <c r="J88" s="61"/>
      <c r="K88" s="61">
        <v>11682</v>
      </c>
      <c r="L88" s="60">
        <v>391252</v>
      </c>
    </row>
    <row r="89" spans="2:12" ht="15.75" thickBot="1">
      <c r="B89" s="178" t="s">
        <v>27</v>
      </c>
      <c r="C89" s="62" t="s">
        <v>30</v>
      </c>
      <c r="D89" s="63">
        <v>7328</v>
      </c>
      <c r="E89" s="63">
        <v>684</v>
      </c>
      <c r="F89" s="63">
        <v>580</v>
      </c>
      <c r="G89" s="63">
        <v>1884</v>
      </c>
      <c r="H89" s="63">
        <v>1628</v>
      </c>
      <c r="I89" s="63">
        <v>371</v>
      </c>
      <c r="J89" s="64"/>
      <c r="K89" s="64">
        <v>411</v>
      </c>
      <c r="L89" s="63">
        <v>12886</v>
      </c>
    </row>
    <row r="90" spans="2:12">
      <c r="B90" s="179"/>
      <c r="C90" s="65" t="s">
        <v>31</v>
      </c>
      <c r="D90" s="66">
        <v>234641</v>
      </c>
      <c r="E90" s="66">
        <v>8954</v>
      </c>
      <c r="F90" s="66">
        <v>7378</v>
      </c>
      <c r="G90" s="66">
        <v>22408</v>
      </c>
      <c r="H90" s="66">
        <v>22737</v>
      </c>
      <c r="I90" s="66">
        <v>6716</v>
      </c>
      <c r="J90" s="67"/>
      <c r="K90" s="67">
        <v>8586</v>
      </c>
      <c r="L90" s="66">
        <v>311420</v>
      </c>
    </row>
    <row r="91" spans="2:12">
      <c r="B91" s="179"/>
      <c r="C91" s="65" t="s">
        <v>40</v>
      </c>
      <c r="D91" s="66">
        <v>79061</v>
      </c>
      <c r="E91" s="66">
        <v>1948</v>
      </c>
      <c r="F91" s="66">
        <v>1478</v>
      </c>
      <c r="G91" s="66">
        <v>3704</v>
      </c>
      <c r="H91" s="66">
        <v>3340</v>
      </c>
      <c r="I91" s="66">
        <v>1035</v>
      </c>
      <c r="J91" s="67"/>
      <c r="K91" s="67">
        <v>1260</v>
      </c>
      <c r="L91" s="66">
        <v>91826</v>
      </c>
    </row>
    <row r="92" spans="2:12" ht="15.75" thickBot="1">
      <c r="B92" s="180"/>
      <c r="C92" s="68" t="s">
        <v>52</v>
      </c>
      <c r="D92" s="69">
        <v>321030</v>
      </c>
      <c r="E92" s="69">
        <v>11586</v>
      </c>
      <c r="F92" s="69">
        <v>9436</v>
      </c>
      <c r="G92" s="69">
        <v>27996</v>
      </c>
      <c r="H92" s="69">
        <v>27705</v>
      </c>
      <c r="I92" s="69">
        <v>8122</v>
      </c>
      <c r="J92" s="70"/>
      <c r="K92" s="70">
        <v>10257</v>
      </c>
      <c r="L92" s="69">
        <v>416132</v>
      </c>
    </row>
  </sheetData>
  <mergeCells count="36">
    <mergeCell ref="Q8:R8"/>
    <mergeCell ref="S8:T8"/>
    <mergeCell ref="U8:V8"/>
    <mergeCell ref="B3:F3"/>
    <mergeCell ref="B11:F11"/>
    <mergeCell ref="B17:F17"/>
    <mergeCell ref="B34:F34"/>
    <mergeCell ref="H27:H28"/>
    <mergeCell ref="H25:V25"/>
    <mergeCell ref="H5:Q5"/>
    <mergeCell ref="H7:H8"/>
    <mergeCell ref="I8:J8"/>
    <mergeCell ref="K8:L8"/>
    <mergeCell ref="H6:W6"/>
    <mergeCell ref="I7:V7"/>
    <mergeCell ref="H26:AG26"/>
    <mergeCell ref="I27:AF27"/>
    <mergeCell ref="M8:N8"/>
    <mergeCell ref="O8:P8"/>
    <mergeCell ref="B44:L44"/>
    <mergeCell ref="B45:B46"/>
    <mergeCell ref="C45:C46"/>
    <mergeCell ref="D45:K45"/>
    <mergeCell ref="L45:L46"/>
    <mergeCell ref="B89:B92"/>
    <mergeCell ref="B47:B48"/>
    <mergeCell ref="B49:B52"/>
    <mergeCell ref="B53:B56"/>
    <mergeCell ref="B57:B60"/>
    <mergeCell ref="B61:B64"/>
    <mergeCell ref="B65:B68"/>
    <mergeCell ref="B69:B72"/>
    <mergeCell ref="B73:B76"/>
    <mergeCell ref="B77:B80"/>
    <mergeCell ref="B81:B84"/>
    <mergeCell ref="B85:B8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98"/>
  <sheetViews>
    <sheetView workbookViewId="0">
      <selection activeCell="E403" sqref="E403"/>
    </sheetView>
  </sheetViews>
  <sheetFormatPr defaultRowHeight="15"/>
  <sheetData>
    <row r="1" spans="1:19" ht="15.75" thickBot="1">
      <c r="A1" s="145" t="s">
        <v>65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9" ht="15.75" thickBot="1">
      <c r="A2" s="220" t="s">
        <v>14</v>
      </c>
      <c r="B2" s="221" t="s">
        <v>15</v>
      </c>
      <c r="C2" s="153" t="s">
        <v>29</v>
      </c>
      <c r="D2" s="154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7"/>
      <c r="P2" s="155"/>
      <c r="Q2" s="222" t="s">
        <v>8</v>
      </c>
    </row>
    <row r="3" spans="1:19" ht="37.5" thickBot="1">
      <c r="A3" s="218"/>
      <c r="B3" s="221"/>
      <c r="C3" s="48" t="s">
        <v>41</v>
      </c>
      <c r="D3" s="48"/>
      <c r="E3" s="48" t="s">
        <v>42</v>
      </c>
      <c r="F3" s="48"/>
      <c r="G3" s="48" t="s">
        <v>43</v>
      </c>
      <c r="H3" s="48"/>
      <c r="I3" s="48" t="s">
        <v>44</v>
      </c>
      <c r="J3" s="48"/>
      <c r="K3" s="48" t="s">
        <v>45</v>
      </c>
      <c r="L3" s="48"/>
      <c r="M3" s="48" t="s">
        <v>46</v>
      </c>
      <c r="N3" s="48"/>
      <c r="O3" s="48" t="s">
        <v>47</v>
      </c>
      <c r="P3" s="117"/>
      <c r="Q3" s="223"/>
    </row>
    <row r="4" spans="1:19" ht="15.75" thickBot="1">
      <c r="A4" s="226" t="s">
        <v>16</v>
      </c>
      <c r="B4" s="127" t="s">
        <v>11</v>
      </c>
      <c r="C4" s="149">
        <v>1</v>
      </c>
      <c r="D4" s="159">
        <f>C4/Q4</f>
        <v>0.14285714285714285</v>
      </c>
      <c r="E4" s="150">
        <v>0</v>
      </c>
      <c r="F4" s="159">
        <v>0</v>
      </c>
      <c r="G4" s="149">
        <v>1</v>
      </c>
      <c r="H4" s="159">
        <f>G4/Q4</f>
        <v>0.14285714285714285</v>
      </c>
      <c r="I4" s="149">
        <v>2</v>
      </c>
      <c r="J4" s="159">
        <f>I4/Q4</f>
        <v>0.2857142857142857</v>
      </c>
      <c r="K4" s="149">
        <v>1</v>
      </c>
      <c r="L4" s="159">
        <f>K4/Q4</f>
        <v>0.14285714285714285</v>
      </c>
      <c r="M4" s="149">
        <v>1</v>
      </c>
      <c r="N4" s="159">
        <f>M4/Q4</f>
        <v>0.14285714285714285</v>
      </c>
      <c r="O4" s="149">
        <v>1</v>
      </c>
      <c r="P4" s="159">
        <f>O4/Q4</f>
        <v>0.14285714285714285</v>
      </c>
      <c r="Q4" s="149">
        <v>7</v>
      </c>
      <c r="S4" s="171"/>
    </row>
    <row r="5" spans="1:19" ht="15.75" thickBot="1">
      <c r="A5" s="221"/>
      <c r="B5" s="127" t="s">
        <v>12</v>
      </c>
      <c r="C5" s="141">
        <v>7</v>
      </c>
      <c r="D5" s="160">
        <f>C5/Q5</f>
        <v>0.53846153846153844</v>
      </c>
      <c r="E5" s="141">
        <v>2</v>
      </c>
      <c r="F5" s="160">
        <f>E5/Q5</f>
        <v>0.15384615384615385</v>
      </c>
      <c r="G5" s="141">
        <v>1</v>
      </c>
      <c r="H5" s="160">
        <f>G5/Q5</f>
        <v>7.6923076923076927E-2</v>
      </c>
      <c r="I5" s="141">
        <v>1</v>
      </c>
      <c r="J5" s="160">
        <f>I5/Q5</f>
        <v>7.6923076923076927E-2</v>
      </c>
      <c r="K5" s="151">
        <v>0</v>
      </c>
      <c r="L5" s="160">
        <f>K5/Q5</f>
        <v>0</v>
      </c>
      <c r="M5" s="141">
        <v>1</v>
      </c>
      <c r="N5" s="160">
        <f>M5/Q5</f>
        <v>7.6923076923076927E-2</v>
      </c>
      <c r="O5" s="141">
        <v>1</v>
      </c>
      <c r="P5" s="160">
        <f>O5/Q5</f>
        <v>7.6923076923076927E-2</v>
      </c>
      <c r="Q5" s="141">
        <v>13</v>
      </c>
    </row>
    <row r="6" spans="1:19" ht="15.75" hidden="1" customHeight="1" thickBot="1">
      <c r="C6" s="84">
        <v>16</v>
      </c>
      <c r="D6" s="163">
        <f t="shared" ref="D6:D69" si="0">C6/Q6</f>
        <v>0.42105263157894735</v>
      </c>
      <c r="E6" s="84">
        <v>1</v>
      </c>
      <c r="F6" s="163"/>
      <c r="G6" s="84">
        <v>2</v>
      </c>
      <c r="H6" s="159">
        <f t="shared" ref="H6:H69" si="1">G6/Q6</f>
        <v>5.2631578947368418E-2</v>
      </c>
      <c r="I6" s="84">
        <v>4</v>
      </c>
      <c r="J6" s="159">
        <f t="shared" ref="J6:J69" si="2">I6/Q6</f>
        <v>0.10526315789473684</v>
      </c>
      <c r="K6" s="84">
        <v>10</v>
      </c>
      <c r="L6" s="159">
        <f t="shared" ref="L6:L69" si="3">K6/Q6</f>
        <v>0.26315789473684209</v>
      </c>
      <c r="M6" s="84">
        <v>2</v>
      </c>
      <c r="N6" s="159">
        <f t="shared" ref="N6:N69" si="4">M6/Q6</f>
        <v>5.2631578947368418E-2</v>
      </c>
      <c r="O6" s="84">
        <v>3</v>
      </c>
      <c r="P6" s="159">
        <f t="shared" ref="P6:P69" si="5">O6/Q6</f>
        <v>7.8947368421052627E-2</v>
      </c>
      <c r="Q6" s="84">
        <v>38</v>
      </c>
    </row>
    <row r="7" spans="1:19" ht="15.75" hidden="1" customHeight="1" thickBot="1">
      <c r="A7" s="128"/>
      <c r="B7" s="127"/>
      <c r="C7" s="89">
        <v>423</v>
      </c>
      <c r="D7" s="164">
        <f t="shared" si="0"/>
        <v>0.48068181818181815</v>
      </c>
      <c r="E7" s="89">
        <v>45</v>
      </c>
      <c r="F7" s="164"/>
      <c r="G7" s="89">
        <v>52</v>
      </c>
      <c r="H7" s="160">
        <f t="shared" si="1"/>
        <v>5.909090909090909E-2</v>
      </c>
      <c r="I7" s="89">
        <v>99</v>
      </c>
      <c r="J7" s="160">
        <f t="shared" si="2"/>
        <v>0.1125</v>
      </c>
      <c r="K7" s="89">
        <v>139</v>
      </c>
      <c r="L7" s="160">
        <f t="shared" si="3"/>
        <v>0.15795454545454546</v>
      </c>
      <c r="M7" s="89">
        <v>41</v>
      </c>
      <c r="N7" s="160">
        <f t="shared" si="4"/>
        <v>4.6590909090909093E-2</v>
      </c>
      <c r="O7" s="89">
        <v>81</v>
      </c>
      <c r="P7" s="160">
        <f t="shared" si="5"/>
        <v>9.2045454545454541E-2</v>
      </c>
      <c r="Q7" s="89">
        <v>880</v>
      </c>
    </row>
    <row r="8" spans="1:19" ht="15.75" hidden="1" customHeight="1" thickBot="1">
      <c r="A8" s="128"/>
      <c r="B8" s="130"/>
      <c r="C8" s="89">
        <v>36</v>
      </c>
      <c r="D8" s="164">
        <f t="shared" si="0"/>
        <v>0.5714285714285714</v>
      </c>
      <c r="E8" s="89">
        <v>4</v>
      </c>
      <c r="F8" s="164"/>
      <c r="G8" s="89">
        <v>3</v>
      </c>
      <c r="H8" s="159">
        <f t="shared" si="1"/>
        <v>4.7619047619047616E-2</v>
      </c>
      <c r="I8" s="89">
        <v>6</v>
      </c>
      <c r="J8" s="159">
        <f t="shared" si="2"/>
        <v>9.5238095238095233E-2</v>
      </c>
      <c r="K8" s="89">
        <v>8</v>
      </c>
      <c r="L8" s="159">
        <f t="shared" si="3"/>
        <v>0.12698412698412698</v>
      </c>
      <c r="M8" s="89">
        <v>1</v>
      </c>
      <c r="N8" s="159">
        <f t="shared" si="4"/>
        <v>1.5873015873015872E-2</v>
      </c>
      <c r="O8" s="89">
        <v>5</v>
      </c>
      <c r="P8" s="159">
        <f t="shared" si="5"/>
        <v>7.9365079365079361E-2</v>
      </c>
      <c r="Q8" s="89">
        <v>63</v>
      </c>
    </row>
    <row r="9" spans="1:19" ht="15.75" hidden="1" customHeight="1" thickBot="1">
      <c r="A9" s="128"/>
      <c r="B9" s="130"/>
      <c r="C9" s="87"/>
      <c r="D9" s="165" t="e">
        <f t="shared" si="0"/>
        <v>#DIV/0!</v>
      </c>
      <c r="E9" s="87"/>
      <c r="F9" s="165"/>
      <c r="G9" s="87"/>
      <c r="H9" s="160" t="e">
        <f t="shared" si="1"/>
        <v>#DIV/0!</v>
      </c>
      <c r="I9" s="87"/>
      <c r="J9" s="160" t="e">
        <f t="shared" si="2"/>
        <v>#DIV/0!</v>
      </c>
      <c r="K9" s="87"/>
      <c r="L9" s="160" t="e">
        <f t="shared" si="3"/>
        <v>#DIV/0!</v>
      </c>
      <c r="M9" s="87"/>
      <c r="N9" s="160" t="e">
        <f t="shared" si="4"/>
        <v>#DIV/0!</v>
      </c>
      <c r="O9" s="87"/>
      <c r="P9" s="160" t="e">
        <f t="shared" si="5"/>
        <v>#DIV/0!</v>
      </c>
      <c r="Q9" s="87"/>
    </row>
    <row r="10" spans="1:19" ht="15.75" thickBot="1">
      <c r="A10" s="226" t="s">
        <v>17</v>
      </c>
      <c r="B10" s="127" t="s">
        <v>11</v>
      </c>
      <c r="C10" s="139">
        <f>SUM(C6:C9)</f>
        <v>475</v>
      </c>
      <c r="D10" s="161">
        <f>C10/Q10</f>
        <v>0.48419979612640163</v>
      </c>
      <c r="E10" s="139">
        <f t="shared" ref="E10:Q10" si="6">SUM(E6:E9)</f>
        <v>50</v>
      </c>
      <c r="F10" s="161">
        <f>E10/Q10</f>
        <v>5.09683995922528E-2</v>
      </c>
      <c r="G10" s="139">
        <f t="shared" si="6"/>
        <v>57</v>
      </c>
      <c r="H10" s="159">
        <f t="shared" si="1"/>
        <v>5.8103975535168197E-2</v>
      </c>
      <c r="I10" s="139">
        <f t="shared" si="6"/>
        <v>109</v>
      </c>
      <c r="J10" s="159">
        <f t="shared" si="2"/>
        <v>0.1111111111111111</v>
      </c>
      <c r="K10" s="139">
        <f t="shared" si="6"/>
        <v>157</v>
      </c>
      <c r="L10" s="159">
        <f t="shared" si="3"/>
        <v>0.16004077471967379</v>
      </c>
      <c r="M10" s="139">
        <f t="shared" si="6"/>
        <v>44</v>
      </c>
      <c r="N10" s="159">
        <f t="shared" si="4"/>
        <v>4.4852191641182468E-2</v>
      </c>
      <c r="O10" s="139">
        <f t="shared" si="6"/>
        <v>89</v>
      </c>
      <c r="P10" s="159">
        <f t="shared" si="5"/>
        <v>9.0723751274209993E-2</v>
      </c>
      <c r="Q10" s="139">
        <f t="shared" si="6"/>
        <v>981</v>
      </c>
    </row>
    <row r="11" spans="1:19" ht="15.75" hidden="1" customHeight="1" thickBot="1">
      <c r="A11" s="221"/>
      <c r="C11" s="140">
        <v>9</v>
      </c>
      <c r="D11" s="162">
        <f t="shared" si="0"/>
        <v>0.36</v>
      </c>
      <c r="E11" s="140">
        <v>1</v>
      </c>
      <c r="F11" s="162"/>
      <c r="G11" s="140">
        <v>1</v>
      </c>
      <c r="H11" s="160">
        <f t="shared" si="1"/>
        <v>0.04</v>
      </c>
      <c r="I11" s="140">
        <v>7</v>
      </c>
      <c r="J11" s="160">
        <f t="shared" si="2"/>
        <v>0.28000000000000003</v>
      </c>
      <c r="K11" s="140">
        <v>3</v>
      </c>
      <c r="L11" s="160">
        <f t="shared" si="3"/>
        <v>0.12</v>
      </c>
      <c r="M11" s="140">
        <v>1</v>
      </c>
      <c r="N11" s="160">
        <f t="shared" si="4"/>
        <v>0.04</v>
      </c>
      <c r="O11" s="140">
        <v>3</v>
      </c>
      <c r="P11" s="160">
        <f t="shared" si="5"/>
        <v>0.12</v>
      </c>
      <c r="Q11" s="140">
        <v>25</v>
      </c>
    </row>
    <row r="12" spans="1:19" ht="15.75" hidden="1" customHeight="1" thickBot="1">
      <c r="A12" s="221"/>
      <c r="B12" s="128"/>
      <c r="C12" s="140">
        <v>713</v>
      </c>
      <c r="D12" s="162">
        <f t="shared" si="0"/>
        <v>0.44451371571072318</v>
      </c>
      <c r="E12" s="140">
        <v>76</v>
      </c>
      <c r="F12" s="162"/>
      <c r="G12" s="140">
        <v>72</v>
      </c>
      <c r="H12" s="159">
        <f t="shared" si="1"/>
        <v>4.488778054862843E-2</v>
      </c>
      <c r="I12" s="140">
        <v>203</v>
      </c>
      <c r="J12" s="159">
        <f t="shared" si="2"/>
        <v>0.12655860349127182</v>
      </c>
      <c r="K12" s="140">
        <v>229</v>
      </c>
      <c r="L12" s="159">
        <f t="shared" si="3"/>
        <v>0.14276807980049874</v>
      </c>
      <c r="M12" s="140">
        <v>101</v>
      </c>
      <c r="N12" s="159">
        <f t="shared" si="4"/>
        <v>6.2967581047381552E-2</v>
      </c>
      <c r="O12" s="140">
        <v>210</v>
      </c>
      <c r="P12" s="159">
        <f t="shared" si="5"/>
        <v>0.13092269326683292</v>
      </c>
      <c r="Q12" s="140">
        <v>1604</v>
      </c>
    </row>
    <row r="13" spans="1:19" ht="15.75" hidden="1" customHeight="1" thickBot="1">
      <c r="A13" s="221"/>
      <c r="B13" s="128"/>
      <c r="C13" s="140">
        <v>92</v>
      </c>
      <c r="D13" s="162">
        <f t="shared" si="0"/>
        <v>0.56441717791411039</v>
      </c>
      <c r="E13" s="140">
        <v>6</v>
      </c>
      <c r="F13" s="162"/>
      <c r="G13" s="140">
        <v>5</v>
      </c>
      <c r="H13" s="160">
        <f t="shared" si="1"/>
        <v>3.0674846625766871E-2</v>
      </c>
      <c r="I13" s="140">
        <v>20</v>
      </c>
      <c r="J13" s="160">
        <f t="shared" si="2"/>
        <v>0.12269938650306748</v>
      </c>
      <c r="K13" s="140">
        <v>22</v>
      </c>
      <c r="L13" s="160">
        <f t="shared" si="3"/>
        <v>0.13496932515337423</v>
      </c>
      <c r="M13" s="140">
        <v>9</v>
      </c>
      <c r="N13" s="160">
        <f t="shared" si="4"/>
        <v>5.5214723926380369E-2</v>
      </c>
      <c r="O13" s="140">
        <v>9</v>
      </c>
      <c r="P13" s="160">
        <f t="shared" si="5"/>
        <v>5.5214723926380369E-2</v>
      </c>
      <c r="Q13" s="140">
        <v>163</v>
      </c>
    </row>
    <row r="14" spans="1:19" ht="15" hidden="1" customHeight="1">
      <c r="A14" s="221"/>
      <c r="B14" s="128"/>
      <c r="C14" s="140"/>
      <c r="D14" s="162" t="e">
        <f t="shared" si="0"/>
        <v>#DIV/0!</v>
      </c>
      <c r="E14" s="140"/>
      <c r="F14" s="162"/>
      <c r="G14" s="140"/>
      <c r="H14" s="159" t="e">
        <f t="shared" si="1"/>
        <v>#DIV/0!</v>
      </c>
      <c r="I14" s="140"/>
      <c r="J14" s="159" t="e">
        <f t="shared" si="2"/>
        <v>#DIV/0!</v>
      </c>
      <c r="K14" s="140"/>
      <c r="L14" s="159" t="e">
        <f t="shared" si="3"/>
        <v>#DIV/0!</v>
      </c>
      <c r="M14" s="140"/>
      <c r="N14" s="159" t="e">
        <f t="shared" si="4"/>
        <v>#DIV/0!</v>
      </c>
      <c r="O14" s="140"/>
      <c r="P14" s="159" t="e">
        <f t="shared" si="5"/>
        <v>#DIV/0!</v>
      </c>
      <c r="Q14" s="140"/>
    </row>
    <row r="15" spans="1:19" ht="15.75" thickBot="1">
      <c r="A15" s="221"/>
      <c r="B15" s="127" t="s">
        <v>12</v>
      </c>
      <c r="C15" s="141">
        <f>SUM(C11:C14)</f>
        <v>814</v>
      </c>
      <c r="D15" s="160">
        <f>C15/Q15</f>
        <v>0.45424107142857145</v>
      </c>
      <c r="E15" s="141">
        <f t="shared" ref="E15:Q15" si="7">SUM(E11:E14)</f>
        <v>83</v>
      </c>
      <c r="F15" s="160">
        <f>E15/Q15</f>
        <v>4.6316964285714288E-2</v>
      </c>
      <c r="G15" s="141">
        <f t="shared" si="7"/>
        <v>78</v>
      </c>
      <c r="H15" s="160">
        <f t="shared" si="1"/>
        <v>4.3526785714285712E-2</v>
      </c>
      <c r="I15" s="141">
        <f t="shared" si="7"/>
        <v>230</v>
      </c>
      <c r="J15" s="160">
        <f t="shared" si="2"/>
        <v>0.12834821428571427</v>
      </c>
      <c r="K15" s="141">
        <f t="shared" si="7"/>
        <v>254</v>
      </c>
      <c r="L15" s="160">
        <f t="shared" si="3"/>
        <v>0.14174107142857142</v>
      </c>
      <c r="M15" s="141">
        <f t="shared" si="7"/>
        <v>111</v>
      </c>
      <c r="N15" s="160">
        <f t="shared" si="4"/>
        <v>6.1941964285714288E-2</v>
      </c>
      <c r="O15" s="141">
        <f t="shared" si="7"/>
        <v>222</v>
      </c>
      <c r="P15" s="160">
        <f t="shared" si="5"/>
        <v>0.12388392857142858</v>
      </c>
      <c r="Q15" s="141">
        <f t="shared" si="7"/>
        <v>1792</v>
      </c>
    </row>
    <row r="16" spans="1:19" ht="15.75" hidden="1" customHeight="1" thickBot="1">
      <c r="A16" s="128"/>
      <c r="B16" s="217" t="s">
        <v>11</v>
      </c>
      <c r="C16" s="81">
        <v>219</v>
      </c>
      <c r="D16" s="166">
        <f t="shared" si="0"/>
        <v>0.54207920792079212</v>
      </c>
      <c r="E16" s="81">
        <v>23</v>
      </c>
      <c r="F16" s="166">
        <f t="shared" ref="F16" si="8">E16/Q16</f>
        <v>5.6930693069306933E-2</v>
      </c>
      <c r="G16" s="81">
        <v>22</v>
      </c>
      <c r="H16" s="159">
        <f t="shared" si="1"/>
        <v>5.4455445544554455E-2</v>
      </c>
      <c r="I16" s="81">
        <v>43</v>
      </c>
      <c r="J16" s="159">
        <f t="shared" si="2"/>
        <v>0.10643564356435643</v>
      </c>
      <c r="K16" s="81">
        <v>49</v>
      </c>
      <c r="L16" s="159">
        <f t="shared" si="3"/>
        <v>0.12128712871287128</v>
      </c>
      <c r="M16" s="81">
        <v>15</v>
      </c>
      <c r="N16" s="159">
        <f t="shared" si="4"/>
        <v>3.7128712871287127E-2</v>
      </c>
      <c r="O16" s="81">
        <v>33</v>
      </c>
      <c r="P16" s="159">
        <f t="shared" si="5"/>
        <v>8.1683168316831686E-2</v>
      </c>
      <c r="Q16" s="81">
        <v>404</v>
      </c>
    </row>
    <row r="17" spans="1:17" ht="15.75" hidden="1" customHeight="1" thickBot="1">
      <c r="A17" s="128"/>
      <c r="B17" s="218"/>
      <c r="C17" s="87">
        <v>53</v>
      </c>
      <c r="D17" s="165">
        <f t="shared" si="0"/>
        <v>0.53</v>
      </c>
      <c r="E17" s="87">
        <v>3</v>
      </c>
      <c r="F17" s="165"/>
      <c r="G17" s="87">
        <v>4</v>
      </c>
      <c r="H17" s="160">
        <f t="shared" si="1"/>
        <v>0.04</v>
      </c>
      <c r="I17" s="87">
        <v>12</v>
      </c>
      <c r="J17" s="160">
        <f t="shared" si="2"/>
        <v>0.12</v>
      </c>
      <c r="K17" s="87">
        <v>11</v>
      </c>
      <c r="L17" s="160">
        <f t="shared" si="3"/>
        <v>0.11</v>
      </c>
      <c r="M17" s="87">
        <v>8</v>
      </c>
      <c r="N17" s="160">
        <f t="shared" si="4"/>
        <v>0.08</v>
      </c>
      <c r="O17" s="87">
        <v>9</v>
      </c>
      <c r="P17" s="160">
        <f t="shared" si="5"/>
        <v>0.09</v>
      </c>
      <c r="Q17" s="87">
        <v>100</v>
      </c>
    </row>
    <row r="18" spans="1:17" ht="15.75" hidden="1" customHeight="1" thickBot="1">
      <c r="A18" s="128"/>
      <c r="B18" s="218"/>
      <c r="C18" s="87">
        <v>69</v>
      </c>
      <c r="D18" s="165">
        <f t="shared" si="0"/>
        <v>0.38983050847457629</v>
      </c>
      <c r="E18" s="87">
        <v>7</v>
      </c>
      <c r="F18" s="165"/>
      <c r="G18" s="87">
        <v>12</v>
      </c>
      <c r="H18" s="159">
        <f t="shared" si="1"/>
        <v>6.7796610169491525E-2</v>
      </c>
      <c r="I18" s="87">
        <v>23</v>
      </c>
      <c r="J18" s="159">
        <f t="shared" si="2"/>
        <v>0.12994350282485875</v>
      </c>
      <c r="K18" s="87">
        <v>37</v>
      </c>
      <c r="L18" s="159">
        <f t="shared" si="3"/>
        <v>0.20903954802259886</v>
      </c>
      <c r="M18" s="87">
        <v>7</v>
      </c>
      <c r="N18" s="159">
        <f t="shared" si="4"/>
        <v>3.954802259887006E-2</v>
      </c>
      <c r="O18" s="87">
        <v>22</v>
      </c>
      <c r="P18" s="159">
        <f t="shared" si="5"/>
        <v>0.12429378531073447</v>
      </c>
      <c r="Q18" s="87">
        <v>177</v>
      </c>
    </row>
    <row r="19" spans="1:17" ht="15.75" hidden="1" customHeight="1" thickBot="1">
      <c r="A19" s="128"/>
      <c r="B19" s="218"/>
      <c r="C19" s="87">
        <v>80</v>
      </c>
      <c r="D19" s="165">
        <f t="shared" si="0"/>
        <v>0.41025641025641024</v>
      </c>
      <c r="E19" s="87">
        <v>12</v>
      </c>
      <c r="F19" s="165"/>
      <c r="G19" s="87">
        <v>12</v>
      </c>
      <c r="H19" s="160">
        <f t="shared" si="1"/>
        <v>6.1538461538461542E-2</v>
      </c>
      <c r="I19" s="87">
        <v>21</v>
      </c>
      <c r="J19" s="160">
        <f t="shared" si="2"/>
        <v>0.1076923076923077</v>
      </c>
      <c r="K19" s="87">
        <v>42</v>
      </c>
      <c r="L19" s="160">
        <f t="shared" si="3"/>
        <v>0.2153846153846154</v>
      </c>
      <c r="M19" s="87">
        <v>11</v>
      </c>
      <c r="N19" s="160">
        <f t="shared" si="4"/>
        <v>5.6410256410256411E-2</v>
      </c>
      <c r="O19" s="87">
        <v>17</v>
      </c>
      <c r="P19" s="160">
        <f t="shared" si="5"/>
        <v>8.7179487179487175E-2</v>
      </c>
      <c r="Q19" s="87">
        <v>195</v>
      </c>
    </row>
    <row r="20" spans="1:17" ht="15.75" hidden="1" customHeight="1" thickBot="1">
      <c r="A20" s="128"/>
      <c r="B20" s="218"/>
      <c r="C20" s="87">
        <v>2</v>
      </c>
      <c r="D20" s="165">
        <f t="shared" si="0"/>
        <v>0.5</v>
      </c>
      <c r="E20" s="87">
        <v>0</v>
      </c>
      <c r="F20" s="165"/>
      <c r="G20" s="87">
        <v>2</v>
      </c>
      <c r="H20" s="159">
        <f t="shared" si="1"/>
        <v>0.5</v>
      </c>
      <c r="I20" s="87">
        <v>0</v>
      </c>
      <c r="J20" s="159">
        <f t="shared" si="2"/>
        <v>0</v>
      </c>
      <c r="K20" s="87">
        <v>0</v>
      </c>
      <c r="L20" s="159">
        <f t="shared" si="3"/>
        <v>0</v>
      </c>
      <c r="M20" s="87">
        <v>0</v>
      </c>
      <c r="N20" s="159">
        <f t="shared" si="4"/>
        <v>0</v>
      </c>
      <c r="O20" s="87">
        <v>0</v>
      </c>
      <c r="P20" s="159">
        <f t="shared" si="5"/>
        <v>0</v>
      </c>
      <c r="Q20" s="87">
        <v>4</v>
      </c>
    </row>
    <row r="21" spans="1:17" ht="15.75" hidden="1" customHeight="1" thickBot="1">
      <c r="A21" s="128"/>
      <c r="B21" s="219"/>
      <c r="C21" s="89">
        <v>423</v>
      </c>
      <c r="D21" s="164">
        <f t="shared" si="0"/>
        <v>0.48068181818181815</v>
      </c>
      <c r="E21" s="89">
        <v>45</v>
      </c>
      <c r="F21" s="164">
        <f t="shared" ref="F21:F22" si="9">E21/Q21</f>
        <v>5.113636363636364E-2</v>
      </c>
      <c r="G21" s="89">
        <v>52</v>
      </c>
      <c r="H21" s="160">
        <f t="shared" si="1"/>
        <v>5.909090909090909E-2</v>
      </c>
      <c r="I21" s="89">
        <v>99</v>
      </c>
      <c r="J21" s="160">
        <f t="shared" si="2"/>
        <v>0.1125</v>
      </c>
      <c r="K21" s="89">
        <v>139</v>
      </c>
      <c r="L21" s="160">
        <f t="shared" si="3"/>
        <v>0.15795454545454546</v>
      </c>
      <c r="M21" s="89">
        <v>41</v>
      </c>
      <c r="N21" s="160">
        <f t="shared" si="4"/>
        <v>4.6590909090909093E-2</v>
      </c>
      <c r="O21" s="89">
        <v>81</v>
      </c>
      <c r="P21" s="160">
        <f t="shared" si="5"/>
        <v>9.2045454545454541E-2</v>
      </c>
      <c r="Q21" s="89">
        <v>880</v>
      </c>
    </row>
    <row r="22" spans="1:17" ht="15.75" hidden="1" customHeight="1" thickBot="1">
      <c r="A22" s="128"/>
      <c r="B22" s="225" t="s">
        <v>12</v>
      </c>
      <c r="C22" s="91">
        <v>368</v>
      </c>
      <c r="D22" s="167">
        <f t="shared" si="0"/>
        <v>0.56012176560121762</v>
      </c>
      <c r="E22" s="91">
        <v>23</v>
      </c>
      <c r="F22" s="167">
        <f t="shared" si="9"/>
        <v>3.5007610350076102E-2</v>
      </c>
      <c r="G22" s="91">
        <v>23</v>
      </c>
      <c r="H22" s="159">
        <f t="shared" si="1"/>
        <v>3.5007610350076102E-2</v>
      </c>
      <c r="I22" s="91">
        <v>76</v>
      </c>
      <c r="J22" s="159">
        <f t="shared" si="2"/>
        <v>0.11567732115677321</v>
      </c>
      <c r="K22" s="91">
        <v>72</v>
      </c>
      <c r="L22" s="159">
        <f t="shared" si="3"/>
        <v>0.1095890410958904</v>
      </c>
      <c r="M22" s="91">
        <v>32</v>
      </c>
      <c r="N22" s="159">
        <f t="shared" si="4"/>
        <v>4.8706240487062402E-2</v>
      </c>
      <c r="O22" s="91">
        <v>63</v>
      </c>
      <c r="P22" s="159">
        <f t="shared" si="5"/>
        <v>9.5890410958904104E-2</v>
      </c>
      <c r="Q22" s="91">
        <v>657</v>
      </c>
    </row>
    <row r="23" spans="1:17" ht="15.75" hidden="1" customHeight="1" thickBot="1">
      <c r="A23" s="128"/>
      <c r="B23" s="218"/>
      <c r="C23" s="87">
        <v>93</v>
      </c>
      <c r="D23" s="165">
        <f t="shared" si="0"/>
        <v>0.44285714285714284</v>
      </c>
      <c r="E23" s="87">
        <v>12</v>
      </c>
      <c r="F23" s="165"/>
      <c r="G23" s="87">
        <v>10</v>
      </c>
      <c r="H23" s="160">
        <f t="shared" si="1"/>
        <v>4.7619047619047616E-2</v>
      </c>
      <c r="I23" s="87">
        <v>22</v>
      </c>
      <c r="J23" s="160">
        <f t="shared" si="2"/>
        <v>0.10476190476190476</v>
      </c>
      <c r="K23" s="87">
        <v>28</v>
      </c>
      <c r="L23" s="160">
        <f t="shared" si="3"/>
        <v>0.13333333333333333</v>
      </c>
      <c r="M23" s="87">
        <v>18</v>
      </c>
      <c r="N23" s="160">
        <f t="shared" si="4"/>
        <v>8.5714285714285715E-2</v>
      </c>
      <c r="O23" s="87">
        <v>27</v>
      </c>
      <c r="P23" s="160">
        <f t="shared" si="5"/>
        <v>0.12857142857142856</v>
      </c>
      <c r="Q23" s="87">
        <v>210</v>
      </c>
    </row>
    <row r="24" spans="1:17" ht="15.75" hidden="1" customHeight="1" thickBot="1">
      <c r="A24" s="128"/>
      <c r="B24" s="218"/>
      <c r="C24" s="87">
        <v>125</v>
      </c>
      <c r="D24" s="165">
        <f t="shared" si="0"/>
        <v>0.30562347188264061</v>
      </c>
      <c r="E24" s="87">
        <v>26</v>
      </c>
      <c r="F24" s="165"/>
      <c r="G24" s="87">
        <v>20</v>
      </c>
      <c r="H24" s="159">
        <f t="shared" si="1"/>
        <v>4.8899755501222497E-2</v>
      </c>
      <c r="I24" s="87">
        <v>65</v>
      </c>
      <c r="J24" s="159">
        <f t="shared" si="2"/>
        <v>0.15892420537897312</v>
      </c>
      <c r="K24" s="87">
        <v>71</v>
      </c>
      <c r="L24" s="159">
        <f t="shared" si="3"/>
        <v>0.17359413202933985</v>
      </c>
      <c r="M24" s="87">
        <v>25</v>
      </c>
      <c r="N24" s="159">
        <f t="shared" si="4"/>
        <v>6.1124694376528114E-2</v>
      </c>
      <c r="O24" s="87">
        <v>77</v>
      </c>
      <c r="P24" s="159">
        <f t="shared" si="5"/>
        <v>0.18826405867970661</v>
      </c>
      <c r="Q24" s="87">
        <v>409</v>
      </c>
    </row>
    <row r="25" spans="1:17" ht="15.75" hidden="1" customHeight="1" thickBot="1">
      <c r="A25" s="128"/>
      <c r="B25" s="218"/>
      <c r="C25" s="87">
        <v>127</v>
      </c>
      <c r="D25" s="165">
        <f t="shared" si="0"/>
        <v>0.38837920489296635</v>
      </c>
      <c r="E25" s="87">
        <v>15</v>
      </c>
      <c r="F25" s="165"/>
      <c r="G25" s="87">
        <v>18</v>
      </c>
      <c r="H25" s="160">
        <f t="shared" si="1"/>
        <v>5.5045871559633031E-2</v>
      </c>
      <c r="I25" s="87">
        <v>40</v>
      </c>
      <c r="J25" s="160">
        <f t="shared" si="2"/>
        <v>0.12232415902140673</v>
      </c>
      <c r="K25" s="87">
        <v>58</v>
      </c>
      <c r="L25" s="160">
        <f t="shared" si="3"/>
        <v>0.17737003058103976</v>
      </c>
      <c r="M25" s="87">
        <v>26</v>
      </c>
      <c r="N25" s="160">
        <f t="shared" si="4"/>
        <v>7.9510703363914373E-2</v>
      </c>
      <c r="O25" s="87">
        <v>43</v>
      </c>
      <c r="P25" s="160">
        <f t="shared" si="5"/>
        <v>0.13149847094801223</v>
      </c>
      <c r="Q25" s="87">
        <v>327</v>
      </c>
    </row>
    <row r="26" spans="1:17" ht="15.75" hidden="1" customHeight="1" thickBot="1">
      <c r="A26" s="128"/>
      <c r="B26" s="218"/>
      <c r="C26" s="87">
        <v>0</v>
      </c>
      <c r="D26" s="165">
        <f t="shared" si="0"/>
        <v>0</v>
      </c>
      <c r="E26" s="87">
        <v>0</v>
      </c>
      <c r="F26" s="165"/>
      <c r="G26" s="87">
        <v>1</v>
      </c>
      <c r="H26" s="159">
        <f t="shared" si="1"/>
        <v>1</v>
      </c>
      <c r="I26" s="87">
        <v>0</v>
      </c>
      <c r="J26" s="159">
        <f t="shared" si="2"/>
        <v>0</v>
      </c>
      <c r="K26" s="87">
        <v>0</v>
      </c>
      <c r="L26" s="159">
        <f t="shared" si="3"/>
        <v>0</v>
      </c>
      <c r="M26" s="87">
        <v>0</v>
      </c>
      <c r="N26" s="159">
        <f t="shared" si="4"/>
        <v>0</v>
      </c>
      <c r="O26" s="87">
        <v>0</v>
      </c>
      <c r="P26" s="159">
        <f t="shared" si="5"/>
        <v>0</v>
      </c>
      <c r="Q26" s="87">
        <v>1</v>
      </c>
    </row>
    <row r="27" spans="1:17" ht="15.75" hidden="1" customHeight="1" thickBot="1">
      <c r="A27" s="128"/>
      <c r="B27" s="224"/>
      <c r="C27" s="84">
        <v>713</v>
      </c>
      <c r="D27" s="163">
        <f t="shared" si="0"/>
        <v>0.44451371571072318</v>
      </c>
      <c r="E27" s="84">
        <v>76</v>
      </c>
      <c r="F27" s="163">
        <f t="shared" ref="F27:F28" si="10">E27/Q27</f>
        <v>4.738154613466334E-2</v>
      </c>
      <c r="G27" s="84">
        <v>72</v>
      </c>
      <c r="H27" s="160">
        <f t="shared" si="1"/>
        <v>4.488778054862843E-2</v>
      </c>
      <c r="I27" s="84">
        <v>203</v>
      </c>
      <c r="J27" s="160">
        <f t="shared" si="2"/>
        <v>0.12655860349127182</v>
      </c>
      <c r="K27" s="84">
        <v>229</v>
      </c>
      <c r="L27" s="160">
        <f t="shared" si="3"/>
        <v>0.14276807980049874</v>
      </c>
      <c r="M27" s="84">
        <v>101</v>
      </c>
      <c r="N27" s="160">
        <f t="shared" si="4"/>
        <v>6.2967581047381552E-2</v>
      </c>
      <c r="O27" s="84">
        <v>210</v>
      </c>
      <c r="P27" s="160">
        <f t="shared" si="5"/>
        <v>0.13092269326683292</v>
      </c>
      <c r="Q27" s="84">
        <v>1604</v>
      </c>
    </row>
    <row r="28" spans="1:17" ht="15.75" hidden="1" customHeight="1" thickBot="1">
      <c r="A28" s="128"/>
      <c r="B28" s="217" t="s">
        <v>11</v>
      </c>
      <c r="C28" s="81">
        <v>20</v>
      </c>
      <c r="D28" s="166">
        <f t="shared" si="0"/>
        <v>0.7407407407407407</v>
      </c>
      <c r="E28" s="81">
        <v>0</v>
      </c>
      <c r="F28" s="166">
        <f t="shared" si="10"/>
        <v>0</v>
      </c>
      <c r="G28" s="81">
        <v>0</v>
      </c>
      <c r="H28" s="159">
        <f t="shared" si="1"/>
        <v>0</v>
      </c>
      <c r="I28" s="81">
        <v>3</v>
      </c>
      <c r="J28" s="159">
        <f t="shared" si="2"/>
        <v>0.1111111111111111</v>
      </c>
      <c r="K28" s="81">
        <v>2</v>
      </c>
      <c r="L28" s="159">
        <f t="shared" si="3"/>
        <v>7.407407407407407E-2</v>
      </c>
      <c r="M28" s="81">
        <v>1</v>
      </c>
      <c r="N28" s="159">
        <f t="shared" si="4"/>
        <v>3.7037037037037035E-2</v>
      </c>
      <c r="O28" s="81">
        <v>1</v>
      </c>
      <c r="P28" s="159">
        <f t="shared" si="5"/>
        <v>3.7037037037037035E-2</v>
      </c>
      <c r="Q28" s="81">
        <v>27</v>
      </c>
    </row>
    <row r="29" spans="1:17" ht="15.75" hidden="1" customHeight="1" thickBot="1">
      <c r="A29" s="128"/>
      <c r="B29" s="218"/>
      <c r="C29" s="87">
        <v>1</v>
      </c>
      <c r="D29" s="165">
        <f t="shared" si="0"/>
        <v>0.14285714285714285</v>
      </c>
      <c r="E29" s="87">
        <v>2</v>
      </c>
      <c r="F29" s="165"/>
      <c r="G29" s="87">
        <v>1</v>
      </c>
      <c r="H29" s="160">
        <f t="shared" si="1"/>
        <v>0.14285714285714285</v>
      </c>
      <c r="I29" s="87">
        <v>0</v>
      </c>
      <c r="J29" s="160">
        <f t="shared" si="2"/>
        <v>0</v>
      </c>
      <c r="K29" s="87">
        <v>2</v>
      </c>
      <c r="L29" s="160">
        <f t="shared" si="3"/>
        <v>0.2857142857142857</v>
      </c>
      <c r="M29" s="87">
        <v>0</v>
      </c>
      <c r="N29" s="160">
        <f t="shared" si="4"/>
        <v>0</v>
      </c>
      <c r="O29" s="87">
        <v>1</v>
      </c>
      <c r="P29" s="160">
        <f t="shared" si="5"/>
        <v>0.14285714285714285</v>
      </c>
      <c r="Q29" s="87">
        <v>7</v>
      </c>
    </row>
    <row r="30" spans="1:17" ht="15.75" hidden="1" customHeight="1" thickBot="1">
      <c r="A30" s="128"/>
      <c r="B30" s="218"/>
      <c r="C30" s="87">
        <v>6</v>
      </c>
      <c r="D30" s="165">
        <f t="shared" si="0"/>
        <v>0.6</v>
      </c>
      <c r="E30" s="87">
        <v>2</v>
      </c>
      <c r="F30" s="165"/>
      <c r="G30" s="87">
        <v>0</v>
      </c>
      <c r="H30" s="159">
        <f t="shared" si="1"/>
        <v>0</v>
      </c>
      <c r="I30" s="87">
        <v>1</v>
      </c>
      <c r="J30" s="159">
        <f t="shared" si="2"/>
        <v>0.1</v>
      </c>
      <c r="K30" s="87">
        <v>1</v>
      </c>
      <c r="L30" s="159">
        <f t="shared" si="3"/>
        <v>0.1</v>
      </c>
      <c r="M30" s="87">
        <v>0</v>
      </c>
      <c r="N30" s="159">
        <f t="shared" si="4"/>
        <v>0</v>
      </c>
      <c r="O30" s="87">
        <v>0</v>
      </c>
      <c r="P30" s="159">
        <f t="shared" si="5"/>
        <v>0</v>
      </c>
      <c r="Q30" s="87">
        <v>10</v>
      </c>
    </row>
    <row r="31" spans="1:17" ht="15.75" hidden="1" customHeight="1" thickBot="1">
      <c r="A31" s="128"/>
      <c r="B31" s="218"/>
      <c r="C31" s="87">
        <v>9</v>
      </c>
      <c r="D31" s="165">
        <f t="shared" si="0"/>
        <v>0.47368421052631576</v>
      </c>
      <c r="E31" s="87">
        <v>0</v>
      </c>
      <c r="F31" s="165"/>
      <c r="G31" s="87">
        <v>2</v>
      </c>
      <c r="H31" s="160">
        <f t="shared" si="1"/>
        <v>0.10526315789473684</v>
      </c>
      <c r="I31" s="87">
        <v>2</v>
      </c>
      <c r="J31" s="160">
        <f t="shared" si="2"/>
        <v>0.10526315789473684</v>
      </c>
      <c r="K31" s="87">
        <v>3</v>
      </c>
      <c r="L31" s="160">
        <f t="shared" si="3"/>
        <v>0.15789473684210525</v>
      </c>
      <c r="M31" s="87">
        <v>0</v>
      </c>
      <c r="N31" s="160">
        <f t="shared" si="4"/>
        <v>0</v>
      </c>
      <c r="O31" s="87">
        <v>3</v>
      </c>
      <c r="P31" s="160">
        <f t="shared" si="5"/>
        <v>0.15789473684210525</v>
      </c>
      <c r="Q31" s="87">
        <v>19</v>
      </c>
    </row>
    <row r="32" spans="1:17" ht="15.75" hidden="1" customHeight="1" thickBot="1">
      <c r="A32" s="128"/>
      <c r="B32" s="219"/>
      <c r="C32" s="89">
        <v>36</v>
      </c>
      <c r="D32" s="164">
        <f t="shared" si="0"/>
        <v>0.5714285714285714</v>
      </c>
      <c r="E32" s="89">
        <v>4</v>
      </c>
      <c r="F32" s="164"/>
      <c r="G32" s="89">
        <v>3</v>
      </c>
      <c r="H32" s="159">
        <f t="shared" si="1"/>
        <v>4.7619047619047616E-2</v>
      </c>
      <c r="I32" s="89">
        <v>6</v>
      </c>
      <c r="J32" s="159">
        <f t="shared" si="2"/>
        <v>9.5238095238095233E-2</v>
      </c>
      <c r="K32" s="89">
        <v>8</v>
      </c>
      <c r="L32" s="159">
        <f t="shared" si="3"/>
        <v>0.12698412698412698</v>
      </c>
      <c r="M32" s="89">
        <v>1</v>
      </c>
      <c r="N32" s="159">
        <f t="shared" si="4"/>
        <v>1.5873015873015872E-2</v>
      </c>
      <c r="O32" s="89">
        <v>5</v>
      </c>
      <c r="P32" s="159">
        <f t="shared" si="5"/>
        <v>7.9365079365079361E-2</v>
      </c>
      <c r="Q32" s="89">
        <v>63</v>
      </c>
    </row>
    <row r="33" spans="1:17" ht="15.75" hidden="1" customHeight="1" thickBot="1">
      <c r="A33" s="128"/>
      <c r="B33" s="225" t="s">
        <v>12</v>
      </c>
      <c r="C33" s="91">
        <v>42</v>
      </c>
      <c r="D33" s="167">
        <f t="shared" si="0"/>
        <v>0.67741935483870963</v>
      </c>
      <c r="E33" s="91">
        <v>1</v>
      </c>
      <c r="F33" s="167">
        <f t="shared" ref="F33:F34" si="11">E33/Q33</f>
        <v>1.6129032258064516E-2</v>
      </c>
      <c r="G33" s="91">
        <v>1</v>
      </c>
      <c r="H33" s="160">
        <f t="shared" si="1"/>
        <v>1.6129032258064516E-2</v>
      </c>
      <c r="I33" s="91">
        <v>5</v>
      </c>
      <c r="J33" s="160">
        <f t="shared" si="2"/>
        <v>8.0645161290322578E-2</v>
      </c>
      <c r="K33" s="91">
        <v>7</v>
      </c>
      <c r="L33" s="160">
        <f t="shared" si="3"/>
        <v>0.11290322580645161</v>
      </c>
      <c r="M33" s="91">
        <v>3</v>
      </c>
      <c r="N33" s="160">
        <f t="shared" si="4"/>
        <v>4.8387096774193547E-2</v>
      </c>
      <c r="O33" s="91">
        <v>3</v>
      </c>
      <c r="P33" s="160">
        <f t="shared" si="5"/>
        <v>4.8387096774193547E-2</v>
      </c>
      <c r="Q33" s="91">
        <v>62</v>
      </c>
    </row>
    <row r="34" spans="1:17" ht="15.75" hidden="1" customHeight="1" thickBot="1">
      <c r="A34" s="128"/>
      <c r="B34" s="218"/>
      <c r="C34" s="87">
        <v>15</v>
      </c>
      <c r="D34" s="165">
        <f t="shared" si="0"/>
        <v>0.65217391304347827</v>
      </c>
      <c r="E34" s="87">
        <v>1</v>
      </c>
      <c r="F34" s="165">
        <f t="shared" si="11"/>
        <v>4.3478260869565216E-2</v>
      </c>
      <c r="G34" s="87">
        <v>0</v>
      </c>
      <c r="H34" s="159">
        <f t="shared" si="1"/>
        <v>0</v>
      </c>
      <c r="I34" s="87">
        <v>3</v>
      </c>
      <c r="J34" s="159">
        <f t="shared" si="2"/>
        <v>0.13043478260869565</v>
      </c>
      <c r="K34" s="87">
        <v>2</v>
      </c>
      <c r="L34" s="159">
        <f t="shared" si="3"/>
        <v>8.6956521739130432E-2</v>
      </c>
      <c r="M34" s="87">
        <v>0</v>
      </c>
      <c r="N34" s="159">
        <f t="shared" si="4"/>
        <v>0</v>
      </c>
      <c r="O34" s="87">
        <v>2</v>
      </c>
      <c r="P34" s="159">
        <f t="shared" si="5"/>
        <v>8.6956521739130432E-2</v>
      </c>
      <c r="Q34" s="87">
        <v>23</v>
      </c>
    </row>
    <row r="35" spans="1:17" ht="15.75" hidden="1" customHeight="1" thickBot="1">
      <c r="A35" s="128"/>
      <c r="B35" s="218"/>
      <c r="C35" s="87">
        <v>12</v>
      </c>
      <c r="D35" s="165">
        <f t="shared" si="0"/>
        <v>0.42857142857142855</v>
      </c>
      <c r="E35" s="87">
        <v>3</v>
      </c>
      <c r="F35" s="165"/>
      <c r="G35" s="87">
        <v>1</v>
      </c>
      <c r="H35" s="160">
        <f t="shared" si="1"/>
        <v>3.5714285714285712E-2</v>
      </c>
      <c r="I35" s="87">
        <v>3</v>
      </c>
      <c r="J35" s="160">
        <f t="shared" si="2"/>
        <v>0.10714285714285714</v>
      </c>
      <c r="K35" s="87">
        <v>7</v>
      </c>
      <c r="L35" s="160">
        <f t="shared" si="3"/>
        <v>0.25</v>
      </c>
      <c r="M35" s="87">
        <v>2</v>
      </c>
      <c r="N35" s="160">
        <f t="shared" si="4"/>
        <v>7.1428571428571425E-2</v>
      </c>
      <c r="O35" s="87">
        <v>0</v>
      </c>
      <c r="P35" s="160">
        <f t="shared" si="5"/>
        <v>0</v>
      </c>
      <c r="Q35" s="87">
        <v>28</v>
      </c>
    </row>
    <row r="36" spans="1:17" ht="15.75" hidden="1" customHeight="1" thickBot="1">
      <c r="A36" s="128"/>
      <c r="B36" s="218"/>
      <c r="C36" s="87">
        <v>23</v>
      </c>
      <c r="D36" s="165">
        <f t="shared" si="0"/>
        <v>0.46</v>
      </c>
      <c r="E36" s="87">
        <v>1</v>
      </c>
      <c r="F36" s="165"/>
      <c r="G36" s="87">
        <v>3</v>
      </c>
      <c r="H36" s="159">
        <f t="shared" si="1"/>
        <v>0.06</v>
      </c>
      <c r="I36" s="87">
        <v>9</v>
      </c>
      <c r="J36" s="159">
        <f t="shared" si="2"/>
        <v>0.18</v>
      </c>
      <c r="K36" s="87">
        <v>6</v>
      </c>
      <c r="L36" s="159">
        <f t="shared" si="3"/>
        <v>0.12</v>
      </c>
      <c r="M36" s="87">
        <v>4</v>
      </c>
      <c r="N36" s="159">
        <f t="shared" si="4"/>
        <v>0.08</v>
      </c>
      <c r="O36" s="87">
        <v>4</v>
      </c>
      <c r="P36" s="159">
        <f t="shared" si="5"/>
        <v>0.08</v>
      </c>
      <c r="Q36" s="87">
        <v>50</v>
      </c>
    </row>
    <row r="37" spans="1:17" ht="15.75" hidden="1" customHeight="1" thickBot="1">
      <c r="A37" s="131"/>
      <c r="B37" s="224"/>
      <c r="C37" s="84">
        <v>92</v>
      </c>
      <c r="D37" s="163">
        <f t="shared" si="0"/>
        <v>0.56441717791411039</v>
      </c>
      <c r="E37" s="84">
        <v>6</v>
      </c>
      <c r="F37" s="163"/>
      <c r="G37" s="84">
        <v>5</v>
      </c>
      <c r="H37" s="160">
        <f t="shared" si="1"/>
        <v>3.0674846625766871E-2</v>
      </c>
      <c r="I37" s="84">
        <v>20</v>
      </c>
      <c r="J37" s="160">
        <f t="shared" si="2"/>
        <v>0.12269938650306748</v>
      </c>
      <c r="K37" s="84">
        <v>22</v>
      </c>
      <c r="L37" s="160">
        <f t="shared" si="3"/>
        <v>0.13496932515337423</v>
      </c>
      <c r="M37" s="84">
        <v>9</v>
      </c>
      <c r="N37" s="160">
        <f t="shared" si="4"/>
        <v>5.5214723926380369E-2</v>
      </c>
      <c r="O37" s="84">
        <v>9</v>
      </c>
      <c r="P37" s="160">
        <f t="shared" si="5"/>
        <v>5.5214723926380369E-2</v>
      </c>
      <c r="Q37" s="84">
        <v>163</v>
      </c>
    </row>
    <row r="38" spans="1:17" ht="15.75" hidden="1" thickBot="1">
      <c r="C38" s="84">
        <v>217</v>
      </c>
      <c r="D38" s="163">
        <f t="shared" si="0"/>
        <v>0.3677966101694915</v>
      </c>
      <c r="E38" s="84">
        <v>50</v>
      </c>
      <c r="F38" s="163"/>
      <c r="G38" s="84">
        <v>33</v>
      </c>
      <c r="H38" s="159">
        <f t="shared" si="1"/>
        <v>5.5932203389830508E-2</v>
      </c>
      <c r="I38" s="84">
        <v>102</v>
      </c>
      <c r="J38" s="159">
        <f t="shared" si="2"/>
        <v>0.17288135593220338</v>
      </c>
      <c r="K38" s="84">
        <v>96</v>
      </c>
      <c r="L38" s="159">
        <f t="shared" si="3"/>
        <v>0.16271186440677965</v>
      </c>
      <c r="M38" s="84">
        <v>31</v>
      </c>
      <c r="N38" s="159">
        <f t="shared" si="4"/>
        <v>5.254237288135593E-2</v>
      </c>
      <c r="O38" s="84">
        <v>61</v>
      </c>
      <c r="P38" s="159">
        <f t="shared" si="5"/>
        <v>0.10338983050847457</v>
      </c>
      <c r="Q38" s="84">
        <v>590</v>
      </c>
    </row>
    <row r="39" spans="1:17" ht="15.75" hidden="1" thickBot="1">
      <c r="A39" s="128"/>
      <c r="B39" s="128"/>
      <c r="C39" s="84">
        <v>6554</v>
      </c>
      <c r="D39" s="163">
        <f t="shared" si="0"/>
        <v>0.45832167832167831</v>
      </c>
      <c r="E39" s="84">
        <v>911</v>
      </c>
      <c r="F39" s="163">
        <f t="shared" ref="F39:F40" si="12">E39/Q39</f>
        <v>6.3706293706293701E-2</v>
      </c>
      <c r="G39" s="84">
        <v>784</v>
      </c>
      <c r="H39" s="160">
        <f t="shared" si="1"/>
        <v>5.4825174825174829E-2</v>
      </c>
      <c r="I39" s="84">
        <v>2122</v>
      </c>
      <c r="J39" s="160">
        <f t="shared" si="2"/>
        <v>0.14839160839160839</v>
      </c>
      <c r="K39" s="84">
        <v>2078</v>
      </c>
      <c r="L39" s="160">
        <f t="shared" si="3"/>
        <v>0.1453146853146853</v>
      </c>
      <c r="M39" s="84">
        <v>753</v>
      </c>
      <c r="N39" s="160">
        <f t="shared" si="4"/>
        <v>5.2657342657342655E-2</v>
      </c>
      <c r="O39" s="84">
        <v>1098</v>
      </c>
      <c r="P39" s="160">
        <f t="shared" si="5"/>
        <v>7.6783216783216784E-2</v>
      </c>
      <c r="Q39" s="84">
        <v>14300</v>
      </c>
    </row>
    <row r="40" spans="1:17" ht="15.75" hidden="1" thickBot="1">
      <c r="A40" s="128"/>
      <c r="B40" s="128"/>
      <c r="C40" s="84">
        <v>949</v>
      </c>
      <c r="D40" s="163">
        <f t="shared" si="0"/>
        <v>0.57689969604863223</v>
      </c>
      <c r="E40" s="84">
        <v>94</v>
      </c>
      <c r="F40" s="163">
        <f t="shared" si="12"/>
        <v>5.7142857142857141E-2</v>
      </c>
      <c r="G40" s="84">
        <v>72</v>
      </c>
      <c r="H40" s="159">
        <f t="shared" si="1"/>
        <v>4.376899696048632E-2</v>
      </c>
      <c r="I40" s="84">
        <v>205</v>
      </c>
      <c r="J40" s="159">
        <f t="shared" si="2"/>
        <v>0.12462006079027356</v>
      </c>
      <c r="K40" s="84">
        <v>179</v>
      </c>
      <c r="L40" s="159">
        <f t="shared" si="3"/>
        <v>0.10881458966565349</v>
      </c>
      <c r="M40" s="84">
        <v>61</v>
      </c>
      <c r="N40" s="159">
        <f t="shared" si="4"/>
        <v>3.7082066869300913E-2</v>
      </c>
      <c r="O40" s="84">
        <v>85</v>
      </c>
      <c r="P40" s="159">
        <f t="shared" si="5"/>
        <v>5.1671732522796353E-2</v>
      </c>
      <c r="Q40" s="84">
        <v>1645</v>
      </c>
    </row>
    <row r="41" spans="1:17" ht="15.75" hidden="1" thickBot="1">
      <c r="A41" s="128"/>
      <c r="B41" s="128"/>
      <c r="C41" s="87"/>
      <c r="D41" s="165" t="e">
        <f t="shared" si="0"/>
        <v>#DIV/0!</v>
      </c>
      <c r="E41" s="87"/>
      <c r="F41" s="165"/>
      <c r="G41" s="87"/>
      <c r="H41" s="160" t="e">
        <f t="shared" si="1"/>
        <v>#DIV/0!</v>
      </c>
      <c r="I41" s="87"/>
      <c r="J41" s="160" t="e">
        <f t="shared" si="2"/>
        <v>#DIV/0!</v>
      </c>
      <c r="K41" s="87"/>
      <c r="L41" s="160" t="e">
        <f t="shared" si="3"/>
        <v>#DIV/0!</v>
      </c>
      <c r="M41" s="87"/>
      <c r="N41" s="160" t="e">
        <f t="shared" si="4"/>
        <v>#DIV/0!</v>
      </c>
      <c r="O41" s="87"/>
      <c r="P41" s="160" t="e">
        <f t="shared" si="5"/>
        <v>#DIV/0!</v>
      </c>
      <c r="Q41" s="87"/>
    </row>
    <row r="42" spans="1:17" ht="15.75" hidden="1" thickBot="1">
      <c r="A42" s="128"/>
      <c r="B42" s="128"/>
      <c r="C42" s="87"/>
      <c r="D42" s="165" t="e">
        <f t="shared" si="0"/>
        <v>#DIV/0!</v>
      </c>
      <c r="E42" s="87"/>
      <c r="F42" s="165"/>
      <c r="G42" s="87"/>
      <c r="H42" s="159" t="e">
        <f t="shared" si="1"/>
        <v>#DIV/0!</v>
      </c>
      <c r="I42" s="87"/>
      <c r="J42" s="159" t="e">
        <f t="shared" si="2"/>
        <v>#DIV/0!</v>
      </c>
      <c r="K42" s="87"/>
      <c r="L42" s="159" t="e">
        <f t="shared" si="3"/>
        <v>#DIV/0!</v>
      </c>
      <c r="M42" s="87"/>
      <c r="N42" s="159" t="e">
        <f t="shared" si="4"/>
        <v>#DIV/0!</v>
      </c>
      <c r="O42" s="87"/>
      <c r="P42" s="159" t="e">
        <f t="shared" si="5"/>
        <v>#DIV/0!</v>
      </c>
      <c r="Q42" s="87"/>
    </row>
    <row r="43" spans="1:17" ht="15.75" thickBot="1">
      <c r="A43" s="226" t="s">
        <v>18</v>
      </c>
      <c r="B43" s="127" t="s">
        <v>11</v>
      </c>
      <c r="C43" s="142">
        <f>SUM(C16:C42)</f>
        <v>10248</v>
      </c>
      <c r="D43" s="168">
        <f t="shared" si="0"/>
        <v>0.46677294465953084</v>
      </c>
      <c r="E43" s="142">
        <f t="shared" ref="E43:Q43" si="13">SUM(E16:E42)</f>
        <v>1317</v>
      </c>
      <c r="F43" s="168">
        <f>E43/Q43</f>
        <v>5.9986335686631746E-2</v>
      </c>
      <c r="G43" s="142">
        <f t="shared" si="13"/>
        <v>1153</v>
      </c>
      <c r="H43" s="160">
        <f t="shared" si="1"/>
        <v>5.2516511045319972E-2</v>
      </c>
      <c r="I43" s="142">
        <f t="shared" si="13"/>
        <v>3085</v>
      </c>
      <c r="J43" s="160">
        <f t="shared" si="2"/>
        <v>0.14051468913687087</v>
      </c>
      <c r="K43" s="142">
        <f t="shared" si="13"/>
        <v>3149</v>
      </c>
      <c r="L43" s="160">
        <f t="shared" si="3"/>
        <v>0.14342974265543157</v>
      </c>
      <c r="M43" s="142">
        <f t="shared" si="13"/>
        <v>1149</v>
      </c>
      <c r="N43" s="160">
        <f t="shared" si="4"/>
        <v>5.2334320200409928E-2</v>
      </c>
      <c r="O43" s="142">
        <f t="shared" si="13"/>
        <v>1854</v>
      </c>
      <c r="P43" s="160">
        <f t="shared" si="5"/>
        <v>8.4445456615805062E-2</v>
      </c>
      <c r="Q43" s="142">
        <f t="shared" si="13"/>
        <v>21955</v>
      </c>
    </row>
    <row r="44" spans="1:17" ht="15.75" hidden="1" customHeight="1" thickBot="1">
      <c r="A44" s="221"/>
      <c r="C44" s="140">
        <v>114</v>
      </c>
      <c r="D44" s="162">
        <f t="shared" si="0"/>
        <v>0.32758620689655171</v>
      </c>
      <c r="E44" s="140">
        <v>19</v>
      </c>
      <c r="F44" s="162"/>
      <c r="G44" s="140">
        <v>25</v>
      </c>
      <c r="H44" s="159">
        <f t="shared" si="1"/>
        <v>7.183908045977011E-2</v>
      </c>
      <c r="I44" s="140">
        <v>49</v>
      </c>
      <c r="J44" s="159">
        <f t="shared" si="2"/>
        <v>0.14080459770114942</v>
      </c>
      <c r="K44" s="140">
        <v>79</v>
      </c>
      <c r="L44" s="159">
        <f t="shared" si="3"/>
        <v>0.22701149425287356</v>
      </c>
      <c r="M44" s="140">
        <v>25</v>
      </c>
      <c r="N44" s="159">
        <f t="shared" si="4"/>
        <v>7.183908045977011E-2</v>
      </c>
      <c r="O44" s="140">
        <v>37</v>
      </c>
      <c r="P44" s="159">
        <f t="shared" si="5"/>
        <v>0.10632183908045977</v>
      </c>
      <c r="Q44" s="140">
        <v>348</v>
      </c>
    </row>
    <row r="45" spans="1:17" ht="15.75" hidden="1" customHeight="1" thickBot="1">
      <c r="A45" s="221"/>
      <c r="B45" s="128"/>
      <c r="C45" s="140">
        <v>10850</v>
      </c>
      <c r="D45" s="162">
        <f t="shared" si="0"/>
        <v>0.47652509991655323</v>
      </c>
      <c r="E45" s="140">
        <v>1263</v>
      </c>
      <c r="F45" s="162">
        <f t="shared" ref="F45:F46" si="14">E45/Q45</f>
        <v>5.5470156792129653E-2</v>
      </c>
      <c r="G45" s="140">
        <v>1000</v>
      </c>
      <c r="H45" s="160">
        <f t="shared" si="1"/>
        <v>4.3919364047608593E-2</v>
      </c>
      <c r="I45" s="140">
        <v>2937</v>
      </c>
      <c r="J45" s="160">
        <f t="shared" si="2"/>
        <v>0.12899117220782644</v>
      </c>
      <c r="K45" s="140">
        <v>3363</v>
      </c>
      <c r="L45" s="160">
        <f t="shared" si="3"/>
        <v>0.14770082129210768</v>
      </c>
      <c r="M45" s="140">
        <v>1329</v>
      </c>
      <c r="N45" s="160">
        <f t="shared" si="4"/>
        <v>5.8368834819271818E-2</v>
      </c>
      <c r="O45" s="140">
        <v>2027</v>
      </c>
      <c r="P45" s="160">
        <f t="shared" si="5"/>
        <v>8.9024550924502607E-2</v>
      </c>
      <c r="Q45" s="140">
        <v>22769</v>
      </c>
    </row>
    <row r="46" spans="1:17" ht="15.75" hidden="1" customHeight="1" thickBot="1">
      <c r="A46" s="221"/>
      <c r="B46" s="128"/>
      <c r="C46" s="140">
        <v>1716</v>
      </c>
      <c r="D46" s="162">
        <f t="shared" si="0"/>
        <v>0.58130081300813008</v>
      </c>
      <c r="E46" s="140">
        <v>158</v>
      </c>
      <c r="F46" s="162">
        <f t="shared" si="14"/>
        <v>5.3523035230352303E-2</v>
      </c>
      <c r="G46" s="140">
        <v>113</v>
      </c>
      <c r="H46" s="159">
        <f t="shared" si="1"/>
        <v>3.8279132791327913E-2</v>
      </c>
      <c r="I46" s="140">
        <v>360</v>
      </c>
      <c r="J46" s="159">
        <f t="shared" si="2"/>
        <v>0.12195121951219512</v>
      </c>
      <c r="K46" s="140">
        <v>335</v>
      </c>
      <c r="L46" s="159">
        <f t="shared" si="3"/>
        <v>0.11348238482384825</v>
      </c>
      <c r="M46" s="140">
        <v>103</v>
      </c>
      <c r="N46" s="159">
        <f t="shared" si="4"/>
        <v>3.4891598915989162E-2</v>
      </c>
      <c r="O46" s="140">
        <v>167</v>
      </c>
      <c r="P46" s="159">
        <f t="shared" si="5"/>
        <v>5.6571815718157184E-2</v>
      </c>
      <c r="Q46" s="140">
        <v>2952</v>
      </c>
    </row>
    <row r="47" spans="1:17" ht="15.75" hidden="1" customHeight="1">
      <c r="A47" s="221"/>
      <c r="B47" s="128"/>
      <c r="C47" s="140"/>
      <c r="D47" s="162" t="e">
        <f t="shared" si="0"/>
        <v>#DIV/0!</v>
      </c>
      <c r="E47" s="140"/>
      <c r="F47" s="162"/>
      <c r="G47" s="140"/>
      <c r="H47" s="160" t="e">
        <f t="shared" si="1"/>
        <v>#DIV/0!</v>
      </c>
      <c r="I47" s="140"/>
      <c r="J47" s="160" t="e">
        <f t="shared" si="2"/>
        <v>#DIV/0!</v>
      </c>
      <c r="K47" s="140"/>
      <c r="L47" s="160" t="e">
        <f t="shared" si="3"/>
        <v>#DIV/0!</v>
      </c>
      <c r="M47" s="140"/>
      <c r="N47" s="160" t="e">
        <f t="shared" si="4"/>
        <v>#DIV/0!</v>
      </c>
      <c r="O47" s="140"/>
      <c r="P47" s="160" t="e">
        <f t="shared" si="5"/>
        <v>#DIV/0!</v>
      </c>
      <c r="Q47" s="140"/>
    </row>
    <row r="48" spans="1:17" ht="15.75" hidden="1" customHeight="1" thickBot="1">
      <c r="A48" s="221"/>
      <c r="B48" s="128"/>
      <c r="C48" s="140"/>
      <c r="D48" s="162" t="e">
        <f t="shared" si="0"/>
        <v>#DIV/0!</v>
      </c>
      <c r="E48" s="140"/>
      <c r="F48" s="162"/>
      <c r="G48" s="140"/>
      <c r="H48" s="159" t="e">
        <f t="shared" si="1"/>
        <v>#DIV/0!</v>
      </c>
      <c r="I48" s="140"/>
      <c r="J48" s="159" t="e">
        <f t="shared" si="2"/>
        <v>#DIV/0!</v>
      </c>
      <c r="K48" s="140"/>
      <c r="L48" s="159" t="e">
        <f t="shared" si="3"/>
        <v>#DIV/0!</v>
      </c>
      <c r="M48" s="140"/>
      <c r="N48" s="159" t="e">
        <f t="shared" si="4"/>
        <v>#DIV/0!</v>
      </c>
      <c r="O48" s="140"/>
      <c r="P48" s="159" t="e">
        <f t="shared" si="5"/>
        <v>#DIV/0!</v>
      </c>
      <c r="Q48" s="140"/>
    </row>
    <row r="49" spans="1:17" ht="15.75" thickBot="1">
      <c r="A49" s="227"/>
      <c r="B49" s="127" t="s">
        <v>12</v>
      </c>
      <c r="C49" s="141">
        <f>C44+C45+C46</f>
        <v>12680</v>
      </c>
      <c r="D49" s="160">
        <f t="shared" si="0"/>
        <v>0.48640147301392461</v>
      </c>
      <c r="E49" s="141">
        <f t="shared" ref="E49:Q49" si="15">E44+E45+E46</f>
        <v>1440</v>
      </c>
      <c r="F49" s="160">
        <f>E49/Q49</f>
        <v>5.5238022171928344E-2</v>
      </c>
      <c r="G49" s="141">
        <f t="shared" si="15"/>
        <v>1138</v>
      </c>
      <c r="H49" s="160">
        <f t="shared" si="1"/>
        <v>4.3653381410871148E-2</v>
      </c>
      <c r="I49" s="141">
        <f t="shared" si="15"/>
        <v>3346</v>
      </c>
      <c r="J49" s="160">
        <f t="shared" si="2"/>
        <v>0.1283516820744946</v>
      </c>
      <c r="K49" s="141">
        <f t="shared" si="15"/>
        <v>3777</v>
      </c>
      <c r="L49" s="160">
        <f t="shared" si="3"/>
        <v>0.14488472898845373</v>
      </c>
      <c r="M49" s="141">
        <f t="shared" si="15"/>
        <v>1457</v>
      </c>
      <c r="N49" s="160">
        <f t="shared" si="4"/>
        <v>5.5890137711458052E-2</v>
      </c>
      <c r="O49" s="141">
        <f t="shared" si="15"/>
        <v>2231</v>
      </c>
      <c r="P49" s="160">
        <f t="shared" si="5"/>
        <v>8.5580574628869532E-2</v>
      </c>
      <c r="Q49" s="141">
        <f t="shared" si="15"/>
        <v>26069</v>
      </c>
    </row>
    <row r="50" spans="1:17" ht="15.75" hidden="1" customHeight="1" thickBot="1">
      <c r="A50" s="128"/>
      <c r="B50" s="217" t="s">
        <v>11</v>
      </c>
      <c r="C50" s="81">
        <v>1271</v>
      </c>
      <c r="D50" s="166">
        <f t="shared" si="0"/>
        <v>0.50019677292404563</v>
      </c>
      <c r="E50" s="81">
        <v>137</v>
      </c>
      <c r="F50" s="166">
        <f t="shared" ref="F50" si="16">E50/Q50</f>
        <v>5.3915781188508462E-2</v>
      </c>
      <c r="G50" s="81">
        <v>128</v>
      </c>
      <c r="H50" s="159">
        <f t="shared" si="1"/>
        <v>5.0373868555686735E-2</v>
      </c>
      <c r="I50" s="81">
        <v>356</v>
      </c>
      <c r="J50" s="159">
        <f t="shared" si="2"/>
        <v>0.14010232192050373</v>
      </c>
      <c r="K50" s="81">
        <v>353</v>
      </c>
      <c r="L50" s="159">
        <f t="shared" si="3"/>
        <v>0.13892168437622984</v>
      </c>
      <c r="M50" s="81">
        <v>124</v>
      </c>
      <c r="N50" s="159">
        <f t="shared" si="4"/>
        <v>4.8799685163321525E-2</v>
      </c>
      <c r="O50" s="81">
        <v>172</v>
      </c>
      <c r="P50" s="159">
        <f t="shared" si="5"/>
        <v>6.7689885871704047E-2</v>
      </c>
      <c r="Q50" s="81">
        <v>2541</v>
      </c>
    </row>
    <row r="51" spans="1:17" ht="15.75" hidden="1" customHeight="1" thickBot="1">
      <c r="A51" s="128"/>
      <c r="B51" s="218"/>
      <c r="C51" s="87">
        <v>577</v>
      </c>
      <c r="D51" s="165">
        <f t="shared" si="0"/>
        <v>0.46834415584415584</v>
      </c>
      <c r="E51" s="87">
        <v>94</v>
      </c>
      <c r="F51" s="165"/>
      <c r="G51" s="87">
        <v>69</v>
      </c>
      <c r="H51" s="160">
        <f t="shared" si="1"/>
        <v>5.6006493506493504E-2</v>
      </c>
      <c r="I51" s="87">
        <v>172</v>
      </c>
      <c r="J51" s="160">
        <f t="shared" si="2"/>
        <v>0.1396103896103896</v>
      </c>
      <c r="K51" s="87">
        <v>169</v>
      </c>
      <c r="L51" s="160">
        <f t="shared" si="3"/>
        <v>0.13717532467532467</v>
      </c>
      <c r="M51" s="87">
        <v>65</v>
      </c>
      <c r="N51" s="160">
        <f t="shared" si="4"/>
        <v>5.2759740259740256E-2</v>
      </c>
      <c r="O51" s="87">
        <v>86</v>
      </c>
      <c r="P51" s="160">
        <f t="shared" si="5"/>
        <v>6.9805194805194801E-2</v>
      </c>
      <c r="Q51" s="87">
        <v>1232</v>
      </c>
    </row>
    <row r="52" spans="1:17" ht="15.75" hidden="1" customHeight="1" thickBot="1">
      <c r="A52" s="128"/>
      <c r="B52" s="218"/>
      <c r="C52" s="87">
        <v>265</v>
      </c>
      <c r="D52" s="165">
        <f t="shared" si="0"/>
        <v>0.3967065868263473</v>
      </c>
      <c r="E52" s="87">
        <v>53</v>
      </c>
      <c r="F52" s="165">
        <f t="shared" ref="F52:F109" si="17">E52/Q52</f>
        <v>7.9341317365269462E-2</v>
      </c>
      <c r="G52" s="87">
        <v>41</v>
      </c>
      <c r="H52" s="159">
        <f t="shared" si="1"/>
        <v>6.1377245508982034E-2</v>
      </c>
      <c r="I52" s="87">
        <v>98</v>
      </c>
      <c r="J52" s="159">
        <f t="shared" si="2"/>
        <v>0.1467065868263473</v>
      </c>
      <c r="K52" s="87">
        <v>110</v>
      </c>
      <c r="L52" s="159">
        <f t="shared" si="3"/>
        <v>0.16467065868263472</v>
      </c>
      <c r="M52" s="87">
        <v>51</v>
      </c>
      <c r="N52" s="159">
        <f t="shared" si="4"/>
        <v>7.6347305389221562E-2</v>
      </c>
      <c r="O52" s="87">
        <v>50</v>
      </c>
      <c r="P52" s="159">
        <f t="shared" si="5"/>
        <v>7.4850299401197598E-2</v>
      </c>
      <c r="Q52" s="87">
        <v>668</v>
      </c>
    </row>
    <row r="53" spans="1:17" ht="15.75" hidden="1" customHeight="1" thickBot="1">
      <c r="A53" s="128"/>
      <c r="B53" s="218"/>
      <c r="C53" s="87">
        <v>2743</v>
      </c>
      <c r="D53" s="165">
        <f t="shared" si="0"/>
        <v>0.43074748743718594</v>
      </c>
      <c r="E53" s="87">
        <v>399</v>
      </c>
      <c r="F53" s="165">
        <f t="shared" si="17"/>
        <v>6.2657035175879394E-2</v>
      </c>
      <c r="G53" s="87">
        <v>345</v>
      </c>
      <c r="H53" s="160">
        <f t="shared" si="1"/>
        <v>5.4177135678391962E-2</v>
      </c>
      <c r="I53" s="87">
        <v>980</v>
      </c>
      <c r="J53" s="160">
        <f t="shared" si="2"/>
        <v>0.15389447236180903</v>
      </c>
      <c r="K53" s="87">
        <v>991</v>
      </c>
      <c r="L53" s="160">
        <f t="shared" si="3"/>
        <v>0.15562185929648242</v>
      </c>
      <c r="M53" s="87">
        <v>366</v>
      </c>
      <c r="N53" s="160">
        <f t="shared" si="4"/>
        <v>5.7474874371859296E-2</v>
      </c>
      <c r="O53" s="87">
        <v>544</v>
      </c>
      <c r="P53" s="160">
        <f t="shared" si="5"/>
        <v>8.5427135678391955E-2</v>
      </c>
      <c r="Q53" s="87">
        <v>6368</v>
      </c>
    </row>
    <row r="54" spans="1:17" ht="15.75" hidden="1" customHeight="1" thickBot="1">
      <c r="A54" s="128"/>
      <c r="B54" s="218"/>
      <c r="C54" s="87">
        <v>1698</v>
      </c>
      <c r="D54" s="165">
        <f t="shared" si="0"/>
        <v>0.48639358350042966</v>
      </c>
      <c r="E54" s="87">
        <v>228</v>
      </c>
      <c r="F54" s="165"/>
      <c r="G54" s="87">
        <v>201</v>
      </c>
      <c r="H54" s="159">
        <f t="shared" si="1"/>
        <v>5.7576625608708104E-2</v>
      </c>
      <c r="I54" s="87">
        <v>516</v>
      </c>
      <c r="J54" s="159">
        <f t="shared" si="2"/>
        <v>0.147808650816385</v>
      </c>
      <c r="K54" s="87">
        <v>455</v>
      </c>
      <c r="L54" s="159">
        <f t="shared" si="3"/>
        <v>0.13033514752219993</v>
      </c>
      <c r="M54" s="87">
        <v>147</v>
      </c>
      <c r="N54" s="159">
        <f t="shared" si="4"/>
        <v>4.210827843024921E-2</v>
      </c>
      <c r="O54" s="87">
        <v>246</v>
      </c>
      <c r="P54" s="159">
        <f t="shared" si="5"/>
        <v>7.0466914924090518E-2</v>
      </c>
      <c r="Q54" s="87">
        <v>3491</v>
      </c>
    </row>
    <row r="55" spans="1:17" ht="15.75" hidden="1" customHeight="1" thickBot="1">
      <c r="A55" s="128"/>
      <c r="B55" s="224"/>
      <c r="C55" s="84">
        <v>6554</v>
      </c>
      <c r="D55" s="163">
        <f t="shared" si="0"/>
        <v>0.45832167832167831</v>
      </c>
      <c r="E55" s="84">
        <v>911</v>
      </c>
      <c r="F55" s="163"/>
      <c r="G55" s="84">
        <v>784</v>
      </c>
      <c r="H55" s="160">
        <f t="shared" si="1"/>
        <v>5.4825174825174829E-2</v>
      </c>
      <c r="I55" s="84">
        <v>2122</v>
      </c>
      <c r="J55" s="160">
        <f t="shared" si="2"/>
        <v>0.14839160839160839</v>
      </c>
      <c r="K55" s="84">
        <v>2078</v>
      </c>
      <c r="L55" s="160">
        <f t="shared" si="3"/>
        <v>0.1453146853146853</v>
      </c>
      <c r="M55" s="84">
        <v>753</v>
      </c>
      <c r="N55" s="160">
        <f t="shared" si="4"/>
        <v>5.2657342657342655E-2</v>
      </c>
      <c r="O55" s="84">
        <v>1098</v>
      </c>
      <c r="P55" s="160">
        <f t="shared" si="5"/>
        <v>7.6783216783216784E-2</v>
      </c>
      <c r="Q55" s="84">
        <v>14300</v>
      </c>
    </row>
    <row r="56" spans="1:17" ht="15.75" hidden="1" customHeight="1" thickBot="1">
      <c r="A56" s="128"/>
      <c r="B56" s="217" t="s">
        <v>12</v>
      </c>
      <c r="C56" s="81">
        <v>2095</v>
      </c>
      <c r="D56" s="166">
        <f t="shared" si="0"/>
        <v>0.51297747306562191</v>
      </c>
      <c r="E56" s="81">
        <v>181</v>
      </c>
      <c r="F56" s="166">
        <f t="shared" ref="F56:F57" si="18">E56/Q56</f>
        <v>4.4319294809010777E-2</v>
      </c>
      <c r="G56" s="81">
        <v>168</v>
      </c>
      <c r="H56" s="159">
        <f t="shared" si="1"/>
        <v>4.1136141038197842E-2</v>
      </c>
      <c r="I56" s="81">
        <v>476</v>
      </c>
      <c r="J56" s="159">
        <f t="shared" si="2"/>
        <v>0.11655239960822723</v>
      </c>
      <c r="K56" s="81">
        <v>606</v>
      </c>
      <c r="L56" s="159">
        <f t="shared" si="3"/>
        <v>0.14838393731635652</v>
      </c>
      <c r="M56" s="81">
        <v>232</v>
      </c>
      <c r="N56" s="159">
        <f t="shared" si="4"/>
        <v>5.6807051909892263E-2</v>
      </c>
      <c r="O56" s="81">
        <v>326</v>
      </c>
      <c r="P56" s="159">
        <f t="shared" si="5"/>
        <v>7.9823702252693432E-2</v>
      </c>
      <c r="Q56" s="81">
        <v>4084</v>
      </c>
    </row>
    <row r="57" spans="1:17" ht="15.75" hidden="1" customHeight="1" thickBot="1">
      <c r="A57" s="128"/>
      <c r="B57" s="218"/>
      <c r="C57" s="87">
        <v>1017</v>
      </c>
      <c r="D57" s="165">
        <f t="shared" si="0"/>
        <v>0.44527145359019266</v>
      </c>
      <c r="E57" s="87">
        <v>160</v>
      </c>
      <c r="F57" s="165">
        <f t="shared" si="18"/>
        <v>7.0052539404553416E-2</v>
      </c>
      <c r="G57" s="87">
        <v>103</v>
      </c>
      <c r="H57" s="160">
        <f t="shared" si="1"/>
        <v>4.509632224168126E-2</v>
      </c>
      <c r="I57" s="87">
        <v>321</v>
      </c>
      <c r="J57" s="160">
        <f t="shared" si="2"/>
        <v>0.14054290718038528</v>
      </c>
      <c r="K57" s="87">
        <v>330</v>
      </c>
      <c r="L57" s="160">
        <f t="shared" si="3"/>
        <v>0.14448336252189142</v>
      </c>
      <c r="M57" s="87">
        <v>144</v>
      </c>
      <c r="N57" s="160">
        <f t="shared" si="4"/>
        <v>6.3047285464098074E-2</v>
      </c>
      <c r="O57" s="87">
        <v>209</v>
      </c>
      <c r="P57" s="160">
        <f t="shared" si="5"/>
        <v>9.1506129597197894E-2</v>
      </c>
      <c r="Q57" s="87">
        <v>2284</v>
      </c>
    </row>
    <row r="58" spans="1:17" ht="15.75" hidden="1" customHeight="1" thickBot="1">
      <c r="A58" s="128"/>
      <c r="B58" s="218"/>
      <c r="C58" s="87">
        <v>491</v>
      </c>
      <c r="D58" s="165">
        <f t="shared" si="0"/>
        <v>0.4178723404255319</v>
      </c>
      <c r="E58" s="87">
        <v>71</v>
      </c>
      <c r="F58" s="165"/>
      <c r="G58" s="87">
        <v>36</v>
      </c>
      <c r="H58" s="159">
        <f t="shared" si="1"/>
        <v>3.0638297872340424E-2</v>
      </c>
      <c r="I58" s="87">
        <v>169</v>
      </c>
      <c r="J58" s="159">
        <f t="shared" si="2"/>
        <v>0.14382978723404255</v>
      </c>
      <c r="K58" s="87">
        <v>200</v>
      </c>
      <c r="L58" s="159">
        <f t="shared" si="3"/>
        <v>0.1702127659574468</v>
      </c>
      <c r="M58" s="87">
        <v>82</v>
      </c>
      <c r="N58" s="159">
        <f t="shared" si="4"/>
        <v>6.9787234042553187E-2</v>
      </c>
      <c r="O58" s="87">
        <v>126</v>
      </c>
      <c r="P58" s="159">
        <f t="shared" si="5"/>
        <v>0.10723404255319149</v>
      </c>
      <c r="Q58" s="87">
        <v>1175</v>
      </c>
    </row>
    <row r="59" spans="1:17" ht="15.75" hidden="1" customHeight="1" thickBot="1">
      <c r="A59" s="128"/>
      <c r="B59" s="218"/>
      <c r="C59" s="87">
        <v>4807</v>
      </c>
      <c r="D59" s="165">
        <f t="shared" si="0"/>
        <v>0.46756152125279643</v>
      </c>
      <c r="E59" s="87">
        <v>539</v>
      </c>
      <c r="F59" s="165">
        <f t="shared" si="17"/>
        <v>5.2426806730862759E-2</v>
      </c>
      <c r="G59" s="87">
        <v>474</v>
      </c>
      <c r="H59" s="160">
        <f t="shared" si="1"/>
        <v>4.6104464546250362E-2</v>
      </c>
      <c r="I59" s="87">
        <v>1356</v>
      </c>
      <c r="J59" s="160">
        <f t="shared" si="2"/>
        <v>0.1318937846512985</v>
      </c>
      <c r="K59" s="87">
        <v>1542</v>
      </c>
      <c r="L59" s="160">
        <f t="shared" si="3"/>
        <v>0.14998540997957396</v>
      </c>
      <c r="M59" s="87">
        <v>604</v>
      </c>
      <c r="N59" s="160">
        <f t="shared" si="4"/>
        <v>5.8749148915475148E-2</v>
      </c>
      <c r="O59" s="87">
        <v>959</v>
      </c>
      <c r="P59" s="160">
        <f t="shared" si="5"/>
        <v>9.3278863923742822E-2</v>
      </c>
      <c r="Q59" s="87">
        <v>10281</v>
      </c>
    </row>
    <row r="60" spans="1:17" ht="15.75" hidden="1" customHeight="1" thickBot="1">
      <c r="A60" s="128"/>
      <c r="B60" s="218"/>
      <c r="C60" s="87">
        <v>2440</v>
      </c>
      <c r="D60" s="165">
        <f t="shared" si="0"/>
        <v>0.49342770475227504</v>
      </c>
      <c r="E60" s="87">
        <v>312</v>
      </c>
      <c r="F60" s="165">
        <f t="shared" si="17"/>
        <v>6.3094034378159761E-2</v>
      </c>
      <c r="G60" s="87">
        <v>219</v>
      </c>
      <c r="H60" s="159">
        <f t="shared" si="1"/>
        <v>4.428715874620829E-2</v>
      </c>
      <c r="I60" s="87">
        <v>615</v>
      </c>
      <c r="J60" s="159">
        <f t="shared" si="2"/>
        <v>0.12436804853387259</v>
      </c>
      <c r="K60" s="87">
        <v>685</v>
      </c>
      <c r="L60" s="159">
        <f t="shared" si="3"/>
        <v>0.1385237613751264</v>
      </c>
      <c r="M60" s="87">
        <v>267</v>
      </c>
      <c r="N60" s="159">
        <f t="shared" si="4"/>
        <v>5.3993933265925179E-2</v>
      </c>
      <c r="O60" s="87">
        <v>407</v>
      </c>
      <c r="P60" s="159">
        <f t="shared" si="5"/>
        <v>8.2305358948432758E-2</v>
      </c>
      <c r="Q60" s="87">
        <v>4945</v>
      </c>
    </row>
    <row r="61" spans="1:17" ht="15.75" hidden="1" customHeight="1" thickBot="1">
      <c r="A61" s="128"/>
      <c r="B61" s="224"/>
      <c r="C61" s="84">
        <v>10850</v>
      </c>
      <c r="D61" s="163">
        <f t="shared" si="0"/>
        <v>0.47652509991655323</v>
      </c>
      <c r="E61" s="84">
        <v>1263</v>
      </c>
      <c r="F61" s="163"/>
      <c r="G61" s="84">
        <v>1000</v>
      </c>
      <c r="H61" s="160">
        <f t="shared" si="1"/>
        <v>4.3919364047608593E-2</v>
      </c>
      <c r="I61" s="84">
        <v>2937</v>
      </c>
      <c r="J61" s="160">
        <f t="shared" si="2"/>
        <v>0.12899117220782644</v>
      </c>
      <c r="K61" s="84">
        <v>3363</v>
      </c>
      <c r="L61" s="160">
        <f t="shared" si="3"/>
        <v>0.14770082129210768</v>
      </c>
      <c r="M61" s="84">
        <v>1329</v>
      </c>
      <c r="N61" s="160">
        <f t="shared" si="4"/>
        <v>5.8368834819271818E-2</v>
      </c>
      <c r="O61" s="84">
        <v>2027</v>
      </c>
      <c r="P61" s="160">
        <f t="shared" si="5"/>
        <v>8.9024550924502607E-2</v>
      </c>
      <c r="Q61" s="84">
        <v>22769</v>
      </c>
    </row>
    <row r="62" spans="1:17" ht="15.75" hidden="1" customHeight="1" thickBot="1">
      <c r="A62" s="128"/>
      <c r="B62" s="217" t="s">
        <v>11</v>
      </c>
      <c r="C62" s="81">
        <v>147</v>
      </c>
      <c r="D62" s="166">
        <f t="shared" si="0"/>
        <v>0.64192139737991272</v>
      </c>
      <c r="E62" s="81">
        <v>5</v>
      </c>
      <c r="F62" s="166"/>
      <c r="G62" s="81">
        <v>7</v>
      </c>
      <c r="H62" s="159">
        <f t="shared" si="1"/>
        <v>3.0567685589519649E-2</v>
      </c>
      <c r="I62" s="81">
        <v>25</v>
      </c>
      <c r="J62" s="159">
        <f t="shared" si="2"/>
        <v>0.1091703056768559</v>
      </c>
      <c r="K62" s="81">
        <v>25</v>
      </c>
      <c r="L62" s="159">
        <f t="shared" si="3"/>
        <v>0.1091703056768559</v>
      </c>
      <c r="M62" s="81">
        <v>12</v>
      </c>
      <c r="N62" s="159">
        <f t="shared" si="4"/>
        <v>5.2401746724890827E-2</v>
      </c>
      <c r="O62" s="81">
        <v>8</v>
      </c>
      <c r="P62" s="159">
        <f t="shared" si="5"/>
        <v>3.4934497816593885E-2</v>
      </c>
      <c r="Q62" s="81">
        <v>229</v>
      </c>
    </row>
    <row r="63" spans="1:17" ht="15.75" hidden="1" customHeight="1" thickBot="1">
      <c r="A63" s="128"/>
      <c r="B63" s="218"/>
      <c r="C63" s="87">
        <v>59</v>
      </c>
      <c r="D63" s="165">
        <f t="shared" si="0"/>
        <v>0.58415841584158412</v>
      </c>
      <c r="E63" s="87">
        <v>4</v>
      </c>
      <c r="F63" s="165">
        <f t="shared" ref="F63:F64" si="19">E63/Q63</f>
        <v>3.9603960396039604E-2</v>
      </c>
      <c r="G63" s="87">
        <v>8</v>
      </c>
      <c r="H63" s="160">
        <f t="shared" si="1"/>
        <v>7.9207920792079209E-2</v>
      </c>
      <c r="I63" s="87">
        <v>12</v>
      </c>
      <c r="J63" s="160">
        <f t="shared" si="2"/>
        <v>0.11881188118811881</v>
      </c>
      <c r="K63" s="87">
        <v>13</v>
      </c>
      <c r="L63" s="160">
        <f t="shared" si="3"/>
        <v>0.12871287128712872</v>
      </c>
      <c r="M63" s="87">
        <v>2</v>
      </c>
      <c r="N63" s="160">
        <f t="shared" si="4"/>
        <v>1.9801980198019802E-2</v>
      </c>
      <c r="O63" s="87">
        <v>3</v>
      </c>
      <c r="P63" s="160">
        <f t="shared" si="5"/>
        <v>2.9702970297029702E-2</v>
      </c>
      <c r="Q63" s="87">
        <v>101</v>
      </c>
    </row>
    <row r="64" spans="1:17" ht="15.75" hidden="1" customHeight="1" thickBot="1">
      <c r="A64" s="128"/>
      <c r="B64" s="218"/>
      <c r="C64" s="87">
        <v>17</v>
      </c>
      <c r="D64" s="165">
        <f t="shared" si="0"/>
        <v>0.4358974358974359</v>
      </c>
      <c r="E64" s="87">
        <v>4</v>
      </c>
      <c r="F64" s="165">
        <f t="shared" si="19"/>
        <v>0.10256410256410256</v>
      </c>
      <c r="G64" s="87">
        <v>2</v>
      </c>
      <c r="H64" s="159">
        <f t="shared" si="1"/>
        <v>5.128205128205128E-2</v>
      </c>
      <c r="I64" s="87">
        <v>7</v>
      </c>
      <c r="J64" s="159">
        <f t="shared" si="2"/>
        <v>0.17948717948717949</v>
      </c>
      <c r="K64" s="87">
        <v>3</v>
      </c>
      <c r="L64" s="159">
        <f t="shared" si="3"/>
        <v>7.6923076923076927E-2</v>
      </c>
      <c r="M64" s="87">
        <v>3</v>
      </c>
      <c r="N64" s="159">
        <f t="shared" si="4"/>
        <v>7.6923076923076927E-2</v>
      </c>
      <c r="O64" s="87">
        <v>3</v>
      </c>
      <c r="P64" s="159">
        <f t="shared" si="5"/>
        <v>7.6923076923076927E-2</v>
      </c>
      <c r="Q64" s="87">
        <v>39</v>
      </c>
    </row>
    <row r="65" spans="1:17" ht="15.75" hidden="1" customHeight="1" thickBot="1">
      <c r="A65" s="128"/>
      <c r="B65" s="218"/>
      <c r="C65" s="87">
        <v>497</v>
      </c>
      <c r="D65" s="165">
        <f t="shared" si="0"/>
        <v>0.56605922551252852</v>
      </c>
      <c r="E65" s="87">
        <v>56</v>
      </c>
      <c r="F65" s="165"/>
      <c r="G65" s="87">
        <v>36</v>
      </c>
      <c r="H65" s="160">
        <f t="shared" si="1"/>
        <v>4.1002277904328019E-2</v>
      </c>
      <c r="I65" s="87">
        <v>112</v>
      </c>
      <c r="J65" s="160">
        <f t="shared" si="2"/>
        <v>0.12756264236902051</v>
      </c>
      <c r="K65" s="87">
        <v>98</v>
      </c>
      <c r="L65" s="160">
        <f t="shared" si="3"/>
        <v>0.11161731207289294</v>
      </c>
      <c r="M65" s="87">
        <v>27</v>
      </c>
      <c r="N65" s="160">
        <f t="shared" si="4"/>
        <v>3.0751708428246014E-2</v>
      </c>
      <c r="O65" s="87">
        <v>52</v>
      </c>
      <c r="P65" s="160">
        <f t="shared" si="5"/>
        <v>5.9225512528473807E-2</v>
      </c>
      <c r="Q65" s="87">
        <v>878</v>
      </c>
    </row>
    <row r="66" spans="1:17" ht="15.75" hidden="1" customHeight="1" thickBot="1">
      <c r="A66" s="128"/>
      <c r="B66" s="218"/>
      <c r="C66" s="87">
        <v>229</v>
      </c>
      <c r="D66" s="165">
        <f t="shared" si="0"/>
        <v>0.57537688442211055</v>
      </c>
      <c r="E66" s="87">
        <v>25</v>
      </c>
      <c r="F66" s="165">
        <f t="shared" si="17"/>
        <v>6.2814070351758788E-2</v>
      </c>
      <c r="G66" s="87">
        <v>19</v>
      </c>
      <c r="H66" s="159">
        <f t="shared" si="1"/>
        <v>4.7738693467336682E-2</v>
      </c>
      <c r="I66" s="87">
        <v>49</v>
      </c>
      <c r="J66" s="159">
        <f t="shared" si="2"/>
        <v>0.12311557788944724</v>
      </c>
      <c r="K66" s="87">
        <v>40</v>
      </c>
      <c r="L66" s="159">
        <f t="shared" si="3"/>
        <v>0.10050251256281408</v>
      </c>
      <c r="M66" s="87">
        <v>17</v>
      </c>
      <c r="N66" s="159">
        <f t="shared" si="4"/>
        <v>4.2713567839195977E-2</v>
      </c>
      <c r="O66" s="87">
        <v>19</v>
      </c>
      <c r="P66" s="159">
        <f t="shared" si="5"/>
        <v>4.7738693467336682E-2</v>
      </c>
      <c r="Q66" s="87">
        <v>398</v>
      </c>
    </row>
    <row r="67" spans="1:17" ht="15.75" hidden="1" customHeight="1" thickBot="1">
      <c r="A67" s="128"/>
      <c r="B67" s="224"/>
      <c r="C67" s="84">
        <v>949</v>
      </c>
      <c r="D67" s="163">
        <f t="shared" si="0"/>
        <v>0.57689969604863223</v>
      </c>
      <c r="E67" s="84">
        <v>94</v>
      </c>
      <c r="F67" s="163">
        <f t="shared" si="17"/>
        <v>5.7142857142857141E-2</v>
      </c>
      <c r="G67" s="84">
        <v>72</v>
      </c>
      <c r="H67" s="160">
        <f t="shared" si="1"/>
        <v>4.376899696048632E-2</v>
      </c>
      <c r="I67" s="84">
        <v>205</v>
      </c>
      <c r="J67" s="160">
        <f t="shared" si="2"/>
        <v>0.12462006079027356</v>
      </c>
      <c r="K67" s="84">
        <v>179</v>
      </c>
      <c r="L67" s="160">
        <f t="shared" si="3"/>
        <v>0.10881458966565349</v>
      </c>
      <c r="M67" s="84">
        <v>61</v>
      </c>
      <c r="N67" s="160">
        <f t="shared" si="4"/>
        <v>3.7082066869300913E-2</v>
      </c>
      <c r="O67" s="84">
        <v>85</v>
      </c>
      <c r="P67" s="160">
        <f t="shared" si="5"/>
        <v>5.1671732522796353E-2</v>
      </c>
      <c r="Q67" s="84">
        <v>1645</v>
      </c>
    </row>
    <row r="68" spans="1:17" ht="15.75" hidden="1" customHeight="1" thickBot="1">
      <c r="A68" s="128"/>
      <c r="B68" s="217" t="s">
        <v>12</v>
      </c>
      <c r="C68" s="81">
        <v>273</v>
      </c>
      <c r="D68" s="166">
        <f t="shared" si="0"/>
        <v>0.62045454545454548</v>
      </c>
      <c r="E68" s="81">
        <v>22</v>
      </c>
      <c r="F68" s="166"/>
      <c r="G68" s="81">
        <v>18</v>
      </c>
      <c r="H68" s="159">
        <f t="shared" si="1"/>
        <v>4.0909090909090909E-2</v>
      </c>
      <c r="I68" s="81">
        <v>51</v>
      </c>
      <c r="J68" s="159">
        <f t="shared" si="2"/>
        <v>0.11590909090909091</v>
      </c>
      <c r="K68" s="81">
        <v>39</v>
      </c>
      <c r="L68" s="159">
        <f t="shared" si="3"/>
        <v>8.8636363636363638E-2</v>
      </c>
      <c r="M68" s="81">
        <v>6</v>
      </c>
      <c r="N68" s="159">
        <f t="shared" si="4"/>
        <v>1.3636363636363636E-2</v>
      </c>
      <c r="O68" s="81">
        <v>31</v>
      </c>
      <c r="P68" s="159">
        <f t="shared" si="5"/>
        <v>7.045454545454545E-2</v>
      </c>
      <c r="Q68" s="81">
        <v>440</v>
      </c>
    </row>
    <row r="69" spans="1:17" ht="15.75" hidden="1" customHeight="1" thickBot="1">
      <c r="A69" s="128"/>
      <c r="B69" s="218"/>
      <c r="C69" s="87">
        <v>126</v>
      </c>
      <c r="D69" s="165">
        <f t="shared" si="0"/>
        <v>0.55021834061135366</v>
      </c>
      <c r="E69" s="87">
        <v>20</v>
      </c>
      <c r="F69" s="165"/>
      <c r="G69" s="87">
        <v>6</v>
      </c>
      <c r="H69" s="160">
        <f t="shared" si="1"/>
        <v>2.6200873362445413E-2</v>
      </c>
      <c r="I69" s="87">
        <v>32</v>
      </c>
      <c r="J69" s="160">
        <f t="shared" si="2"/>
        <v>0.13973799126637554</v>
      </c>
      <c r="K69" s="87">
        <v>25</v>
      </c>
      <c r="L69" s="160">
        <f t="shared" si="3"/>
        <v>0.1091703056768559</v>
      </c>
      <c r="M69" s="87">
        <v>7</v>
      </c>
      <c r="N69" s="160">
        <f t="shared" si="4"/>
        <v>3.0567685589519649E-2</v>
      </c>
      <c r="O69" s="87">
        <v>13</v>
      </c>
      <c r="P69" s="160">
        <f t="shared" si="5"/>
        <v>5.6768558951965066E-2</v>
      </c>
      <c r="Q69" s="87">
        <v>229</v>
      </c>
    </row>
    <row r="70" spans="1:17" ht="15.75" hidden="1" customHeight="1" thickBot="1">
      <c r="A70" s="128"/>
      <c r="B70" s="218"/>
      <c r="C70" s="87">
        <v>65</v>
      </c>
      <c r="D70" s="165">
        <f t="shared" ref="D70:D133" si="20">C70/Q70</f>
        <v>0.5752212389380531</v>
      </c>
      <c r="E70" s="87">
        <v>6</v>
      </c>
      <c r="F70" s="165">
        <f t="shared" ref="F70:F71" si="21">E70/Q70</f>
        <v>5.3097345132743362E-2</v>
      </c>
      <c r="G70" s="87">
        <v>1</v>
      </c>
      <c r="H70" s="159">
        <f t="shared" ref="H70:H133" si="22">G70/Q70</f>
        <v>8.8495575221238937E-3</v>
      </c>
      <c r="I70" s="87">
        <v>13</v>
      </c>
      <c r="J70" s="159">
        <f t="shared" ref="J70:J133" si="23">I70/Q70</f>
        <v>0.11504424778761062</v>
      </c>
      <c r="K70" s="87">
        <v>16</v>
      </c>
      <c r="L70" s="159">
        <f t="shared" ref="L70:L133" si="24">K70/Q70</f>
        <v>0.1415929203539823</v>
      </c>
      <c r="M70" s="87">
        <v>4</v>
      </c>
      <c r="N70" s="159">
        <f t="shared" ref="N70:N133" si="25">M70/Q70</f>
        <v>3.5398230088495575E-2</v>
      </c>
      <c r="O70" s="87">
        <v>8</v>
      </c>
      <c r="P70" s="159">
        <f t="shared" ref="P70:P133" si="26">O70/Q70</f>
        <v>7.0796460176991149E-2</v>
      </c>
      <c r="Q70" s="87">
        <v>113</v>
      </c>
    </row>
    <row r="71" spans="1:17" ht="15.75" hidden="1" customHeight="1" thickBot="1">
      <c r="A71" s="128"/>
      <c r="B71" s="218"/>
      <c r="C71" s="87">
        <v>877</v>
      </c>
      <c r="D71" s="165">
        <f t="shared" si="20"/>
        <v>0.57508196721311478</v>
      </c>
      <c r="E71" s="87">
        <v>77</v>
      </c>
      <c r="F71" s="165">
        <f t="shared" si="21"/>
        <v>5.0491803278688525E-2</v>
      </c>
      <c r="G71" s="87">
        <v>64</v>
      </c>
      <c r="H71" s="160">
        <f t="shared" si="22"/>
        <v>4.1967213114754098E-2</v>
      </c>
      <c r="I71" s="87">
        <v>193</v>
      </c>
      <c r="J71" s="160">
        <f t="shared" si="23"/>
        <v>0.12655737704918033</v>
      </c>
      <c r="K71" s="87">
        <v>175</v>
      </c>
      <c r="L71" s="160">
        <f t="shared" si="24"/>
        <v>0.11475409836065574</v>
      </c>
      <c r="M71" s="87">
        <v>64</v>
      </c>
      <c r="N71" s="160">
        <f t="shared" si="25"/>
        <v>4.1967213114754098E-2</v>
      </c>
      <c r="O71" s="87">
        <v>75</v>
      </c>
      <c r="P71" s="160">
        <f t="shared" si="26"/>
        <v>4.9180327868852458E-2</v>
      </c>
      <c r="Q71" s="87">
        <v>1525</v>
      </c>
    </row>
    <row r="72" spans="1:17" ht="15.75" hidden="1" customHeight="1" thickBot="1">
      <c r="A72" s="128"/>
      <c r="B72" s="218"/>
      <c r="C72" s="87">
        <v>375</v>
      </c>
      <c r="D72" s="165">
        <f t="shared" si="20"/>
        <v>0.58139534883720934</v>
      </c>
      <c r="E72" s="87">
        <v>33</v>
      </c>
      <c r="F72" s="165"/>
      <c r="G72" s="87">
        <v>24</v>
      </c>
      <c r="H72" s="159">
        <f t="shared" si="22"/>
        <v>3.7209302325581395E-2</v>
      </c>
      <c r="I72" s="87">
        <v>71</v>
      </c>
      <c r="J72" s="159">
        <f t="shared" si="23"/>
        <v>0.11007751937984496</v>
      </c>
      <c r="K72" s="87">
        <v>80</v>
      </c>
      <c r="L72" s="159">
        <f t="shared" si="24"/>
        <v>0.12403100775193798</v>
      </c>
      <c r="M72" s="87">
        <v>22</v>
      </c>
      <c r="N72" s="159">
        <f t="shared" si="25"/>
        <v>3.4108527131782945E-2</v>
      </c>
      <c r="O72" s="87">
        <v>40</v>
      </c>
      <c r="P72" s="159">
        <f t="shared" si="26"/>
        <v>6.2015503875968991E-2</v>
      </c>
      <c r="Q72" s="87">
        <v>645</v>
      </c>
    </row>
    <row r="73" spans="1:17" ht="15.75" hidden="1" customHeight="1" thickBot="1">
      <c r="A73" s="131"/>
      <c r="B73" s="224"/>
      <c r="C73" s="84">
        <v>1716</v>
      </c>
      <c r="D73" s="163">
        <f t="shared" si="20"/>
        <v>0.58130081300813008</v>
      </c>
      <c r="E73" s="84">
        <v>158</v>
      </c>
      <c r="F73" s="163">
        <f t="shared" si="17"/>
        <v>5.3523035230352303E-2</v>
      </c>
      <c r="G73" s="84">
        <v>113</v>
      </c>
      <c r="H73" s="160">
        <f t="shared" si="22"/>
        <v>3.8279132791327913E-2</v>
      </c>
      <c r="I73" s="84">
        <v>360</v>
      </c>
      <c r="J73" s="160">
        <f t="shared" si="23"/>
        <v>0.12195121951219512</v>
      </c>
      <c r="K73" s="84">
        <v>335</v>
      </c>
      <c r="L73" s="160">
        <f t="shared" si="24"/>
        <v>0.11348238482384825</v>
      </c>
      <c r="M73" s="84">
        <v>103</v>
      </c>
      <c r="N73" s="160">
        <f t="shared" si="25"/>
        <v>3.4891598915989162E-2</v>
      </c>
      <c r="O73" s="84">
        <v>167</v>
      </c>
      <c r="P73" s="160">
        <f t="shared" si="26"/>
        <v>5.6571815718157184E-2</v>
      </c>
      <c r="Q73" s="84">
        <v>2952</v>
      </c>
    </row>
    <row r="74" spans="1:17" ht="15.75" hidden="1" customHeight="1" thickBot="1">
      <c r="C74" s="135">
        <v>448</v>
      </c>
      <c r="D74" s="163">
        <f t="shared" si="20"/>
        <v>0.37583892617449666</v>
      </c>
      <c r="E74" s="84">
        <v>82</v>
      </c>
      <c r="F74" s="163">
        <f t="shared" si="17"/>
        <v>6.879194630872483E-2</v>
      </c>
      <c r="G74" s="84">
        <v>67</v>
      </c>
      <c r="H74" s="159">
        <f t="shared" si="22"/>
        <v>5.620805369127517E-2</v>
      </c>
      <c r="I74" s="84">
        <v>205</v>
      </c>
      <c r="J74" s="159">
        <f t="shared" si="23"/>
        <v>0.17197986577181207</v>
      </c>
      <c r="K74" s="84">
        <v>219</v>
      </c>
      <c r="L74" s="159">
        <f t="shared" si="24"/>
        <v>0.1837248322147651</v>
      </c>
      <c r="M74" s="84">
        <v>73</v>
      </c>
      <c r="N74" s="159">
        <f t="shared" si="25"/>
        <v>6.1241610738255035E-2</v>
      </c>
      <c r="O74" s="84">
        <v>98</v>
      </c>
      <c r="P74" s="159">
        <f t="shared" si="26"/>
        <v>8.2214765100671147E-2</v>
      </c>
      <c r="Q74" s="84">
        <v>1192</v>
      </c>
    </row>
    <row r="75" spans="1:17" ht="15.75" hidden="1" customHeight="1" thickBot="1">
      <c r="A75" s="128"/>
      <c r="B75" s="133"/>
      <c r="C75" s="135">
        <v>14907</v>
      </c>
      <c r="D75" s="163">
        <f t="shared" si="20"/>
        <v>0.4823023165523489</v>
      </c>
      <c r="E75" s="84">
        <v>1814</v>
      </c>
      <c r="F75" s="163"/>
      <c r="G75" s="84">
        <v>1558</v>
      </c>
      <c r="H75" s="160">
        <f t="shared" si="22"/>
        <v>5.0407661446874592E-2</v>
      </c>
      <c r="I75" s="84">
        <v>4483</v>
      </c>
      <c r="J75" s="160">
        <f t="shared" si="23"/>
        <v>0.14504335447133429</v>
      </c>
      <c r="K75" s="84">
        <v>4370</v>
      </c>
      <c r="L75" s="160">
        <f t="shared" si="24"/>
        <v>0.14138734308269704</v>
      </c>
      <c r="M75" s="84">
        <v>1437</v>
      </c>
      <c r="N75" s="160">
        <f t="shared" si="25"/>
        <v>4.6492817393555069E-2</v>
      </c>
      <c r="O75" s="84">
        <v>2339</v>
      </c>
      <c r="P75" s="160">
        <f t="shared" si="26"/>
        <v>7.5676200336482466E-2</v>
      </c>
      <c r="Q75" s="84">
        <v>30908</v>
      </c>
    </row>
    <row r="76" spans="1:17" ht="15.75" hidden="1" customHeight="1" thickBot="1">
      <c r="A76" s="128"/>
      <c r="B76" s="133"/>
      <c r="C76" s="135">
        <v>2240</v>
      </c>
      <c r="D76" s="163">
        <f t="shared" si="20"/>
        <v>0.59290629962943353</v>
      </c>
      <c r="E76" s="84">
        <v>206</v>
      </c>
      <c r="F76" s="163"/>
      <c r="G76" s="84">
        <v>159</v>
      </c>
      <c r="H76" s="159">
        <f t="shared" si="22"/>
        <v>4.2085759661196404E-2</v>
      </c>
      <c r="I76" s="84">
        <v>451</v>
      </c>
      <c r="J76" s="159">
        <f t="shared" si="23"/>
        <v>0.11937533086289041</v>
      </c>
      <c r="K76" s="84">
        <v>386</v>
      </c>
      <c r="L76" s="159">
        <f t="shared" si="24"/>
        <v>0.10217046056114346</v>
      </c>
      <c r="M76" s="84">
        <v>117</v>
      </c>
      <c r="N76" s="159">
        <f t="shared" si="25"/>
        <v>3.0968766543144521E-2</v>
      </c>
      <c r="O76" s="84">
        <v>219</v>
      </c>
      <c r="P76" s="159">
        <f t="shared" si="26"/>
        <v>5.7967178401270511E-2</v>
      </c>
      <c r="Q76" s="84">
        <v>3778</v>
      </c>
    </row>
    <row r="77" spans="1:17" ht="15.75" hidden="1" customHeight="1" thickBot="1">
      <c r="A77" s="128"/>
      <c r="B77" s="133"/>
      <c r="C77" s="136"/>
      <c r="D77" s="169" t="e">
        <f t="shared" si="20"/>
        <v>#DIV/0!</v>
      </c>
      <c r="E77" s="87"/>
      <c r="F77" s="169" t="e">
        <f t="shared" ref="F77" si="27">E77/Q77</f>
        <v>#DIV/0!</v>
      </c>
      <c r="G77" s="87"/>
      <c r="H77" s="160" t="e">
        <f t="shared" si="22"/>
        <v>#DIV/0!</v>
      </c>
      <c r="I77" s="87"/>
      <c r="J77" s="160" t="e">
        <f t="shared" si="23"/>
        <v>#DIV/0!</v>
      </c>
      <c r="K77" s="87"/>
      <c r="L77" s="160" t="e">
        <f t="shared" si="24"/>
        <v>#DIV/0!</v>
      </c>
      <c r="M77" s="87"/>
      <c r="N77" s="160" t="e">
        <f t="shared" si="25"/>
        <v>#DIV/0!</v>
      </c>
      <c r="O77" s="87"/>
      <c r="P77" s="160" t="e">
        <f t="shared" si="26"/>
        <v>#DIV/0!</v>
      </c>
      <c r="Q77" s="87"/>
    </row>
    <row r="78" spans="1:17" ht="15.75" thickBot="1">
      <c r="A78" s="228">
        <v>2003</v>
      </c>
      <c r="B78" s="127" t="s">
        <v>11</v>
      </c>
      <c r="C78" s="142">
        <f>C74+C75+C76</f>
        <v>17595</v>
      </c>
      <c r="D78" s="168">
        <f t="shared" si="20"/>
        <v>0.49041195161380235</v>
      </c>
      <c r="E78" s="142">
        <f t="shared" ref="E78:G78" si="28">E74+E75+E76</f>
        <v>2102</v>
      </c>
      <c r="F78" s="168">
        <f>E78/Q78</f>
        <v>5.8587435197056691E-2</v>
      </c>
      <c r="G78" s="142">
        <f t="shared" si="28"/>
        <v>1784</v>
      </c>
      <c r="H78" s="159">
        <f t="shared" si="22"/>
        <v>4.9724064886560011E-2</v>
      </c>
      <c r="I78" s="142">
        <f>I74+I75+I76</f>
        <v>5139</v>
      </c>
      <c r="J78" s="159">
        <f t="shared" si="23"/>
        <v>0.1432354088856681</v>
      </c>
      <c r="K78" s="142">
        <f>K74+K75+K76</f>
        <v>4975</v>
      </c>
      <c r="L78" s="159">
        <f t="shared" si="24"/>
        <v>0.13866436256201572</v>
      </c>
      <c r="M78" s="142">
        <f>M74+M75+M76</f>
        <v>1627</v>
      </c>
      <c r="N78" s="159">
        <f t="shared" si="25"/>
        <v>4.5348124198673283E-2</v>
      </c>
      <c r="O78" s="142">
        <f>O74+O75+O76</f>
        <v>2656</v>
      </c>
      <c r="P78" s="159">
        <f t="shared" si="26"/>
        <v>7.4028652656223867E-2</v>
      </c>
      <c r="Q78" s="142">
        <f>Q74+Q75+Q76</f>
        <v>35878</v>
      </c>
    </row>
    <row r="79" spans="1:17" ht="15.75" hidden="1" customHeight="1" thickBot="1">
      <c r="A79" s="229"/>
      <c r="B79" s="134"/>
      <c r="C79" s="143"/>
      <c r="D79" s="170" t="e">
        <f t="shared" si="20"/>
        <v>#DIV/0!</v>
      </c>
      <c r="E79" s="144"/>
      <c r="F79" s="170"/>
      <c r="G79" s="144"/>
      <c r="H79" s="160" t="e">
        <f t="shared" si="22"/>
        <v>#DIV/0!</v>
      </c>
      <c r="I79" s="144"/>
      <c r="J79" s="160" t="e">
        <f t="shared" si="23"/>
        <v>#DIV/0!</v>
      </c>
      <c r="K79" s="144"/>
      <c r="L79" s="160" t="e">
        <f t="shared" si="24"/>
        <v>#DIV/0!</v>
      </c>
      <c r="M79" s="144"/>
      <c r="N79" s="160" t="e">
        <f t="shared" si="25"/>
        <v>#DIV/0!</v>
      </c>
      <c r="O79" s="144"/>
      <c r="P79" s="160" t="e">
        <f t="shared" si="26"/>
        <v>#DIV/0!</v>
      </c>
      <c r="Q79" s="144"/>
    </row>
    <row r="80" spans="1:17" ht="15.75" hidden="1" customHeight="1" thickBot="1">
      <c r="A80" s="229"/>
      <c r="B80" s="127" t="s">
        <v>12</v>
      </c>
      <c r="C80" s="140">
        <v>222</v>
      </c>
      <c r="D80" s="162">
        <f t="shared" si="20"/>
        <v>0.32034632034632032</v>
      </c>
      <c r="E80" s="140">
        <v>36</v>
      </c>
      <c r="F80" s="162">
        <f t="shared" si="17"/>
        <v>5.1948051948051951E-2</v>
      </c>
      <c r="G80" s="140">
        <v>41</v>
      </c>
      <c r="H80" s="159">
        <f t="shared" si="22"/>
        <v>5.916305916305916E-2</v>
      </c>
      <c r="I80" s="140">
        <v>119</v>
      </c>
      <c r="J80" s="159">
        <f t="shared" si="23"/>
        <v>0.17171717171717171</v>
      </c>
      <c r="K80" s="140">
        <v>146</v>
      </c>
      <c r="L80" s="159">
        <f t="shared" si="24"/>
        <v>0.21067821067821069</v>
      </c>
      <c r="M80" s="140">
        <v>50</v>
      </c>
      <c r="N80" s="159">
        <f t="shared" si="25"/>
        <v>7.2150072150072145E-2</v>
      </c>
      <c r="O80" s="140">
        <v>79</v>
      </c>
      <c r="P80" s="159">
        <f t="shared" si="26"/>
        <v>0.113997113997114</v>
      </c>
      <c r="Q80" s="140">
        <v>693</v>
      </c>
    </row>
    <row r="81" spans="1:20" ht="15.75" hidden="1" customHeight="1" thickBot="1">
      <c r="A81" s="229"/>
      <c r="B81" s="128"/>
      <c r="C81" s="140">
        <v>24180</v>
      </c>
      <c r="D81" s="162">
        <f t="shared" si="20"/>
        <v>0.51703123997690681</v>
      </c>
      <c r="E81" s="140">
        <v>2426</v>
      </c>
      <c r="F81" s="162">
        <f t="shared" si="17"/>
        <v>5.1874184788419188E-2</v>
      </c>
      <c r="G81" s="140">
        <v>1912</v>
      </c>
      <c r="H81" s="160">
        <f t="shared" si="22"/>
        <v>4.0883528984112731E-2</v>
      </c>
      <c r="I81" s="140">
        <v>5635</v>
      </c>
      <c r="J81" s="160">
        <f t="shared" si="23"/>
        <v>0.12049094446939081</v>
      </c>
      <c r="K81" s="140">
        <v>6332</v>
      </c>
      <c r="L81" s="160">
        <f t="shared" si="24"/>
        <v>0.13539461586161183</v>
      </c>
      <c r="M81" s="140">
        <v>2357</v>
      </c>
      <c r="N81" s="160">
        <f t="shared" si="25"/>
        <v>5.0398785468385825E-2</v>
      </c>
      <c r="O81" s="140">
        <v>3925</v>
      </c>
      <c r="P81" s="160">
        <f t="shared" si="26"/>
        <v>8.3926700451172842E-2</v>
      </c>
      <c r="Q81" s="140">
        <v>46767</v>
      </c>
      <c r="T81">
        <f>448+14907+2240</f>
        <v>17595</v>
      </c>
    </row>
    <row r="82" spans="1:20" ht="15.75" hidden="1" customHeight="1" thickBot="1">
      <c r="A82" s="229"/>
      <c r="B82" s="128"/>
      <c r="C82" s="140">
        <v>3931</v>
      </c>
      <c r="D82" s="162">
        <f t="shared" si="20"/>
        <v>0.61163840049789953</v>
      </c>
      <c r="E82" s="140">
        <v>324</v>
      </c>
      <c r="F82" s="162"/>
      <c r="G82" s="140">
        <v>239</v>
      </c>
      <c r="H82" s="159">
        <f t="shared" si="22"/>
        <v>3.7186867901042475E-2</v>
      </c>
      <c r="I82" s="140">
        <v>681</v>
      </c>
      <c r="J82" s="159">
        <f t="shared" si="23"/>
        <v>0.10595923447953945</v>
      </c>
      <c r="K82" s="140">
        <v>647</v>
      </c>
      <c r="L82" s="159">
        <f t="shared" si="24"/>
        <v>0.10066905243503968</v>
      </c>
      <c r="M82" s="140">
        <v>246</v>
      </c>
      <c r="N82" s="159">
        <f t="shared" si="25"/>
        <v>3.8276023027851255E-2</v>
      </c>
      <c r="O82" s="140">
        <v>359</v>
      </c>
      <c r="P82" s="159">
        <f t="shared" si="26"/>
        <v>5.5858098646335771E-2</v>
      </c>
      <c r="Q82" s="140">
        <v>6427</v>
      </c>
    </row>
    <row r="83" spans="1:20" ht="15.75" hidden="1" customHeight="1" thickBot="1">
      <c r="A83" s="229"/>
      <c r="B83" s="128"/>
      <c r="C83" s="140"/>
      <c r="D83" s="162" t="e">
        <f t="shared" si="20"/>
        <v>#DIV/0!</v>
      </c>
      <c r="E83" s="140"/>
      <c r="F83" s="162"/>
      <c r="G83" s="140"/>
      <c r="H83" s="160" t="e">
        <f t="shared" si="22"/>
        <v>#DIV/0!</v>
      </c>
      <c r="I83" s="140"/>
      <c r="J83" s="160" t="e">
        <f t="shared" si="23"/>
        <v>#DIV/0!</v>
      </c>
      <c r="K83" s="140"/>
      <c r="L83" s="160" t="e">
        <f t="shared" si="24"/>
        <v>#DIV/0!</v>
      </c>
      <c r="M83" s="140"/>
      <c r="N83" s="160" t="e">
        <f t="shared" si="25"/>
        <v>#DIV/0!</v>
      </c>
      <c r="O83" s="140"/>
      <c r="P83" s="160" t="e">
        <f t="shared" si="26"/>
        <v>#DIV/0!</v>
      </c>
      <c r="Q83" s="140"/>
    </row>
    <row r="84" spans="1:20" ht="15.75" hidden="1" customHeight="1" thickBot="1">
      <c r="A84" s="229"/>
      <c r="B84" s="128"/>
      <c r="C84" s="140"/>
      <c r="D84" s="162" t="e">
        <f t="shared" si="20"/>
        <v>#DIV/0!</v>
      </c>
      <c r="E84" s="140"/>
      <c r="F84" s="162" t="e">
        <f t="shared" ref="F84" si="29">E84/Q84</f>
        <v>#DIV/0!</v>
      </c>
      <c r="G84" s="140"/>
      <c r="H84" s="159" t="e">
        <f t="shared" si="22"/>
        <v>#DIV/0!</v>
      </c>
      <c r="I84" s="140"/>
      <c r="J84" s="159" t="e">
        <f t="shared" si="23"/>
        <v>#DIV/0!</v>
      </c>
      <c r="K84" s="140"/>
      <c r="L84" s="159" t="e">
        <f t="shared" si="24"/>
        <v>#DIV/0!</v>
      </c>
      <c r="M84" s="140"/>
      <c r="N84" s="159" t="e">
        <f t="shared" si="25"/>
        <v>#DIV/0!</v>
      </c>
      <c r="O84" s="140"/>
      <c r="P84" s="159" t="e">
        <f t="shared" si="26"/>
        <v>#DIV/0!</v>
      </c>
      <c r="Q84" s="140"/>
    </row>
    <row r="85" spans="1:20" ht="15.75" thickBot="1">
      <c r="A85" s="229"/>
      <c r="B85" s="127" t="s">
        <v>12</v>
      </c>
      <c r="C85" s="141">
        <f>SUM(C80:C82)</f>
        <v>28333</v>
      </c>
      <c r="D85" s="160">
        <f t="shared" si="20"/>
        <v>0.5257854399020172</v>
      </c>
      <c r="E85" s="141">
        <f t="shared" ref="E85:Q85" si="30">SUM(E80:E82)</f>
        <v>2786</v>
      </c>
      <c r="F85" s="160">
        <f>E85/Q85</f>
        <v>5.1700781264497932E-2</v>
      </c>
      <c r="G85" s="141">
        <f t="shared" si="30"/>
        <v>2192</v>
      </c>
      <c r="H85" s="160">
        <f t="shared" si="22"/>
        <v>4.0677714476589903E-2</v>
      </c>
      <c r="I85" s="141">
        <f t="shared" si="30"/>
        <v>6435</v>
      </c>
      <c r="J85" s="160">
        <f t="shared" si="23"/>
        <v>0.11941655686900365</v>
      </c>
      <c r="K85" s="141">
        <f t="shared" si="30"/>
        <v>7125</v>
      </c>
      <c r="L85" s="160">
        <f t="shared" si="24"/>
        <v>0.13222112940041197</v>
      </c>
      <c r="M85" s="141">
        <f t="shared" si="30"/>
        <v>2653</v>
      </c>
      <c r="N85" s="160">
        <f t="shared" si="25"/>
        <v>4.9232653515690242E-2</v>
      </c>
      <c r="O85" s="141">
        <f t="shared" si="30"/>
        <v>4363</v>
      </c>
      <c r="P85" s="160">
        <f t="shared" si="26"/>
        <v>8.0965724571789119E-2</v>
      </c>
      <c r="Q85" s="141">
        <f t="shared" si="30"/>
        <v>53887</v>
      </c>
    </row>
    <row r="86" spans="1:20" ht="15.75" hidden="1" customHeight="1" thickBot="1">
      <c r="A86" s="128"/>
      <c r="B86" s="217" t="s">
        <v>11</v>
      </c>
      <c r="C86" s="81">
        <v>1904</v>
      </c>
      <c r="D86" s="166">
        <f t="shared" si="20"/>
        <v>0.50383699391373382</v>
      </c>
      <c r="E86" s="81">
        <v>205</v>
      </c>
      <c r="F86" s="166"/>
      <c r="G86" s="81">
        <v>163</v>
      </c>
      <c r="H86" s="159">
        <f t="shared" si="22"/>
        <v>4.3133103995766073E-2</v>
      </c>
      <c r="I86" s="81">
        <v>562</v>
      </c>
      <c r="J86" s="159">
        <f t="shared" si="23"/>
        <v>0.14871659169092352</v>
      </c>
      <c r="K86" s="81">
        <v>559</v>
      </c>
      <c r="L86" s="159">
        <f t="shared" si="24"/>
        <v>0.14792273088118549</v>
      </c>
      <c r="M86" s="81">
        <v>164</v>
      </c>
      <c r="N86" s="159">
        <f t="shared" si="25"/>
        <v>4.3397724265678748E-2</v>
      </c>
      <c r="O86" s="81">
        <v>222</v>
      </c>
      <c r="P86" s="159">
        <f t="shared" si="26"/>
        <v>5.8745699920613917E-2</v>
      </c>
      <c r="Q86" s="81">
        <v>3779</v>
      </c>
    </row>
    <row r="87" spans="1:20" ht="15.75" hidden="1" customHeight="1" thickBot="1">
      <c r="A87" s="128"/>
      <c r="B87" s="218"/>
      <c r="C87" s="87">
        <v>788</v>
      </c>
      <c r="D87" s="165">
        <f t="shared" si="20"/>
        <v>0.42942779291553135</v>
      </c>
      <c r="E87" s="87">
        <v>164</v>
      </c>
      <c r="F87" s="165">
        <f t="shared" si="17"/>
        <v>8.9373297002724797E-2</v>
      </c>
      <c r="G87" s="87">
        <v>129</v>
      </c>
      <c r="H87" s="160">
        <f t="shared" si="22"/>
        <v>7.0299727520435965E-2</v>
      </c>
      <c r="I87" s="87">
        <v>265</v>
      </c>
      <c r="J87" s="160">
        <f t="shared" si="23"/>
        <v>0.1444141689373297</v>
      </c>
      <c r="K87" s="87">
        <v>243</v>
      </c>
      <c r="L87" s="160">
        <f t="shared" si="24"/>
        <v>0.13242506811989102</v>
      </c>
      <c r="M87" s="87">
        <v>99</v>
      </c>
      <c r="N87" s="160">
        <f t="shared" si="25"/>
        <v>5.3950953678474113E-2</v>
      </c>
      <c r="O87" s="87">
        <v>147</v>
      </c>
      <c r="P87" s="160">
        <f t="shared" si="26"/>
        <v>8.0108991825613082E-2</v>
      </c>
      <c r="Q87" s="87">
        <v>1835</v>
      </c>
    </row>
    <row r="88" spans="1:20" ht="15.75" hidden="1" customHeight="1" thickBot="1">
      <c r="A88" s="128"/>
      <c r="B88" s="218"/>
      <c r="C88" s="87">
        <v>411</v>
      </c>
      <c r="D88" s="165">
        <f t="shared" si="20"/>
        <v>0.40612648221343872</v>
      </c>
      <c r="E88" s="87">
        <v>63</v>
      </c>
      <c r="F88" s="165">
        <f t="shared" si="17"/>
        <v>6.2252964426877472E-2</v>
      </c>
      <c r="G88" s="87">
        <v>54</v>
      </c>
      <c r="H88" s="159">
        <f t="shared" si="22"/>
        <v>5.33596837944664E-2</v>
      </c>
      <c r="I88" s="87">
        <v>145</v>
      </c>
      <c r="J88" s="159">
        <f t="shared" si="23"/>
        <v>0.1432806324110672</v>
      </c>
      <c r="K88" s="87">
        <v>164</v>
      </c>
      <c r="L88" s="159">
        <f t="shared" si="24"/>
        <v>0.16205533596837945</v>
      </c>
      <c r="M88" s="87">
        <v>62</v>
      </c>
      <c r="N88" s="159">
        <f t="shared" si="25"/>
        <v>6.1264822134387352E-2</v>
      </c>
      <c r="O88" s="87">
        <v>113</v>
      </c>
      <c r="P88" s="159">
        <f t="shared" si="26"/>
        <v>0.11166007905138339</v>
      </c>
      <c r="Q88" s="87">
        <v>1012</v>
      </c>
    </row>
    <row r="89" spans="1:20" ht="15.75" hidden="1" customHeight="1" thickBot="1">
      <c r="A89" s="128"/>
      <c r="B89" s="218"/>
      <c r="C89" s="87">
        <v>7807</v>
      </c>
      <c r="D89" s="165">
        <f t="shared" si="20"/>
        <v>0.47571750655048445</v>
      </c>
      <c r="E89" s="87">
        <v>924</v>
      </c>
      <c r="F89" s="165"/>
      <c r="G89" s="87">
        <v>786</v>
      </c>
      <c r="H89" s="160">
        <f t="shared" si="22"/>
        <v>4.7894704771190053E-2</v>
      </c>
      <c r="I89" s="87">
        <v>2421</v>
      </c>
      <c r="J89" s="160">
        <f t="shared" si="23"/>
        <v>0.14752300286393272</v>
      </c>
      <c r="K89" s="87">
        <v>2408</v>
      </c>
      <c r="L89" s="160">
        <f t="shared" si="24"/>
        <v>0.14673085125830235</v>
      </c>
      <c r="M89" s="87">
        <v>774</v>
      </c>
      <c r="N89" s="160">
        <f t="shared" si="25"/>
        <v>4.7163487904454328E-2</v>
      </c>
      <c r="O89" s="87">
        <v>1291</v>
      </c>
      <c r="P89" s="160">
        <f t="shared" si="26"/>
        <v>7.8666747912985197E-2</v>
      </c>
      <c r="Q89" s="87">
        <v>16411</v>
      </c>
    </row>
    <row r="90" spans="1:20" ht="15.75" hidden="1" customHeight="1" thickBot="1">
      <c r="A90" s="128"/>
      <c r="B90" s="218"/>
      <c r="C90" s="87">
        <v>3997</v>
      </c>
      <c r="D90" s="165">
        <f t="shared" si="20"/>
        <v>0.5078134925676534</v>
      </c>
      <c r="E90" s="87">
        <v>458</v>
      </c>
      <c r="F90" s="165"/>
      <c r="G90" s="87">
        <v>426</v>
      </c>
      <c r="H90" s="159">
        <f t="shared" si="22"/>
        <v>5.4122729005208994E-2</v>
      </c>
      <c r="I90" s="87">
        <v>1090</v>
      </c>
      <c r="J90" s="159">
        <f t="shared" si="23"/>
        <v>0.13848303900393852</v>
      </c>
      <c r="K90" s="87">
        <v>996</v>
      </c>
      <c r="L90" s="159">
        <f t="shared" si="24"/>
        <v>0.12654046499809427</v>
      </c>
      <c r="M90" s="87">
        <v>338</v>
      </c>
      <c r="N90" s="159">
        <f t="shared" si="25"/>
        <v>4.2942446957184605E-2</v>
      </c>
      <c r="O90" s="87">
        <v>566</v>
      </c>
      <c r="P90" s="159">
        <f t="shared" si="26"/>
        <v>7.1909541354338719E-2</v>
      </c>
      <c r="Q90" s="87">
        <v>7871</v>
      </c>
    </row>
    <row r="91" spans="1:20" ht="15.75" hidden="1" customHeight="1" thickBot="1">
      <c r="A91" s="128"/>
      <c r="B91" s="224"/>
      <c r="C91" s="84">
        <v>14907</v>
      </c>
      <c r="D91" s="163">
        <f t="shared" si="20"/>
        <v>0.4823023165523489</v>
      </c>
      <c r="E91" s="84">
        <v>1814</v>
      </c>
      <c r="F91" s="163">
        <f t="shared" ref="F91:F92" si="31">E91/Q91</f>
        <v>5.8690306716707649E-2</v>
      </c>
      <c r="G91" s="84">
        <v>1558</v>
      </c>
      <c r="H91" s="160">
        <f t="shared" si="22"/>
        <v>5.0407661446874592E-2</v>
      </c>
      <c r="I91" s="84">
        <v>4483</v>
      </c>
      <c r="J91" s="160">
        <f t="shared" si="23"/>
        <v>0.14504335447133429</v>
      </c>
      <c r="K91" s="84">
        <v>4370</v>
      </c>
      <c r="L91" s="160">
        <f t="shared" si="24"/>
        <v>0.14138734308269704</v>
      </c>
      <c r="M91" s="84">
        <v>1437</v>
      </c>
      <c r="N91" s="160">
        <f t="shared" si="25"/>
        <v>4.6492817393555069E-2</v>
      </c>
      <c r="O91" s="84">
        <v>2339</v>
      </c>
      <c r="P91" s="160">
        <f t="shared" si="26"/>
        <v>7.5676200336482466E-2</v>
      </c>
      <c r="Q91" s="84">
        <v>30908</v>
      </c>
    </row>
    <row r="92" spans="1:20" ht="15.75" hidden="1" customHeight="1" thickBot="1">
      <c r="A92" s="128"/>
      <c r="B92" s="217" t="s">
        <v>12</v>
      </c>
      <c r="C92" s="81">
        <v>3004</v>
      </c>
      <c r="D92" s="166">
        <f t="shared" si="20"/>
        <v>0.53432942013518325</v>
      </c>
      <c r="E92" s="81">
        <v>254</v>
      </c>
      <c r="F92" s="166">
        <f t="shared" si="31"/>
        <v>4.517965136961935E-2</v>
      </c>
      <c r="G92" s="81">
        <v>243</v>
      </c>
      <c r="H92" s="159">
        <f t="shared" si="22"/>
        <v>4.3223052294557099E-2</v>
      </c>
      <c r="I92" s="81">
        <v>663</v>
      </c>
      <c r="J92" s="159">
        <f t="shared" si="23"/>
        <v>0.11792956243329776</v>
      </c>
      <c r="K92" s="81">
        <v>821</v>
      </c>
      <c r="L92" s="159">
        <f t="shared" si="24"/>
        <v>0.14603344005691923</v>
      </c>
      <c r="M92" s="81">
        <v>286</v>
      </c>
      <c r="N92" s="159">
        <f t="shared" si="25"/>
        <v>5.087157595161864E-2</v>
      </c>
      <c r="O92" s="81">
        <v>351</v>
      </c>
      <c r="P92" s="159">
        <f t="shared" si="26"/>
        <v>6.2433297758804698E-2</v>
      </c>
      <c r="Q92" s="81">
        <v>5622</v>
      </c>
    </row>
    <row r="93" spans="1:20" ht="15.75" hidden="1" customHeight="1" thickBot="1">
      <c r="A93" s="128"/>
      <c r="B93" s="218"/>
      <c r="C93" s="87">
        <v>1407</v>
      </c>
      <c r="D93" s="165">
        <f t="shared" si="20"/>
        <v>0.41713608064037949</v>
      </c>
      <c r="E93" s="87">
        <v>269</v>
      </c>
      <c r="F93" s="165"/>
      <c r="G93" s="87">
        <v>191</v>
      </c>
      <c r="H93" s="160">
        <f t="shared" si="22"/>
        <v>5.6626148828935664E-2</v>
      </c>
      <c r="I93" s="87">
        <v>477</v>
      </c>
      <c r="J93" s="160">
        <f t="shared" si="23"/>
        <v>0.14141713608064038</v>
      </c>
      <c r="K93" s="87">
        <v>484</v>
      </c>
      <c r="L93" s="160">
        <f t="shared" si="24"/>
        <v>0.14349243996442337</v>
      </c>
      <c r="M93" s="87">
        <v>195</v>
      </c>
      <c r="N93" s="160">
        <f t="shared" si="25"/>
        <v>5.7812036762525942E-2</v>
      </c>
      <c r="O93" s="87">
        <v>350</v>
      </c>
      <c r="P93" s="160">
        <f t="shared" si="26"/>
        <v>0.10376519418914913</v>
      </c>
      <c r="Q93" s="87">
        <v>3373</v>
      </c>
    </row>
    <row r="94" spans="1:20" ht="15.75" hidden="1" customHeight="1" thickBot="1">
      <c r="A94" s="128"/>
      <c r="B94" s="218"/>
      <c r="C94" s="87">
        <v>752</v>
      </c>
      <c r="D94" s="165">
        <f t="shared" si="20"/>
        <v>0.4084736556219446</v>
      </c>
      <c r="E94" s="87">
        <v>104</v>
      </c>
      <c r="F94" s="165">
        <f t="shared" si="17"/>
        <v>5.6491037479630635E-2</v>
      </c>
      <c r="G94" s="87">
        <v>71</v>
      </c>
      <c r="H94" s="159">
        <f t="shared" si="22"/>
        <v>3.8565996740901685E-2</v>
      </c>
      <c r="I94" s="87">
        <v>247</v>
      </c>
      <c r="J94" s="159">
        <f t="shared" si="23"/>
        <v>0.13416621401412276</v>
      </c>
      <c r="K94" s="87">
        <v>312</v>
      </c>
      <c r="L94" s="159">
        <f t="shared" si="24"/>
        <v>0.1694731124388919</v>
      </c>
      <c r="M94" s="87">
        <v>129</v>
      </c>
      <c r="N94" s="159">
        <f t="shared" si="25"/>
        <v>7.0070613796849535E-2</v>
      </c>
      <c r="O94" s="87">
        <v>226</v>
      </c>
      <c r="P94" s="159">
        <f t="shared" si="26"/>
        <v>0.12275936990765889</v>
      </c>
      <c r="Q94" s="87">
        <v>1841</v>
      </c>
    </row>
    <row r="95" spans="1:20" ht="15.75" hidden="1" customHeight="1" thickBot="1">
      <c r="A95" s="128"/>
      <c r="B95" s="218"/>
      <c r="C95" s="87">
        <v>13280</v>
      </c>
      <c r="D95" s="165">
        <f t="shared" si="20"/>
        <v>0.52502569779394326</v>
      </c>
      <c r="E95" s="87">
        <v>1258</v>
      </c>
      <c r="F95" s="165">
        <f t="shared" si="17"/>
        <v>4.9735115047046731E-2</v>
      </c>
      <c r="G95" s="87">
        <v>996</v>
      </c>
      <c r="H95" s="160">
        <f t="shared" si="22"/>
        <v>3.9376927334545744E-2</v>
      </c>
      <c r="I95" s="87">
        <v>3026</v>
      </c>
      <c r="J95" s="160">
        <f t="shared" si="23"/>
        <v>0.11963311457262592</v>
      </c>
      <c r="K95" s="87">
        <v>3411</v>
      </c>
      <c r="L95" s="160">
        <f t="shared" si="24"/>
        <v>0.13485411560053767</v>
      </c>
      <c r="M95" s="87">
        <v>1216</v>
      </c>
      <c r="N95" s="160">
        <f t="shared" si="25"/>
        <v>4.8074642207638178E-2</v>
      </c>
      <c r="O95" s="87">
        <v>2107</v>
      </c>
      <c r="P95" s="160">
        <f t="shared" si="26"/>
        <v>8.3300387443662527E-2</v>
      </c>
      <c r="Q95" s="87">
        <v>25294</v>
      </c>
    </row>
    <row r="96" spans="1:20" ht="15.75" hidden="1" customHeight="1" thickBot="1">
      <c r="A96" s="128"/>
      <c r="B96" s="218"/>
      <c r="C96" s="87">
        <v>5737</v>
      </c>
      <c r="D96" s="165">
        <f t="shared" si="20"/>
        <v>0.53934379994359316</v>
      </c>
      <c r="E96" s="87">
        <v>541</v>
      </c>
      <c r="F96" s="165"/>
      <c r="G96" s="87">
        <v>411</v>
      </c>
      <c r="H96" s="159">
        <f t="shared" si="22"/>
        <v>3.8638713923098617E-2</v>
      </c>
      <c r="I96" s="87">
        <v>1222</v>
      </c>
      <c r="J96" s="159">
        <f t="shared" si="23"/>
        <v>0.11488201560590391</v>
      </c>
      <c r="K96" s="87">
        <v>1304</v>
      </c>
      <c r="L96" s="159">
        <f t="shared" si="24"/>
        <v>0.12259095609664379</v>
      </c>
      <c r="M96" s="87">
        <v>531</v>
      </c>
      <c r="N96" s="159">
        <f t="shared" si="25"/>
        <v>4.9920090251010622E-2</v>
      </c>
      <c r="O96" s="87">
        <v>891</v>
      </c>
      <c r="P96" s="159">
        <f t="shared" si="26"/>
        <v>8.376421923474664E-2</v>
      </c>
      <c r="Q96" s="87">
        <v>10637</v>
      </c>
    </row>
    <row r="97" spans="1:17" ht="15.75" hidden="1" customHeight="1" thickBot="1">
      <c r="A97" s="128"/>
      <c r="B97" s="224"/>
      <c r="C97" s="84">
        <v>24180</v>
      </c>
      <c r="D97" s="163">
        <f t="shared" si="20"/>
        <v>0.51703123997690681</v>
      </c>
      <c r="E97" s="84">
        <v>2426</v>
      </c>
      <c r="F97" s="163"/>
      <c r="G97" s="84">
        <v>1912</v>
      </c>
      <c r="H97" s="160">
        <f t="shared" si="22"/>
        <v>4.0883528984112731E-2</v>
      </c>
      <c r="I97" s="84">
        <v>5635</v>
      </c>
      <c r="J97" s="160">
        <f t="shared" si="23"/>
        <v>0.12049094446939081</v>
      </c>
      <c r="K97" s="84">
        <v>6332</v>
      </c>
      <c r="L97" s="160">
        <f t="shared" si="24"/>
        <v>0.13539461586161183</v>
      </c>
      <c r="M97" s="84">
        <v>2357</v>
      </c>
      <c r="N97" s="160">
        <f t="shared" si="25"/>
        <v>5.0398785468385825E-2</v>
      </c>
      <c r="O97" s="84">
        <v>3925</v>
      </c>
      <c r="P97" s="160">
        <f t="shared" si="26"/>
        <v>8.3926700451172842E-2</v>
      </c>
      <c r="Q97" s="84">
        <v>46767</v>
      </c>
    </row>
    <row r="98" spans="1:17" ht="15.75" hidden="1" customHeight="1" thickBot="1">
      <c r="A98" s="128"/>
      <c r="B98" s="217" t="s">
        <v>11</v>
      </c>
      <c r="C98" s="81">
        <v>239</v>
      </c>
      <c r="D98" s="166">
        <f t="shared" si="20"/>
        <v>0.62077922077922076</v>
      </c>
      <c r="E98" s="81">
        <v>19</v>
      </c>
      <c r="F98" s="166">
        <f t="shared" ref="F98:F99" si="32">E98/Q98</f>
        <v>4.9350649350649353E-2</v>
      </c>
      <c r="G98" s="81">
        <v>13</v>
      </c>
      <c r="H98" s="159">
        <f t="shared" si="22"/>
        <v>3.3766233766233764E-2</v>
      </c>
      <c r="I98" s="81">
        <v>45</v>
      </c>
      <c r="J98" s="159">
        <f t="shared" si="23"/>
        <v>0.11688311688311688</v>
      </c>
      <c r="K98" s="81">
        <v>42</v>
      </c>
      <c r="L98" s="159">
        <f t="shared" si="24"/>
        <v>0.10909090909090909</v>
      </c>
      <c r="M98" s="81">
        <v>11</v>
      </c>
      <c r="N98" s="159">
        <f t="shared" si="25"/>
        <v>2.8571428571428571E-2</v>
      </c>
      <c r="O98" s="81">
        <v>16</v>
      </c>
      <c r="P98" s="159">
        <f t="shared" si="26"/>
        <v>4.1558441558441558E-2</v>
      </c>
      <c r="Q98" s="81">
        <v>385</v>
      </c>
    </row>
    <row r="99" spans="1:17" ht="15.75" hidden="1" customHeight="1" thickBot="1">
      <c r="A99" s="128"/>
      <c r="B99" s="218"/>
      <c r="C99" s="87">
        <v>74</v>
      </c>
      <c r="D99" s="165">
        <f t="shared" si="20"/>
        <v>0.5</v>
      </c>
      <c r="E99" s="87">
        <v>8</v>
      </c>
      <c r="F99" s="165">
        <f t="shared" si="32"/>
        <v>5.4054054054054057E-2</v>
      </c>
      <c r="G99" s="87">
        <v>13</v>
      </c>
      <c r="H99" s="160">
        <f t="shared" si="22"/>
        <v>8.7837837837837843E-2</v>
      </c>
      <c r="I99" s="87">
        <v>23</v>
      </c>
      <c r="J99" s="160">
        <f t="shared" si="23"/>
        <v>0.1554054054054054</v>
      </c>
      <c r="K99" s="87">
        <v>12</v>
      </c>
      <c r="L99" s="160">
        <f t="shared" si="24"/>
        <v>8.1081081081081086E-2</v>
      </c>
      <c r="M99" s="87">
        <v>9</v>
      </c>
      <c r="N99" s="160">
        <f t="shared" si="25"/>
        <v>6.0810810810810814E-2</v>
      </c>
      <c r="O99" s="87">
        <v>9</v>
      </c>
      <c r="P99" s="160">
        <f t="shared" si="26"/>
        <v>6.0810810810810814E-2</v>
      </c>
      <c r="Q99" s="87">
        <v>148</v>
      </c>
    </row>
    <row r="100" spans="1:17" ht="15.75" hidden="1" customHeight="1" thickBot="1">
      <c r="A100" s="128"/>
      <c r="B100" s="218"/>
      <c r="C100" s="87">
        <v>48</v>
      </c>
      <c r="D100" s="165">
        <f t="shared" si="20"/>
        <v>0.53333333333333333</v>
      </c>
      <c r="E100" s="87">
        <v>7</v>
      </c>
      <c r="F100" s="165"/>
      <c r="G100" s="87">
        <v>4</v>
      </c>
      <c r="H100" s="159">
        <f t="shared" si="22"/>
        <v>4.4444444444444446E-2</v>
      </c>
      <c r="I100" s="87">
        <v>12</v>
      </c>
      <c r="J100" s="159">
        <f t="shared" si="23"/>
        <v>0.13333333333333333</v>
      </c>
      <c r="K100" s="87">
        <v>8</v>
      </c>
      <c r="L100" s="159">
        <f t="shared" si="24"/>
        <v>8.8888888888888892E-2</v>
      </c>
      <c r="M100" s="87">
        <v>7</v>
      </c>
      <c r="N100" s="159">
        <f t="shared" si="25"/>
        <v>7.7777777777777779E-2</v>
      </c>
      <c r="O100" s="87">
        <v>4</v>
      </c>
      <c r="P100" s="159">
        <f t="shared" si="26"/>
        <v>4.4444444444444446E-2</v>
      </c>
      <c r="Q100" s="87">
        <v>90</v>
      </c>
    </row>
    <row r="101" spans="1:17" ht="15.75" hidden="1" customHeight="1" thickBot="1">
      <c r="A101" s="128"/>
      <c r="B101" s="218"/>
      <c r="C101" s="87">
        <v>1300</v>
      </c>
      <c r="D101" s="165">
        <f t="shared" si="20"/>
        <v>0.57726465364120783</v>
      </c>
      <c r="E101" s="87">
        <v>131</v>
      </c>
      <c r="F101" s="165">
        <f t="shared" si="17"/>
        <v>5.8170515097690945E-2</v>
      </c>
      <c r="G101" s="87">
        <v>96</v>
      </c>
      <c r="H101" s="160">
        <f t="shared" si="22"/>
        <v>4.2628774422735348E-2</v>
      </c>
      <c r="I101" s="87">
        <v>278</v>
      </c>
      <c r="J101" s="160">
        <f t="shared" si="23"/>
        <v>0.12344582593250444</v>
      </c>
      <c r="K101" s="87">
        <v>240</v>
      </c>
      <c r="L101" s="160">
        <f t="shared" si="24"/>
        <v>0.10657193605683836</v>
      </c>
      <c r="M101" s="87">
        <v>70</v>
      </c>
      <c r="N101" s="160">
        <f t="shared" si="25"/>
        <v>3.108348134991119E-2</v>
      </c>
      <c r="O101" s="87">
        <v>137</v>
      </c>
      <c r="P101" s="160">
        <f t="shared" si="26"/>
        <v>6.0834813499111899E-2</v>
      </c>
      <c r="Q101" s="87">
        <v>2252</v>
      </c>
    </row>
    <row r="102" spans="1:17" ht="15.75" hidden="1" customHeight="1" thickBot="1">
      <c r="A102" s="128"/>
      <c r="B102" s="218"/>
      <c r="C102" s="87">
        <v>579</v>
      </c>
      <c r="D102" s="165">
        <f t="shared" si="20"/>
        <v>0.64119601328903653</v>
      </c>
      <c r="E102" s="87">
        <v>41</v>
      </c>
      <c r="F102" s="165">
        <f t="shared" si="17"/>
        <v>4.5404208194905871E-2</v>
      </c>
      <c r="G102" s="87">
        <v>33</v>
      </c>
      <c r="H102" s="159">
        <f t="shared" si="22"/>
        <v>3.6544850498338874E-2</v>
      </c>
      <c r="I102" s="87">
        <v>93</v>
      </c>
      <c r="J102" s="159">
        <f t="shared" si="23"/>
        <v>0.10299003322259136</v>
      </c>
      <c r="K102" s="87">
        <v>84</v>
      </c>
      <c r="L102" s="159">
        <f t="shared" si="24"/>
        <v>9.3023255813953487E-2</v>
      </c>
      <c r="M102" s="87">
        <v>20</v>
      </c>
      <c r="N102" s="159">
        <f t="shared" si="25"/>
        <v>2.2148394241417499E-2</v>
      </c>
      <c r="O102" s="87">
        <v>53</v>
      </c>
      <c r="P102" s="159">
        <f t="shared" si="26"/>
        <v>5.8693244739756366E-2</v>
      </c>
      <c r="Q102" s="87">
        <v>903</v>
      </c>
    </row>
    <row r="103" spans="1:17" ht="15.75" hidden="1" customHeight="1" thickBot="1">
      <c r="A103" s="128"/>
      <c r="B103" s="224"/>
      <c r="C103" s="84">
        <v>2240</v>
      </c>
      <c r="D103" s="163">
        <f t="shared" si="20"/>
        <v>0.59290629962943353</v>
      </c>
      <c r="E103" s="84">
        <v>206</v>
      </c>
      <c r="F103" s="163"/>
      <c r="G103" s="84">
        <v>159</v>
      </c>
      <c r="H103" s="160">
        <f t="shared" si="22"/>
        <v>4.2085759661196404E-2</v>
      </c>
      <c r="I103" s="84">
        <v>451</v>
      </c>
      <c r="J103" s="160">
        <f t="shared" si="23"/>
        <v>0.11937533086289041</v>
      </c>
      <c r="K103" s="84">
        <v>386</v>
      </c>
      <c r="L103" s="160">
        <f t="shared" si="24"/>
        <v>0.10217046056114346</v>
      </c>
      <c r="M103" s="84">
        <v>117</v>
      </c>
      <c r="N103" s="160">
        <f t="shared" si="25"/>
        <v>3.0968766543144521E-2</v>
      </c>
      <c r="O103" s="84">
        <v>219</v>
      </c>
      <c r="P103" s="160">
        <f t="shared" si="26"/>
        <v>5.7967178401270511E-2</v>
      </c>
      <c r="Q103" s="84">
        <v>3778</v>
      </c>
    </row>
    <row r="104" spans="1:17" ht="15.75" hidden="1" customHeight="1" thickBot="1">
      <c r="A104" s="128"/>
      <c r="B104" s="217" t="s">
        <v>12</v>
      </c>
      <c r="C104" s="81">
        <v>435</v>
      </c>
      <c r="D104" s="166">
        <f t="shared" si="20"/>
        <v>0.64925373134328357</v>
      </c>
      <c r="E104" s="81">
        <v>27</v>
      </c>
      <c r="F104" s="166"/>
      <c r="G104" s="81">
        <v>24</v>
      </c>
      <c r="H104" s="159">
        <f t="shared" si="22"/>
        <v>3.5820895522388062E-2</v>
      </c>
      <c r="I104" s="81">
        <v>77</v>
      </c>
      <c r="J104" s="159">
        <f t="shared" si="23"/>
        <v>0.11492537313432835</v>
      </c>
      <c r="K104" s="81">
        <v>64</v>
      </c>
      <c r="L104" s="159">
        <f t="shared" si="24"/>
        <v>9.5522388059701493E-2</v>
      </c>
      <c r="M104" s="81">
        <v>20</v>
      </c>
      <c r="N104" s="159">
        <f t="shared" si="25"/>
        <v>2.9850746268656716E-2</v>
      </c>
      <c r="O104" s="81">
        <v>23</v>
      </c>
      <c r="P104" s="159">
        <f t="shared" si="26"/>
        <v>3.4328358208955224E-2</v>
      </c>
      <c r="Q104" s="81">
        <v>670</v>
      </c>
    </row>
    <row r="105" spans="1:17" ht="15.75" hidden="1" customHeight="1" thickBot="1">
      <c r="A105" s="128"/>
      <c r="B105" s="218"/>
      <c r="C105" s="87">
        <v>185</v>
      </c>
      <c r="D105" s="165">
        <f t="shared" si="20"/>
        <v>0.47314578005115088</v>
      </c>
      <c r="E105" s="87">
        <v>39</v>
      </c>
      <c r="F105" s="165">
        <f t="shared" ref="F105:F106" si="33">E105/Q105</f>
        <v>9.9744245524296671E-2</v>
      </c>
      <c r="G105" s="87">
        <v>20</v>
      </c>
      <c r="H105" s="160">
        <f t="shared" si="22"/>
        <v>5.1150895140664961E-2</v>
      </c>
      <c r="I105" s="87">
        <v>54</v>
      </c>
      <c r="J105" s="160">
        <f t="shared" si="23"/>
        <v>0.13810741687979539</v>
      </c>
      <c r="K105" s="87">
        <v>48</v>
      </c>
      <c r="L105" s="160">
        <f t="shared" si="24"/>
        <v>0.12276214833759591</v>
      </c>
      <c r="M105" s="87">
        <v>21</v>
      </c>
      <c r="N105" s="160">
        <f t="shared" si="25"/>
        <v>5.3708439897698211E-2</v>
      </c>
      <c r="O105" s="87">
        <v>24</v>
      </c>
      <c r="P105" s="160">
        <f t="shared" si="26"/>
        <v>6.1381074168797956E-2</v>
      </c>
      <c r="Q105" s="87">
        <v>391</v>
      </c>
    </row>
    <row r="106" spans="1:17" ht="15.75" hidden="1" customHeight="1" thickBot="1">
      <c r="A106" s="128"/>
      <c r="B106" s="218"/>
      <c r="C106" s="87">
        <v>103</v>
      </c>
      <c r="D106" s="165">
        <f t="shared" si="20"/>
        <v>0.49758454106280192</v>
      </c>
      <c r="E106" s="87">
        <v>13</v>
      </c>
      <c r="F106" s="165">
        <f t="shared" si="33"/>
        <v>6.280193236714976E-2</v>
      </c>
      <c r="G106" s="87">
        <v>15</v>
      </c>
      <c r="H106" s="159">
        <f t="shared" si="22"/>
        <v>7.2463768115942032E-2</v>
      </c>
      <c r="I106" s="87">
        <v>31</v>
      </c>
      <c r="J106" s="159">
        <f t="shared" si="23"/>
        <v>0.14975845410628019</v>
      </c>
      <c r="K106" s="87">
        <v>25</v>
      </c>
      <c r="L106" s="159">
        <f t="shared" si="24"/>
        <v>0.12077294685990338</v>
      </c>
      <c r="M106" s="87">
        <v>9</v>
      </c>
      <c r="N106" s="159">
        <f t="shared" si="25"/>
        <v>4.3478260869565216E-2</v>
      </c>
      <c r="O106" s="87">
        <v>11</v>
      </c>
      <c r="P106" s="159">
        <f t="shared" si="26"/>
        <v>5.3140096618357488E-2</v>
      </c>
      <c r="Q106" s="87">
        <v>207</v>
      </c>
    </row>
    <row r="107" spans="1:17" ht="15.75" hidden="1" customHeight="1" thickBot="1">
      <c r="A107" s="128"/>
      <c r="B107" s="218"/>
      <c r="C107" s="87">
        <v>2272</v>
      </c>
      <c r="D107" s="165">
        <f t="shared" si="20"/>
        <v>0.61372231226364127</v>
      </c>
      <c r="E107" s="87">
        <v>189</v>
      </c>
      <c r="F107" s="165"/>
      <c r="G107" s="87">
        <v>123</v>
      </c>
      <c r="H107" s="160">
        <f t="shared" si="22"/>
        <v>3.3225283630470018E-2</v>
      </c>
      <c r="I107" s="87">
        <v>395</v>
      </c>
      <c r="J107" s="160">
        <f t="shared" si="23"/>
        <v>0.10669908157752567</v>
      </c>
      <c r="K107" s="87">
        <v>374</v>
      </c>
      <c r="L107" s="160">
        <f t="shared" si="24"/>
        <v>0.10102647217720151</v>
      </c>
      <c r="M107" s="87">
        <v>136</v>
      </c>
      <c r="N107" s="160">
        <f t="shared" si="25"/>
        <v>3.6736898973527825E-2</v>
      </c>
      <c r="O107" s="87">
        <v>213</v>
      </c>
      <c r="P107" s="160">
        <f t="shared" si="26"/>
        <v>5.7536466774716369E-2</v>
      </c>
      <c r="Q107" s="87">
        <v>3702</v>
      </c>
    </row>
    <row r="108" spans="1:17" ht="15.75" hidden="1" customHeight="1" thickBot="1">
      <c r="A108" s="128"/>
      <c r="B108" s="218"/>
      <c r="C108" s="87">
        <v>936</v>
      </c>
      <c r="D108" s="165">
        <f t="shared" si="20"/>
        <v>0.64241592312971862</v>
      </c>
      <c r="E108" s="87">
        <v>56</v>
      </c>
      <c r="F108" s="165">
        <f t="shared" si="17"/>
        <v>3.8435140700068635E-2</v>
      </c>
      <c r="G108" s="87">
        <v>57</v>
      </c>
      <c r="H108" s="159">
        <f t="shared" si="22"/>
        <v>3.9121482498284142E-2</v>
      </c>
      <c r="I108" s="87">
        <v>124</v>
      </c>
      <c r="J108" s="159">
        <f t="shared" si="23"/>
        <v>8.5106382978723402E-2</v>
      </c>
      <c r="K108" s="87">
        <v>136</v>
      </c>
      <c r="L108" s="159">
        <f t="shared" si="24"/>
        <v>9.3342484557309535E-2</v>
      </c>
      <c r="M108" s="87">
        <v>60</v>
      </c>
      <c r="N108" s="159">
        <f t="shared" si="25"/>
        <v>4.1180507892930679E-2</v>
      </c>
      <c r="O108" s="87">
        <v>88</v>
      </c>
      <c r="P108" s="159">
        <f t="shared" si="26"/>
        <v>6.0398078242964996E-2</v>
      </c>
      <c r="Q108" s="87">
        <v>1457</v>
      </c>
    </row>
    <row r="109" spans="1:17" ht="15.75" hidden="1" customHeight="1" thickBot="1">
      <c r="A109" s="131"/>
      <c r="B109" s="224"/>
      <c r="C109" s="84">
        <v>3931</v>
      </c>
      <c r="D109" s="163">
        <f t="shared" si="20"/>
        <v>0.61163840049789953</v>
      </c>
      <c r="E109" s="84">
        <v>324</v>
      </c>
      <c r="F109" s="163">
        <f t="shared" si="17"/>
        <v>5.0412323012291892E-2</v>
      </c>
      <c r="G109" s="84">
        <v>239</v>
      </c>
      <c r="H109" s="160">
        <f t="shared" si="22"/>
        <v>3.7186867901042475E-2</v>
      </c>
      <c r="I109" s="84">
        <v>681</v>
      </c>
      <c r="J109" s="160">
        <f t="shared" si="23"/>
        <v>0.10595923447953945</v>
      </c>
      <c r="K109" s="84">
        <v>647</v>
      </c>
      <c r="L109" s="160">
        <f t="shared" si="24"/>
        <v>0.10066905243503968</v>
      </c>
      <c r="M109" s="84">
        <v>246</v>
      </c>
      <c r="N109" s="160">
        <f t="shared" si="25"/>
        <v>3.8276023027851255E-2</v>
      </c>
      <c r="O109" s="84">
        <v>359</v>
      </c>
      <c r="P109" s="160">
        <f t="shared" si="26"/>
        <v>5.5858098646335771E-2</v>
      </c>
      <c r="Q109" s="84">
        <v>6427</v>
      </c>
    </row>
    <row r="110" spans="1:17" ht="15.75" hidden="1" customHeight="1" thickBot="1">
      <c r="A110" s="132" t="s">
        <v>20</v>
      </c>
      <c r="B110" s="127" t="s">
        <v>11</v>
      </c>
      <c r="C110" s="81">
        <v>745</v>
      </c>
      <c r="D110" s="166">
        <f t="shared" si="20"/>
        <v>0.37456008044243339</v>
      </c>
      <c r="E110" s="81">
        <v>123</v>
      </c>
      <c r="F110" s="166"/>
      <c r="G110" s="81">
        <v>95</v>
      </c>
      <c r="H110" s="159">
        <f t="shared" si="22"/>
        <v>4.7762694821518348E-2</v>
      </c>
      <c r="I110" s="81">
        <v>331</v>
      </c>
      <c r="J110" s="159">
        <f t="shared" si="23"/>
        <v>0.16641528406234288</v>
      </c>
      <c r="K110" s="81">
        <v>374</v>
      </c>
      <c r="L110" s="159">
        <f t="shared" si="24"/>
        <v>0.18803418803418803</v>
      </c>
      <c r="M110" s="81">
        <v>130</v>
      </c>
      <c r="N110" s="159">
        <f t="shared" si="25"/>
        <v>6.535947712418301E-2</v>
      </c>
      <c r="O110" s="81">
        <v>191</v>
      </c>
      <c r="P110" s="159">
        <f t="shared" si="26"/>
        <v>9.6028154851684269E-2</v>
      </c>
      <c r="Q110" s="81">
        <v>1989</v>
      </c>
    </row>
    <row r="111" spans="1:17" ht="15.75" hidden="1" customHeight="1" thickBot="1">
      <c r="A111" s="128"/>
      <c r="B111" s="128"/>
      <c r="C111" s="87">
        <v>27941</v>
      </c>
      <c r="D111" s="165">
        <f t="shared" si="20"/>
        <v>0.52366137526472623</v>
      </c>
      <c r="E111" s="87">
        <v>2874</v>
      </c>
      <c r="F111" s="165"/>
      <c r="G111" s="87">
        <v>2468</v>
      </c>
      <c r="H111" s="160">
        <f t="shared" si="22"/>
        <v>4.6254474576906499E-2</v>
      </c>
      <c r="I111" s="87">
        <v>7028</v>
      </c>
      <c r="J111" s="160">
        <f t="shared" si="23"/>
        <v>0.13171655078059111</v>
      </c>
      <c r="K111" s="87">
        <v>6798</v>
      </c>
      <c r="L111" s="160">
        <f t="shared" si="24"/>
        <v>0.12740596360365089</v>
      </c>
      <c r="M111" s="87">
        <v>2394</v>
      </c>
      <c r="N111" s="160">
        <f t="shared" si="25"/>
        <v>4.4867590006934424E-2</v>
      </c>
      <c r="O111" s="87">
        <v>3854</v>
      </c>
      <c r="P111" s="160">
        <f t="shared" si="26"/>
        <v>7.2230447738815901E-2</v>
      </c>
      <c r="Q111" s="87">
        <v>53357</v>
      </c>
    </row>
    <row r="112" spans="1:17" ht="15.75" hidden="1" customHeight="1" thickBot="1">
      <c r="A112" s="128"/>
      <c r="B112" s="128"/>
      <c r="C112" s="87">
        <v>4704</v>
      </c>
      <c r="D112" s="165">
        <f t="shared" si="20"/>
        <v>0.63183344526527874</v>
      </c>
      <c r="E112" s="87">
        <v>327</v>
      </c>
      <c r="F112" s="165">
        <f t="shared" ref="F112:F113" si="34">E112/Q112</f>
        <v>4.3922095366017461E-2</v>
      </c>
      <c r="G112" s="87">
        <v>287</v>
      </c>
      <c r="H112" s="159">
        <f t="shared" si="22"/>
        <v>3.8549361987911347E-2</v>
      </c>
      <c r="I112" s="87">
        <v>783</v>
      </c>
      <c r="J112" s="159">
        <f t="shared" si="23"/>
        <v>0.10517125587642713</v>
      </c>
      <c r="K112" s="87">
        <v>741</v>
      </c>
      <c r="L112" s="159">
        <f t="shared" si="24"/>
        <v>9.9529885829415715E-2</v>
      </c>
      <c r="M112" s="87">
        <v>227</v>
      </c>
      <c r="N112" s="159">
        <f t="shared" si="25"/>
        <v>3.0490261920752184E-2</v>
      </c>
      <c r="O112" s="87">
        <v>376</v>
      </c>
      <c r="P112" s="159">
        <f t="shared" si="26"/>
        <v>5.050369375419745E-2</v>
      </c>
      <c r="Q112" s="87">
        <v>7445</v>
      </c>
    </row>
    <row r="113" spans="1:17" ht="15.75" hidden="1" customHeight="1" thickBot="1">
      <c r="A113" s="128"/>
      <c r="B113" s="128"/>
      <c r="C113" s="87"/>
      <c r="D113" s="165" t="e">
        <f t="shared" si="20"/>
        <v>#DIV/0!</v>
      </c>
      <c r="E113" s="87"/>
      <c r="F113" s="165" t="e">
        <f t="shared" si="34"/>
        <v>#DIV/0!</v>
      </c>
      <c r="G113" s="87"/>
      <c r="H113" s="160" t="e">
        <f t="shared" si="22"/>
        <v>#DIV/0!</v>
      </c>
      <c r="I113" s="87"/>
      <c r="J113" s="160" t="e">
        <f t="shared" si="23"/>
        <v>#DIV/0!</v>
      </c>
      <c r="K113" s="87"/>
      <c r="L113" s="160" t="e">
        <f t="shared" si="24"/>
        <v>#DIV/0!</v>
      </c>
      <c r="M113" s="87"/>
      <c r="N113" s="160" t="e">
        <f t="shared" si="25"/>
        <v>#DIV/0!</v>
      </c>
      <c r="O113" s="87"/>
      <c r="P113" s="160" t="e">
        <f t="shared" si="26"/>
        <v>#DIV/0!</v>
      </c>
      <c r="Q113" s="87"/>
    </row>
    <row r="114" spans="1:17" ht="15.75" hidden="1" customHeight="1" thickBot="1">
      <c r="A114" s="128"/>
      <c r="B114" s="128"/>
      <c r="C114" s="87"/>
      <c r="D114" s="165" t="e">
        <f t="shared" si="20"/>
        <v>#DIV/0!</v>
      </c>
      <c r="E114" s="87"/>
      <c r="F114" s="165"/>
      <c r="G114" s="87"/>
      <c r="H114" s="159" t="e">
        <f t="shared" si="22"/>
        <v>#DIV/0!</v>
      </c>
      <c r="I114" s="87"/>
      <c r="J114" s="159" t="e">
        <f t="shared" si="23"/>
        <v>#DIV/0!</v>
      </c>
      <c r="K114" s="87"/>
      <c r="L114" s="159" t="e">
        <f t="shared" si="24"/>
        <v>#DIV/0!</v>
      </c>
      <c r="M114" s="87"/>
      <c r="N114" s="159" t="e">
        <f t="shared" si="25"/>
        <v>#DIV/0!</v>
      </c>
      <c r="O114" s="87"/>
      <c r="P114" s="159" t="e">
        <f t="shared" si="26"/>
        <v>#DIV/0!</v>
      </c>
      <c r="Q114" s="87"/>
    </row>
    <row r="115" spans="1:17" ht="15.75" thickBot="1">
      <c r="A115" s="226" t="s">
        <v>20</v>
      </c>
      <c r="B115" s="127" t="s">
        <v>11</v>
      </c>
      <c r="C115" s="142">
        <f>C110+C111+C112</f>
        <v>33390</v>
      </c>
      <c r="D115" s="168">
        <f t="shared" si="20"/>
        <v>0.5317641063209696</v>
      </c>
      <c r="E115" s="142">
        <f t="shared" ref="E115:Q115" si="35">E110+E111+E112</f>
        <v>3324</v>
      </c>
      <c r="F115" s="168">
        <f>E115/Q115</f>
        <v>5.2937522893408293E-2</v>
      </c>
      <c r="G115" s="142">
        <f t="shared" si="35"/>
        <v>2850</v>
      </c>
      <c r="H115" s="160">
        <f t="shared" si="22"/>
        <v>4.5388670350846462E-2</v>
      </c>
      <c r="I115" s="142">
        <f t="shared" si="35"/>
        <v>8142</v>
      </c>
      <c r="J115" s="160">
        <f t="shared" si="23"/>
        <v>0.12966826456020766</v>
      </c>
      <c r="K115" s="142">
        <f t="shared" si="35"/>
        <v>7913</v>
      </c>
      <c r="L115" s="160">
        <f t="shared" si="24"/>
        <v>0.12602124508289406</v>
      </c>
      <c r="M115" s="142">
        <f t="shared" si="35"/>
        <v>2751</v>
      </c>
      <c r="N115" s="160">
        <f t="shared" si="25"/>
        <v>4.3812011275501266E-2</v>
      </c>
      <c r="O115" s="142">
        <f t="shared" si="35"/>
        <v>4421</v>
      </c>
      <c r="P115" s="160">
        <f t="shared" si="26"/>
        <v>7.0408179516172703E-2</v>
      </c>
      <c r="Q115" s="142">
        <f t="shared" si="35"/>
        <v>62791</v>
      </c>
    </row>
    <row r="116" spans="1:17" ht="15.75" hidden="1" customHeight="1" thickBot="1">
      <c r="A116" s="221"/>
      <c r="B116" s="127" t="s">
        <v>12</v>
      </c>
      <c r="C116" s="140">
        <v>403</v>
      </c>
      <c r="D116" s="162">
        <f t="shared" si="20"/>
        <v>0.32871125611745516</v>
      </c>
      <c r="E116" s="140">
        <v>67</v>
      </c>
      <c r="F116" s="162">
        <f t="shared" ref="F116:F179" si="36">E116/Q116</f>
        <v>5.4649265905383361E-2</v>
      </c>
      <c r="G116" s="140">
        <v>40</v>
      </c>
      <c r="H116" s="159">
        <f t="shared" si="22"/>
        <v>3.2626427406199018E-2</v>
      </c>
      <c r="I116" s="140">
        <v>195</v>
      </c>
      <c r="J116" s="159">
        <f t="shared" si="23"/>
        <v>0.15905383360522024</v>
      </c>
      <c r="K116" s="140">
        <v>250</v>
      </c>
      <c r="L116" s="159">
        <f t="shared" si="24"/>
        <v>0.2039151712887439</v>
      </c>
      <c r="M116" s="140">
        <v>89</v>
      </c>
      <c r="N116" s="159">
        <f t="shared" si="25"/>
        <v>7.2593800978792825E-2</v>
      </c>
      <c r="O116" s="140">
        <v>182</v>
      </c>
      <c r="P116" s="159">
        <f t="shared" si="26"/>
        <v>0.14845024469820556</v>
      </c>
      <c r="Q116" s="140">
        <v>1226</v>
      </c>
    </row>
    <row r="117" spans="1:17" ht="15.75" hidden="1" customHeight="1" thickBot="1">
      <c r="A117" s="221"/>
      <c r="B117" s="128"/>
      <c r="C117" s="140">
        <v>44965</v>
      </c>
      <c r="D117" s="162">
        <f t="shared" si="20"/>
        <v>0.56340763573030606</v>
      </c>
      <c r="E117" s="140">
        <v>3705</v>
      </c>
      <c r="F117" s="162"/>
      <c r="G117" s="140">
        <v>2982</v>
      </c>
      <c r="H117" s="160">
        <f t="shared" si="22"/>
        <v>3.7364207044318309E-2</v>
      </c>
      <c r="I117" s="140">
        <v>8556</v>
      </c>
      <c r="J117" s="160">
        <f t="shared" si="23"/>
        <v>0.10720595421568996</v>
      </c>
      <c r="K117" s="140">
        <v>9345</v>
      </c>
      <c r="L117" s="160">
        <f t="shared" si="24"/>
        <v>0.11709205728677217</v>
      </c>
      <c r="M117" s="140">
        <v>3799</v>
      </c>
      <c r="N117" s="160">
        <f t="shared" si="25"/>
        <v>4.7601147740229798E-2</v>
      </c>
      <c r="O117" s="140">
        <v>6457</v>
      </c>
      <c r="P117" s="160">
        <f t="shared" si="26"/>
        <v>8.090566226866644E-2</v>
      </c>
      <c r="Q117" s="140">
        <v>79809</v>
      </c>
    </row>
    <row r="118" spans="1:17" ht="15.75" hidden="1" customHeight="1" thickBot="1">
      <c r="A118" s="221"/>
      <c r="B118" s="128"/>
      <c r="C118" s="140">
        <v>7939</v>
      </c>
      <c r="D118" s="162">
        <f t="shared" si="20"/>
        <v>0.64866410654465234</v>
      </c>
      <c r="E118" s="140">
        <v>508</v>
      </c>
      <c r="F118" s="162"/>
      <c r="G118" s="140">
        <v>428</v>
      </c>
      <c r="H118" s="159">
        <f t="shared" si="22"/>
        <v>3.4970177302067161E-2</v>
      </c>
      <c r="I118" s="140">
        <v>1181</v>
      </c>
      <c r="J118" s="159">
        <f t="shared" si="23"/>
        <v>9.6494811667619904E-2</v>
      </c>
      <c r="K118" s="140">
        <v>1151</v>
      </c>
      <c r="L118" s="159">
        <f t="shared" si="24"/>
        <v>9.4043631015605852E-2</v>
      </c>
      <c r="M118" s="140">
        <v>409</v>
      </c>
      <c r="N118" s="159">
        <f t="shared" si="25"/>
        <v>3.341776288912493E-2</v>
      </c>
      <c r="O118" s="140">
        <v>623</v>
      </c>
      <c r="P118" s="159">
        <f t="shared" si="26"/>
        <v>5.0902851540158507E-2</v>
      </c>
      <c r="Q118" s="140">
        <v>12239</v>
      </c>
    </row>
    <row r="119" spans="1:17" ht="15.75" hidden="1" customHeight="1" thickBot="1">
      <c r="A119" s="221"/>
      <c r="B119" s="128"/>
      <c r="C119" s="140"/>
      <c r="D119" s="162" t="e">
        <f t="shared" si="20"/>
        <v>#DIV/0!</v>
      </c>
      <c r="E119" s="140"/>
      <c r="F119" s="162" t="e">
        <f t="shared" ref="F119:F120" si="37">E119/Q119</f>
        <v>#DIV/0!</v>
      </c>
      <c r="G119" s="140"/>
      <c r="H119" s="160" t="e">
        <f t="shared" si="22"/>
        <v>#DIV/0!</v>
      </c>
      <c r="I119" s="140"/>
      <c r="J119" s="160" t="e">
        <f t="shared" si="23"/>
        <v>#DIV/0!</v>
      </c>
      <c r="K119" s="140"/>
      <c r="L119" s="160" t="e">
        <f t="shared" si="24"/>
        <v>#DIV/0!</v>
      </c>
      <c r="M119" s="140"/>
      <c r="N119" s="160" t="e">
        <f t="shared" si="25"/>
        <v>#DIV/0!</v>
      </c>
      <c r="O119" s="140"/>
      <c r="P119" s="160" t="e">
        <f t="shared" si="26"/>
        <v>#DIV/0!</v>
      </c>
      <c r="Q119" s="140"/>
    </row>
    <row r="120" spans="1:17" ht="15.75" hidden="1" customHeight="1" thickBot="1">
      <c r="A120" s="221"/>
      <c r="B120" s="128"/>
      <c r="C120" s="140"/>
      <c r="D120" s="162" t="e">
        <f t="shared" si="20"/>
        <v>#DIV/0!</v>
      </c>
      <c r="E120" s="140"/>
      <c r="F120" s="162" t="e">
        <f t="shared" si="37"/>
        <v>#DIV/0!</v>
      </c>
      <c r="G120" s="140"/>
      <c r="H120" s="159" t="e">
        <f t="shared" si="22"/>
        <v>#DIV/0!</v>
      </c>
      <c r="I120" s="140"/>
      <c r="J120" s="159" t="e">
        <f t="shared" si="23"/>
        <v>#DIV/0!</v>
      </c>
      <c r="K120" s="140"/>
      <c r="L120" s="159" t="e">
        <f t="shared" si="24"/>
        <v>#DIV/0!</v>
      </c>
      <c r="M120" s="140"/>
      <c r="N120" s="159" t="e">
        <f t="shared" si="25"/>
        <v>#DIV/0!</v>
      </c>
      <c r="O120" s="140"/>
      <c r="P120" s="159" t="e">
        <f t="shared" si="26"/>
        <v>#DIV/0!</v>
      </c>
      <c r="Q120" s="140"/>
    </row>
    <row r="121" spans="1:17" ht="15.75" thickBot="1">
      <c r="A121" s="227"/>
      <c r="B121" s="148" t="s">
        <v>12</v>
      </c>
      <c r="C121" s="141">
        <f>C116+C117+C118</f>
        <v>53307</v>
      </c>
      <c r="D121" s="160">
        <f t="shared" si="20"/>
        <v>0.57150974548105582</v>
      </c>
      <c r="E121" s="141">
        <f t="shared" ref="E121:Q121" si="38">E116+E117+E118</f>
        <v>4280</v>
      </c>
      <c r="F121" s="160">
        <f>E121/Q121</f>
        <v>4.5886313442116772E-2</v>
      </c>
      <c r="G121" s="141">
        <f t="shared" si="38"/>
        <v>3450</v>
      </c>
      <c r="H121" s="160">
        <f t="shared" si="22"/>
        <v>3.6987799386753006E-2</v>
      </c>
      <c r="I121" s="141">
        <f t="shared" si="38"/>
        <v>9932</v>
      </c>
      <c r="J121" s="160">
        <f t="shared" si="23"/>
        <v>0.10648197782876256</v>
      </c>
      <c r="K121" s="141">
        <f t="shared" si="38"/>
        <v>10746</v>
      </c>
      <c r="L121" s="160">
        <f t="shared" si="24"/>
        <v>0.11520895426378197</v>
      </c>
      <c r="M121" s="141">
        <f t="shared" si="38"/>
        <v>4297</v>
      </c>
      <c r="N121" s="160">
        <f t="shared" si="25"/>
        <v>4.6068572163732661E-2</v>
      </c>
      <c r="O121" s="141">
        <f t="shared" si="38"/>
        <v>7262</v>
      </c>
      <c r="P121" s="160">
        <f t="shared" si="26"/>
        <v>7.7856637433797199E-2</v>
      </c>
      <c r="Q121" s="141">
        <f t="shared" si="38"/>
        <v>93274</v>
      </c>
    </row>
    <row r="122" spans="1:17" ht="15.75" hidden="1" customHeight="1" thickBot="1">
      <c r="A122" s="128"/>
      <c r="B122" s="217" t="s">
        <v>11</v>
      </c>
      <c r="C122" s="81">
        <v>2409</v>
      </c>
      <c r="D122" s="166">
        <f t="shared" si="20"/>
        <v>0.55379310344827581</v>
      </c>
      <c r="E122" s="81">
        <v>190</v>
      </c>
      <c r="F122" s="166">
        <f t="shared" si="36"/>
        <v>4.3678160919540229E-2</v>
      </c>
      <c r="G122" s="81">
        <v>192</v>
      </c>
      <c r="H122" s="159">
        <f t="shared" si="22"/>
        <v>4.4137931034482755E-2</v>
      </c>
      <c r="I122" s="81">
        <v>558</v>
      </c>
      <c r="J122" s="159">
        <f t="shared" si="23"/>
        <v>0.12827586206896552</v>
      </c>
      <c r="K122" s="81">
        <v>584</v>
      </c>
      <c r="L122" s="159">
        <f t="shared" si="24"/>
        <v>0.13425287356321838</v>
      </c>
      <c r="M122" s="81">
        <v>183</v>
      </c>
      <c r="N122" s="159">
        <f t="shared" si="25"/>
        <v>4.2068965517241382E-2</v>
      </c>
      <c r="O122" s="81">
        <v>234</v>
      </c>
      <c r="P122" s="159">
        <f t="shared" si="26"/>
        <v>5.3793103448275863E-2</v>
      </c>
      <c r="Q122" s="81">
        <v>4350</v>
      </c>
    </row>
    <row r="123" spans="1:17" ht="15.75" hidden="1" customHeight="1" thickBot="1">
      <c r="A123" s="128"/>
      <c r="B123" s="218"/>
      <c r="C123" s="87">
        <v>2590</v>
      </c>
      <c r="D123" s="165">
        <f t="shared" si="20"/>
        <v>0.51686290161644377</v>
      </c>
      <c r="E123" s="87">
        <v>331</v>
      </c>
      <c r="F123" s="165">
        <f t="shared" si="36"/>
        <v>6.6054679704649774E-2</v>
      </c>
      <c r="G123" s="87">
        <v>273</v>
      </c>
      <c r="H123" s="160">
        <f t="shared" si="22"/>
        <v>5.4480143683895428E-2</v>
      </c>
      <c r="I123" s="87">
        <v>655</v>
      </c>
      <c r="J123" s="160">
        <f t="shared" si="23"/>
        <v>0.130712432648174</v>
      </c>
      <c r="K123" s="87">
        <v>606</v>
      </c>
      <c r="L123" s="160">
        <f t="shared" si="24"/>
        <v>0.12093394532029535</v>
      </c>
      <c r="M123" s="87">
        <v>199</v>
      </c>
      <c r="N123" s="160">
        <f t="shared" si="25"/>
        <v>3.9712632209139891E-2</v>
      </c>
      <c r="O123" s="87">
        <v>357</v>
      </c>
      <c r="P123" s="160">
        <f t="shared" si="26"/>
        <v>7.1243264817401716E-2</v>
      </c>
      <c r="Q123" s="87">
        <v>5011</v>
      </c>
    </row>
    <row r="124" spans="1:17" ht="15.75" hidden="1" customHeight="1" thickBot="1">
      <c r="A124" s="128"/>
      <c r="B124" s="218"/>
      <c r="C124" s="87">
        <v>601</v>
      </c>
      <c r="D124" s="165">
        <f t="shared" si="20"/>
        <v>0.39306736429038586</v>
      </c>
      <c r="E124" s="87">
        <v>106</v>
      </c>
      <c r="F124" s="165"/>
      <c r="G124" s="87">
        <v>90</v>
      </c>
      <c r="H124" s="159">
        <f t="shared" si="22"/>
        <v>5.8862001308044476E-2</v>
      </c>
      <c r="I124" s="87">
        <v>248</v>
      </c>
      <c r="J124" s="159">
        <f t="shared" si="23"/>
        <v>0.16219751471550034</v>
      </c>
      <c r="K124" s="87">
        <v>245</v>
      </c>
      <c r="L124" s="159">
        <f t="shared" si="24"/>
        <v>0.16023544800523218</v>
      </c>
      <c r="M124" s="87">
        <v>97</v>
      </c>
      <c r="N124" s="159">
        <f t="shared" si="25"/>
        <v>6.3440156965336822E-2</v>
      </c>
      <c r="O124" s="87">
        <v>142</v>
      </c>
      <c r="P124" s="159">
        <f t="shared" si="26"/>
        <v>9.287115761935906E-2</v>
      </c>
      <c r="Q124" s="87">
        <v>1529</v>
      </c>
    </row>
    <row r="125" spans="1:17" ht="15.75" hidden="1" customHeight="1" thickBot="1">
      <c r="A125" s="128"/>
      <c r="B125" s="218"/>
      <c r="C125" s="87">
        <v>16979</v>
      </c>
      <c r="D125" s="165">
        <f t="shared" si="20"/>
        <v>0.52092409645947102</v>
      </c>
      <c r="E125" s="87">
        <v>1696</v>
      </c>
      <c r="F125" s="165"/>
      <c r="G125" s="87">
        <v>1481</v>
      </c>
      <c r="H125" s="160">
        <f t="shared" si="22"/>
        <v>4.5437810639995094E-2</v>
      </c>
      <c r="I125" s="87">
        <v>4342</v>
      </c>
      <c r="J125" s="160">
        <f t="shared" si="23"/>
        <v>0.13321470209240965</v>
      </c>
      <c r="K125" s="87">
        <v>4163</v>
      </c>
      <c r="L125" s="160">
        <f t="shared" si="24"/>
        <v>0.12772289378413204</v>
      </c>
      <c r="M125" s="87">
        <v>1473</v>
      </c>
      <c r="N125" s="160">
        <f t="shared" si="25"/>
        <v>4.5192366693256429E-2</v>
      </c>
      <c r="O125" s="87">
        <v>2460</v>
      </c>
      <c r="P125" s="160">
        <f t="shared" si="26"/>
        <v>7.5474013622139041E-2</v>
      </c>
      <c r="Q125" s="87">
        <v>32594</v>
      </c>
    </row>
    <row r="126" spans="1:17" ht="15.75" hidden="1" customHeight="1" thickBot="1">
      <c r="A126" s="128"/>
      <c r="B126" s="218"/>
      <c r="C126" s="87">
        <v>5362</v>
      </c>
      <c r="D126" s="165">
        <f t="shared" si="20"/>
        <v>0.54309733616935074</v>
      </c>
      <c r="E126" s="87">
        <v>551</v>
      </c>
      <c r="F126" s="165">
        <f t="shared" ref="F126:F127" si="39">E126/Q126</f>
        <v>5.580877139673858E-2</v>
      </c>
      <c r="G126" s="87">
        <v>432</v>
      </c>
      <c r="H126" s="159">
        <f t="shared" si="22"/>
        <v>4.3755697356426621E-2</v>
      </c>
      <c r="I126" s="87">
        <v>1225</v>
      </c>
      <c r="J126" s="159">
        <f t="shared" si="23"/>
        <v>0.12407576217968196</v>
      </c>
      <c r="K126" s="87">
        <v>1200</v>
      </c>
      <c r="L126" s="159">
        <f t="shared" si="24"/>
        <v>0.12154360376785171</v>
      </c>
      <c r="M126" s="87">
        <v>442</v>
      </c>
      <c r="N126" s="159">
        <f t="shared" si="25"/>
        <v>4.4768560721158715E-2</v>
      </c>
      <c r="O126" s="87">
        <v>661</v>
      </c>
      <c r="P126" s="159">
        <f t="shared" si="26"/>
        <v>6.6950268408791661E-2</v>
      </c>
      <c r="Q126" s="87">
        <v>9873</v>
      </c>
    </row>
    <row r="127" spans="1:17" ht="15.75" hidden="1" customHeight="1" thickBot="1">
      <c r="A127" s="128"/>
      <c r="B127" s="224"/>
      <c r="C127" s="84">
        <v>27941</v>
      </c>
      <c r="D127" s="163">
        <f t="shared" si="20"/>
        <v>0.52366137526472623</v>
      </c>
      <c r="E127" s="84">
        <v>2874</v>
      </c>
      <c r="F127" s="163">
        <f t="shared" si="39"/>
        <v>5.3863598028374905E-2</v>
      </c>
      <c r="G127" s="84">
        <v>2468</v>
      </c>
      <c r="H127" s="160">
        <f t="shared" si="22"/>
        <v>4.6254474576906499E-2</v>
      </c>
      <c r="I127" s="84">
        <v>7028</v>
      </c>
      <c r="J127" s="160">
        <f t="shared" si="23"/>
        <v>0.13171655078059111</v>
      </c>
      <c r="K127" s="84">
        <v>6798</v>
      </c>
      <c r="L127" s="160">
        <f t="shared" si="24"/>
        <v>0.12740596360365089</v>
      </c>
      <c r="M127" s="84">
        <v>2394</v>
      </c>
      <c r="N127" s="160">
        <f t="shared" si="25"/>
        <v>4.4867590006934424E-2</v>
      </c>
      <c r="O127" s="84">
        <v>3854</v>
      </c>
      <c r="P127" s="160">
        <f t="shared" si="26"/>
        <v>7.2230447738815901E-2</v>
      </c>
      <c r="Q127" s="84">
        <v>53357</v>
      </c>
    </row>
    <row r="128" spans="1:17" ht="15.75" hidden="1" customHeight="1" thickBot="1">
      <c r="A128" s="128"/>
      <c r="B128" s="217" t="s">
        <v>12</v>
      </c>
      <c r="C128" s="81">
        <v>3761</v>
      </c>
      <c r="D128" s="166">
        <f t="shared" si="20"/>
        <v>0.59490667510281559</v>
      </c>
      <c r="E128" s="81">
        <v>268</v>
      </c>
      <c r="F128" s="166"/>
      <c r="G128" s="81">
        <v>204</v>
      </c>
      <c r="H128" s="159">
        <f t="shared" si="22"/>
        <v>3.2268269534957289E-2</v>
      </c>
      <c r="I128" s="81">
        <v>655</v>
      </c>
      <c r="J128" s="159">
        <f t="shared" si="23"/>
        <v>0.10360645365390699</v>
      </c>
      <c r="K128" s="81">
        <v>768</v>
      </c>
      <c r="L128" s="159">
        <f t="shared" si="24"/>
        <v>0.12148054413160392</v>
      </c>
      <c r="M128" s="81">
        <v>281</v>
      </c>
      <c r="N128" s="159">
        <f t="shared" si="25"/>
        <v>4.4447959506485286E-2</v>
      </c>
      <c r="O128" s="81">
        <v>385</v>
      </c>
      <c r="P128" s="159">
        <f t="shared" si="26"/>
        <v>6.0898449857639987E-2</v>
      </c>
      <c r="Q128" s="81">
        <v>6322</v>
      </c>
    </row>
    <row r="129" spans="1:17" ht="15.75" hidden="1" customHeight="1" thickBot="1">
      <c r="A129" s="128"/>
      <c r="B129" s="218"/>
      <c r="C129" s="87">
        <v>4416</v>
      </c>
      <c r="D129" s="165">
        <f t="shared" si="20"/>
        <v>0.51354808698685894</v>
      </c>
      <c r="E129" s="87">
        <v>537</v>
      </c>
      <c r="F129" s="165">
        <f t="shared" si="36"/>
        <v>6.2449121990929175E-2</v>
      </c>
      <c r="G129" s="87">
        <v>367</v>
      </c>
      <c r="H129" s="160">
        <f t="shared" si="22"/>
        <v>4.2679381323409697E-2</v>
      </c>
      <c r="I129" s="87">
        <v>980</v>
      </c>
      <c r="J129" s="160">
        <f t="shared" si="23"/>
        <v>0.11396674031864171</v>
      </c>
      <c r="K129" s="87">
        <v>1085</v>
      </c>
      <c r="L129" s="160">
        <f t="shared" si="24"/>
        <v>0.12617746249563902</v>
      </c>
      <c r="M129" s="87">
        <v>421</v>
      </c>
      <c r="N129" s="160">
        <f t="shared" si="25"/>
        <v>4.8959181300151179E-2</v>
      </c>
      <c r="O129" s="87">
        <v>793</v>
      </c>
      <c r="P129" s="160">
        <f t="shared" si="26"/>
        <v>9.2220025584370272E-2</v>
      </c>
      <c r="Q129" s="87">
        <v>8599</v>
      </c>
    </row>
    <row r="130" spans="1:17" ht="15.75" hidden="1" customHeight="1" thickBot="1">
      <c r="A130" s="128"/>
      <c r="B130" s="218"/>
      <c r="C130" s="87">
        <v>1145</v>
      </c>
      <c r="D130" s="165">
        <f t="shared" si="20"/>
        <v>0.4358583936048725</v>
      </c>
      <c r="E130" s="87">
        <v>177</v>
      </c>
      <c r="F130" s="165">
        <f t="shared" si="36"/>
        <v>6.7377236391320899E-2</v>
      </c>
      <c r="G130" s="87">
        <v>116</v>
      </c>
      <c r="H130" s="159">
        <f t="shared" si="22"/>
        <v>4.4156832889227254E-2</v>
      </c>
      <c r="I130" s="87">
        <v>320</v>
      </c>
      <c r="J130" s="159">
        <f t="shared" si="23"/>
        <v>0.12181195279786829</v>
      </c>
      <c r="K130" s="87">
        <v>442</v>
      </c>
      <c r="L130" s="159">
        <f t="shared" si="24"/>
        <v>0.16825275980205559</v>
      </c>
      <c r="M130" s="87">
        <v>166</v>
      </c>
      <c r="N130" s="159">
        <f t="shared" si="25"/>
        <v>6.3189950513894172E-2</v>
      </c>
      <c r="O130" s="87">
        <v>261</v>
      </c>
      <c r="P130" s="159">
        <f t="shared" si="26"/>
        <v>9.9352874000761329E-2</v>
      </c>
      <c r="Q130" s="87">
        <v>2627</v>
      </c>
    </row>
    <row r="131" spans="1:17" ht="15.75" hidden="1" customHeight="1" thickBot="1">
      <c r="A131" s="128"/>
      <c r="B131" s="218"/>
      <c r="C131" s="87">
        <v>28224</v>
      </c>
      <c r="D131" s="165">
        <f t="shared" si="20"/>
        <v>0.5699630444879743</v>
      </c>
      <c r="E131" s="87">
        <v>2154</v>
      </c>
      <c r="F131" s="165"/>
      <c r="G131" s="87">
        <v>1858</v>
      </c>
      <c r="H131" s="160">
        <f t="shared" si="22"/>
        <v>3.7520951553948988E-2</v>
      </c>
      <c r="I131" s="87">
        <v>5318</v>
      </c>
      <c r="J131" s="160">
        <f t="shared" si="23"/>
        <v>0.10739312183202407</v>
      </c>
      <c r="K131" s="87">
        <v>5664</v>
      </c>
      <c r="L131" s="160">
        <f t="shared" si="24"/>
        <v>0.11438033885983158</v>
      </c>
      <c r="M131" s="87">
        <v>2326</v>
      </c>
      <c r="N131" s="160">
        <f t="shared" si="25"/>
        <v>4.6971869383468971E-2</v>
      </c>
      <c r="O131" s="87">
        <v>3975</v>
      </c>
      <c r="P131" s="160">
        <f t="shared" si="26"/>
        <v>8.0272218744320362E-2</v>
      </c>
      <c r="Q131" s="87">
        <v>49519</v>
      </c>
    </row>
    <row r="132" spans="1:17" ht="15.75" hidden="1" customHeight="1" thickBot="1">
      <c r="A132" s="128"/>
      <c r="B132" s="218"/>
      <c r="C132" s="87">
        <v>7419</v>
      </c>
      <c r="D132" s="165">
        <f t="shared" si="20"/>
        <v>0.58224768482184897</v>
      </c>
      <c r="E132" s="87">
        <v>569</v>
      </c>
      <c r="F132" s="165"/>
      <c r="G132" s="87">
        <v>437</v>
      </c>
      <c r="H132" s="159">
        <f t="shared" si="22"/>
        <v>3.4296028880866428E-2</v>
      </c>
      <c r="I132" s="87">
        <v>1283</v>
      </c>
      <c r="J132" s="159">
        <f t="shared" si="23"/>
        <v>0.1006906294145346</v>
      </c>
      <c r="K132" s="87">
        <v>1386</v>
      </c>
      <c r="L132" s="159">
        <f t="shared" si="24"/>
        <v>0.10877413278920106</v>
      </c>
      <c r="M132" s="87">
        <v>605</v>
      </c>
      <c r="N132" s="159">
        <f t="shared" si="25"/>
        <v>4.7480772249254434E-2</v>
      </c>
      <c r="O132" s="87">
        <v>1043</v>
      </c>
      <c r="P132" s="159">
        <f t="shared" si="26"/>
        <v>8.1855281745408889E-2</v>
      </c>
      <c r="Q132" s="87">
        <v>12742</v>
      </c>
    </row>
    <row r="133" spans="1:17" ht="15.75" hidden="1" customHeight="1" thickBot="1">
      <c r="A133" s="128"/>
      <c r="B133" s="224"/>
      <c r="C133" s="84">
        <v>44965</v>
      </c>
      <c r="D133" s="163">
        <f t="shared" si="20"/>
        <v>0.56340763573030606</v>
      </c>
      <c r="E133" s="84">
        <v>3705</v>
      </c>
      <c r="F133" s="163">
        <f t="shared" ref="F133:F134" si="40">E133/Q133</f>
        <v>4.6423335714017216E-2</v>
      </c>
      <c r="G133" s="84">
        <v>2982</v>
      </c>
      <c r="H133" s="160">
        <f t="shared" si="22"/>
        <v>3.7364207044318309E-2</v>
      </c>
      <c r="I133" s="84">
        <v>8556</v>
      </c>
      <c r="J133" s="160">
        <f t="shared" si="23"/>
        <v>0.10720595421568996</v>
      </c>
      <c r="K133" s="84">
        <v>9345</v>
      </c>
      <c r="L133" s="160">
        <f t="shared" si="24"/>
        <v>0.11709205728677217</v>
      </c>
      <c r="M133" s="84">
        <v>3799</v>
      </c>
      <c r="N133" s="160">
        <f t="shared" si="25"/>
        <v>4.7601147740229798E-2</v>
      </c>
      <c r="O133" s="84">
        <v>6457</v>
      </c>
      <c r="P133" s="160">
        <f t="shared" si="26"/>
        <v>8.090566226866644E-2</v>
      </c>
      <c r="Q133" s="84">
        <v>79809</v>
      </c>
    </row>
    <row r="134" spans="1:17" ht="15.75" hidden="1" customHeight="1" thickBot="1">
      <c r="A134" s="128"/>
      <c r="B134" s="217" t="s">
        <v>11</v>
      </c>
      <c r="C134" s="81">
        <v>343</v>
      </c>
      <c r="D134" s="166">
        <f t="shared" ref="D134:D197" si="41">C134/Q134</f>
        <v>0.71309771309771308</v>
      </c>
      <c r="E134" s="81">
        <v>12</v>
      </c>
      <c r="F134" s="166">
        <f t="shared" si="40"/>
        <v>2.4948024948024949E-2</v>
      </c>
      <c r="G134" s="81">
        <v>19</v>
      </c>
      <c r="H134" s="159">
        <f t="shared" ref="H134:H197" si="42">G134/Q134</f>
        <v>3.9501039501039503E-2</v>
      </c>
      <c r="I134" s="81">
        <v>41</v>
      </c>
      <c r="J134" s="159">
        <f t="shared" ref="J134:J197" si="43">I134/Q134</f>
        <v>8.5239085239085244E-2</v>
      </c>
      <c r="K134" s="81">
        <v>42</v>
      </c>
      <c r="L134" s="159">
        <f t="shared" ref="L134:L197" si="44">K134/Q134</f>
        <v>8.7318087318087323E-2</v>
      </c>
      <c r="M134" s="81">
        <v>10</v>
      </c>
      <c r="N134" s="159">
        <f t="shared" ref="N134:N197" si="45">M134/Q134</f>
        <v>2.0790020790020791E-2</v>
      </c>
      <c r="O134" s="81">
        <v>14</v>
      </c>
      <c r="P134" s="159">
        <f t="shared" ref="P134:P197" si="46">O134/Q134</f>
        <v>2.9106029106029108E-2</v>
      </c>
      <c r="Q134" s="81">
        <v>481</v>
      </c>
    </row>
    <row r="135" spans="1:17" ht="15.75" hidden="1" customHeight="1" thickBot="1">
      <c r="A135" s="128"/>
      <c r="B135" s="218"/>
      <c r="C135" s="87">
        <v>309</v>
      </c>
      <c r="D135" s="165">
        <f t="shared" si="41"/>
        <v>0.60588235294117643</v>
      </c>
      <c r="E135" s="87">
        <v>30</v>
      </c>
      <c r="F135" s="165"/>
      <c r="G135" s="87">
        <v>25</v>
      </c>
      <c r="H135" s="160">
        <f t="shared" si="42"/>
        <v>4.9019607843137254E-2</v>
      </c>
      <c r="I135" s="87">
        <v>44</v>
      </c>
      <c r="J135" s="160">
        <f t="shared" si="43"/>
        <v>8.6274509803921567E-2</v>
      </c>
      <c r="K135" s="87">
        <v>55</v>
      </c>
      <c r="L135" s="160">
        <f t="shared" si="44"/>
        <v>0.10784313725490197</v>
      </c>
      <c r="M135" s="87">
        <v>14</v>
      </c>
      <c r="N135" s="160">
        <f t="shared" si="45"/>
        <v>2.7450980392156862E-2</v>
      </c>
      <c r="O135" s="87">
        <v>33</v>
      </c>
      <c r="P135" s="160">
        <f t="shared" si="46"/>
        <v>6.4705882352941183E-2</v>
      </c>
      <c r="Q135" s="87">
        <v>510</v>
      </c>
    </row>
    <row r="136" spans="1:17" ht="15.75" hidden="1" customHeight="1" thickBot="1">
      <c r="A136" s="128"/>
      <c r="B136" s="218"/>
      <c r="C136" s="87">
        <v>74</v>
      </c>
      <c r="D136" s="165">
        <f t="shared" si="41"/>
        <v>0.52857142857142858</v>
      </c>
      <c r="E136" s="87">
        <v>11</v>
      </c>
      <c r="F136" s="165">
        <f t="shared" si="36"/>
        <v>7.857142857142857E-2</v>
      </c>
      <c r="G136" s="87">
        <v>10</v>
      </c>
      <c r="H136" s="159">
        <f t="shared" si="42"/>
        <v>7.1428571428571425E-2</v>
      </c>
      <c r="I136" s="87">
        <v>23</v>
      </c>
      <c r="J136" s="159">
        <f t="shared" si="43"/>
        <v>0.16428571428571428</v>
      </c>
      <c r="K136" s="87">
        <v>12</v>
      </c>
      <c r="L136" s="159">
        <f t="shared" si="44"/>
        <v>8.5714285714285715E-2</v>
      </c>
      <c r="M136" s="87">
        <v>2</v>
      </c>
      <c r="N136" s="159">
        <f t="shared" si="45"/>
        <v>1.4285714285714285E-2</v>
      </c>
      <c r="O136" s="87">
        <v>8</v>
      </c>
      <c r="P136" s="159">
        <f t="shared" si="46"/>
        <v>5.7142857142857141E-2</v>
      </c>
      <c r="Q136" s="87">
        <v>140</v>
      </c>
    </row>
    <row r="137" spans="1:17" ht="15.75" hidden="1" customHeight="1" thickBot="1">
      <c r="A137" s="128"/>
      <c r="B137" s="218"/>
      <c r="C137" s="87">
        <v>3099</v>
      </c>
      <c r="D137" s="165">
        <f t="shared" si="41"/>
        <v>0.61967606478704262</v>
      </c>
      <c r="E137" s="87">
        <v>234</v>
      </c>
      <c r="F137" s="165">
        <f t="shared" si="36"/>
        <v>4.6790641871625675E-2</v>
      </c>
      <c r="G137" s="87">
        <v>194</v>
      </c>
      <c r="H137" s="160">
        <f t="shared" si="42"/>
        <v>3.8792241551689664E-2</v>
      </c>
      <c r="I137" s="87">
        <v>550</v>
      </c>
      <c r="J137" s="160">
        <f t="shared" si="43"/>
        <v>0.10997800439912017</v>
      </c>
      <c r="K137" s="87">
        <v>501</v>
      </c>
      <c r="L137" s="160">
        <f t="shared" si="44"/>
        <v>0.10017996400719856</v>
      </c>
      <c r="M137" s="87">
        <v>163</v>
      </c>
      <c r="N137" s="160">
        <f t="shared" si="45"/>
        <v>3.259348130373925E-2</v>
      </c>
      <c r="O137" s="87">
        <v>260</v>
      </c>
      <c r="P137" s="160">
        <f t="shared" si="46"/>
        <v>5.1989602079584085E-2</v>
      </c>
      <c r="Q137" s="87">
        <v>5001</v>
      </c>
    </row>
    <row r="138" spans="1:17" ht="15.75" hidden="1" customHeight="1" thickBot="1">
      <c r="A138" s="128"/>
      <c r="B138" s="218"/>
      <c r="C138" s="87">
        <v>879</v>
      </c>
      <c r="D138" s="165">
        <f t="shared" si="41"/>
        <v>0.66945925361766945</v>
      </c>
      <c r="E138" s="87">
        <v>40</v>
      </c>
      <c r="F138" s="165"/>
      <c r="G138" s="87">
        <v>39</v>
      </c>
      <c r="H138" s="159">
        <f t="shared" si="42"/>
        <v>2.9702970297029702E-2</v>
      </c>
      <c r="I138" s="87">
        <v>125</v>
      </c>
      <c r="J138" s="159">
        <f t="shared" si="43"/>
        <v>9.5201827875095207E-2</v>
      </c>
      <c r="K138" s="87">
        <v>131</v>
      </c>
      <c r="L138" s="159">
        <f t="shared" si="44"/>
        <v>9.977151561309977E-2</v>
      </c>
      <c r="M138" s="87">
        <v>38</v>
      </c>
      <c r="N138" s="159">
        <f t="shared" si="45"/>
        <v>2.8941355674028942E-2</v>
      </c>
      <c r="O138" s="87">
        <v>61</v>
      </c>
      <c r="P138" s="159">
        <f t="shared" si="46"/>
        <v>4.6458492003046456E-2</v>
      </c>
      <c r="Q138" s="87">
        <v>1313</v>
      </c>
    </row>
    <row r="139" spans="1:17" ht="15.75" hidden="1" customHeight="1" thickBot="1">
      <c r="A139" s="128"/>
      <c r="B139" s="224"/>
      <c r="C139" s="84">
        <v>4704</v>
      </c>
      <c r="D139" s="163">
        <f t="shared" si="41"/>
        <v>0.63183344526527874</v>
      </c>
      <c r="E139" s="84">
        <v>327</v>
      </c>
      <c r="F139" s="163"/>
      <c r="G139" s="84">
        <v>287</v>
      </c>
      <c r="H139" s="160">
        <f t="shared" si="42"/>
        <v>3.8549361987911347E-2</v>
      </c>
      <c r="I139" s="84">
        <v>783</v>
      </c>
      <c r="J139" s="160">
        <f t="shared" si="43"/>
        <v>0.10517125587642713</v>
      </c>
      <c r="K139" s="84">
        <v>741</v>
      </c>
      <c r="L139" s="160">
        <f t="shared" si="44"/>
        <v>9.9529885829415715E-2</v>
      </c>
      <c r="M139" s="84">
        <v>227</v>
      </c>
      <c r="N139" s="160">
        <f t="shared" si="45"/>
        <v>3.0490261920752184E-2</v>
      </c>
      <c r="O139" s="84">
        <v>376</v>
      </c>
      <c r="P139" s="160">
        <f t="shared" si="46"/>
        <v>5.050369375419745E-2</v>
      </c>
      <c r="Q139" s="84">
        <v>7445</v>
      </c>
    </row>
    <row r="140" spans="1:17" ht="15.75" hidden="1" customHeight="1" thickBot="1">
      <c r="A140" s="128"/>
      <c r="B140" s="217" t="s">
        <v>12</v>
      </c>
      <c r="C140" s="81">
        <v>546</v>
      </c>
      <c r="D140" s="166">
        <f t="shared" si="41"/>
        <v>0.65389221556886223</v>
      </c>
      <c r="E140" s="81">
        <v>38</v>
      </c>
      <c r="F140" s="166">
        <f t="shared" ref="F140:F141" si="47">E140/Q140</f>
        <v>4.5508982035928146E-2</v>
      </c>
      <c r="G140" s="81">
        <v>22</v>
      </c>
      <c r="H140" s="159">
        <f t="shared" si="42"/>
        <v>2.6347305389221556E-2</v>
      </c>
      <c r="I140" s="81">
        <v>78</v>
      </c>
      <c r="J140" s="159">
        <f t="shared" si="43"/>
        <v>9.3413173652694609E-2</v>
      </c>
      <c r="K140" s="81">
        <v>80</v>
      </c>
      <c r="L140" s="159">
        <f t="shared" si="44"/>
        <v>9.580838323353294E-2</v>
      </c>
      <c r="M140" s="81">
        <v>33</v>
      </c>
      <c r="N140" s="159">
        <f t="shared" si="45"/>
        <v>3.9520958083832339E-2</v>
      </c>
      <c r="O140" s="81">
        <v>38</v>
      </c>
      <c r="P140" s="159">
        <f t="shared" si="46"/>
        <v>4.5508982035928146E-2</v>
      </c>
      <c r="Q140" s="81">
        <v>835</v>
      </c>
    </row>
    <row r="141" spans="1:17" ht="15.75" hidden="1" customHeight="1" thickBot="1">
      <c r="A141" s="128"/>
      <c r="B141" s="218"/>
      <c r="C141" s="87">
        <v>732</v>
      </c>
      <c r="D141" s="165">
        <f t="shared" si="41"/>
        <v>0.60445912469033858</v>
      </c>
      <c r="E141" s="87">
        <v>68</v>
      </c>
      <c r="F141" s="165">
        <f t="shared" si="47"/>
        <v>5.615194054500413E-2</v>
      </c>
      <c r="G141" s="87">
        <v>47</v>
      </c>
      <c r="H141" s="160">
        <f t="shared" si="42"/>
        <v>3.8810900082576386E-2</v>
      </c>
      <c r="I141" s="87">
        <v>140</v>
      </c>
      <c r="J141" s="160">
        <f t="shared" si="43"/>
        <v>0.11560693641618497</v>
      </c>
      <c r="K141" s="87">
        <v>121</v>
      </c>
      <c r="L141" s="160">
        <f t="shared" si="44"/>
        <v>9.991742361684558E-2</v>
      </c>
      <c r="M141" s="87">
        <v>46</v>
      </c>
      <c r="N141" s="160">
        <f t="shared" si="45"/>
        <v>3.7985136251032205E-2</v>
      </c>
      <c r="O141" s="87">
        <v>57</v>
      </c>
      <c r="P141" s="160">
        <f t="shared" si="46"/>
        <v>4.7068538398018167E-2</v>
      </c>
      <c r="Q141" s="87">
        <v>1211</v>
      </c>
    </row>
    <row r="142" spans="1:17" ht="15.75" hidden="1" customHeight="1" thickBot="1">
      <c r="A142" s="128"/>
      <c r="B142" s="218"/>
      <c r="C142" s="87">
        <v>148</v>
      </c>
      <c r="D142" s="165">
        <f t="shared" si="41"/>
        <v>0.49333333333333335</v>
      </c>
      <c r="E142" s="87">
        <v>22</v>
      </c>
      <c r="F142" s="165"/>
      <c r="G142" s="87">
        <v>23</v>
      </c>
      <c r="H142" s="159">
        <f t="shared" si="42"/>
        <v>7.6666666666666661E-2</v>
      </c>
      <c r="I142" s="87">
        <v>34</v>
      </c>
      <c r="J142" s="159">
        <f t="shared" si="43"/>
        <v>0.11333333333333333</v>
      </c>
      <c r="K142" s="87">
        <v>46</v>
      </c>
      <c r="L142" s="159">
        <f t="shared" si="44"/>
        <v>0.15333333333333332</v>
      </c>
      <c r="M142" s="87">
        <v>15</v>
      </c>
      <c r="N142" s="159">
        <f t="shared" si="45"/>
        <v>0.05</v>
      </c>
      <c r="O142" s="87">
        <v>12</v>
      </c>
      <c r="P142" s="159">
        <f t="shared" si="46"/>
        <v>0.04</v>
      </c>
      <c r="Q142" s="87">
        <v>300</v>
      </c>
    </row>
    <row r="143" spans="1:17" ht="15.75" hidden="1" customHeight="1" thickBot="1">
      <c r="A143" s="128"/>
      <c r="B143" s="218"/>
      <c r="C143" s="87">
        <v>5191</v>
      </c>
      <c r="D143" s="165">
        <f t="shared" si="41"/>
        <v>0.65025679569084305</v>
      </c>
      <c r="E143" s="87">
        <v>289</v>
      </c>
      <c r="F143" s="165">
        <f t="shared" si="36"/>
        <v>3.6201929099336089E-2</v>
      </c>
      <c r="G143" s="87">
        <v>285</v>
      </c>
      <c r="H143" s="160">
        <f t="shared" si="42"/>
        <v>3.5700864336715522E-2</v>
      </c>
      <c r="I143" s="87">
        <v>794</v>
      </c>
      <c r="J143" s="160">
        <f t="shared" si="43"/>
        <v>9.9461355380182886E-2</v>
      </c>
      <c r="K143" s="87">
        <v>754</v>
      </c>
      <c r="L143" s="160">
        <f t="shared" si="44"/>
        <v>9.4450707753977195E-2</v>
      </c>
      <c r="M143" s="87">
        <v>254</v>
      </c>
      <c r="N143" s="160">
        <f t="shared" si="45"/>
        <v>3.1817612426406114E-2</v>
      </c>
      <c r="O143" s="87">
        <v>416</v>
      </c>
      <c r="P143" s="160">
        <f t="shared" si="46"/>
        <v>5.2110735312539146E-2</v>
      </c>
      <c r="Q143" s="87">
        <v>7983</v>
      </c>
    </row>
    <row r="144" spans="1:17" ht="15.75" hidden="1" customHeight="1" thickBot="1">
      <c r="A144" s="128"/>
      <c r="B144" s="218"/>
      <c r="C144" s="87">
        <v>1322</v>
      </c>
      <c r="D144" s="165">
        <f t="shared" si="41"/>
        <v>0.69214659685863877</v>
      </c>
      <c r="E144" s="87">
        <v>91</v>
      </c>
      <c r="F144" s="165">
        <f t="shared" si="36"/>
        <v>4.7643979057591622E-2</v>
      </c>
      <c r="G144" s="87">
        <v>51</v>
      </c>
      <c r="H144" s="159">
        <f t="shared" si="42"/>
        <v>2.6701570680628273E-2</v>
      </c>
      <c r="I144" s="87">
        <v>135</v>
      </c>
      <c r="J144" s="159">
        <f t="shared" si="43"/>
        <v>7.0680628272251314E-2</v>
      </c>
      <c r="K144" s="87">
        <v>150</v>
      </c>
      <c r="L144" s="159">
        <f t="shared" si="44"/>
        <v>7.8534031413612565E-2</v>
      </c>
      <c r="M144" s="87">
        <v>61</v>
      </c>
      <c r="N144" s="159">
        <f t="shared" si="45"/>
        <v>3.1937172774869113E-2</v>
      </c>
      <c r="O144" s="87">
        <v>100</v>
      </c>
      <c r="P144" s="159">
        <f t="shared" si="46"/>
        <v>5.2356020942408377E-2</v>
      </c>
      <c r="Q144" s="87">
        <v>1910</v>
      </c>
    </row>
    <row r="145" spans="1:17" ht="15.75" hidden="1" customHeight="1" thickBot="1">
      <c r="A145" s="131"/>
      <c r="B145" s="224"/>
      <c r="C145" s="84">
        <v>7939</v>
      </c>
      <c r="D145" s="163">
        <f t="shared" si="41"/>
        <v>0.64866410654465234</v>
      </c>
      <c r="E145" s="84">
        <v>508</v>
      </c>
      <c r="F145" s="163"/>
      <c r="G145" s="84">
        <v>428</v>
      </c>
      <c r="H145" s="160">
        <f t="shared" si="42"/>
        <v>3.4970177302067161E-2</v>
      </c>
      <c r="I145" s="84">
        <v>1181</v>
      </c>
      <c r="J145" s="160">
        <f t="shared" si="43"/>
        <v>9.6494811667619904E-2</v>
      </c>
      <c r="K145" s="84">
        <v>1151</v>
      </c>
      <c r="L145" s="160">
        <f t="shared" si="44"/>
        <v>9.4043631015605852E-2</v>
      </c>
      <c r="M145" s="84">
        <v>409</v>
      </c>
      <c r="N145" s="160">
        <f t="shared" si="45"/>
        <v>3.341776288912493E-2</v>
      </c>
      <c r="O145" s="84">
        <v>623</v>
      </c>
      <c r="P145" s="160">
        <f t="shared" si="46"/>
        <v>5.0902851540158507E-2</v>
      </c>
      <c r="Q145" s="84">
        <v>12239</v>
      </c>
    </row>
    <row r="146" spans="1:17" ht="15.75" hidden="1" customHeight="1" thickBot="1">
      <c r="A146" s="132" t="s">
        <v>21</v>
      </c>
      <c r="B146" s="127" t="s">
        <v>11</v>
      </c>
      <c r="C146" s="81">
        <v>1100</v>
      </c>
      <c r="D146" s="166">
        <f t="shared" si="41"/>
        <v>0.38650737877723118</v>
      </c>
      <c r="E146" s="81">
        <v>162</v>
      </c>
      <c r="F146" s="166"/>
      <c r="G146" s="81">
        <v>181</v>
      </c>
      <c r="H146" s="159">
        <f t="shared" si="42"/>
        <v>6.3598032326071682E-2</v>
      </c>
      <c r="I146" s="81">
        <v>473</v>
      </c>
      <c r="J146" s="159">
        <f t="shared" si="43"/>
        <v>0.1661981728742094</v>
      </c>
      <c r="K146" s="81">
        <v>508</v>
      </c>
      <c r="L146" s="159">
        <f t="shared" si="44"/>
        <v>0.17849613492621222</v>
      </c>
      <c r="M146" s="81">
        <v>166</v>
      </c>
      <c r="N146" s="159">
        <f t="shared" si="45"/>
        <v>5.8327477160927621E-2</v>
      </c>
      <c r="O146" s="81">
        <v>256</v>
      </c>
      <c r="P146" s="159">
        <f t="shared" si="46"/>
        <v>8.9950808151791989E-2</v>
      </c>
      <c r="Q146" s="81">
        <v>2846</v>
      </c>
    </row>
    <row r="147" spans="1:17" ht="15.75" hidden="1" customHeight="1" thickBot="1">
      <c r="A147" s="128"/>
      <c r="B147" s="128"/>
      <c r="C147" s="87">
        <v>44218</v>
      </c>
      <c r="D147" s="165">
        <f t="shared" si="41"/>
        <v>0.56562116250511663</v>
      </c>
      <c r="E147" s="87">
        <v>3993</v>
      </c>
      <c r="F147" s="165">
        <f t="shared" ref="F147:F148" si="48">E147/Q147</f>
        <v>5.1077056897257472E-2</v>
      </c>
      <c r="G147" s="87">
        <v>3188</v>
      </c>
      <c r="H147" s="160">
        <f t="shared" si="42"/>
        <v>4.0779778960294721E-2</v>
      </c>
      <c r="I147" s="87">
        <v>9550</v>
      </c>
      <c r="J147" s="160">
        <f t="shared" si="43"/>
        <v>0.12216025378632829</v>
      </c>
      <c r="K147" s="87">
        <v>9070</v>
      </c>
      <c r="L147" s="160">
        <f t="shared" si="44"/>
        <v>0.11602026197298404</v>
      </c>
      <c r="M147" s="87">
        <v>3200</v>
      </c>
      <c r="N147" s="160">
        <f t="shared" si="45"/>
        <v>4.0933278755628327E-2</v>
      </c>
      <c r="O147" s="87">
        <v>4957</v>
      </c>
      <c r="P147" s="160">
        <f t="shared" si="46"/>
        <v>6.3408207122390509E-2</v>
      </c>
      <c r="Q147" s="87">
        <v>78176</v>
      </c>
    </row>
    <row r="148" spans="1:17" ht="15.75" hidden="1" customHeight="1" thickBot="1">
      <c r="A148" s="128"/>
      <c r="B148" s="128"/>
      <c r="C148" s="87">
        <v>8379</v>
      </c>
      <c r="D148" s="165">
        <f t="shared" si="41"/>
        <v>0.68534271225257648</v>
      </c>
      <c r="E148" s="87">
        <v>560</v>
      </c>
      <c r="F148" s="165">
        <f t="shared" si="48"/>
        <v>4.5804024210698513E-2</v>
      </c>
      <c r="G148" s="87">
        <v>416</v>
      </c>
      <c r="H148" s="159">
        <f t="shared" si="42"/>
        <v>3.4025846556518892E-2</v>
      </c>
      <c r="I148" s="87">
        <v>1089</v>
      </c>
      <c r="J148" s="159">
        <f t="shared" si="43"/>
        <v>8.9072468509733355E-2</v>
      </c>
      <c r="K148" s="87">
        <v>951</v>
      </c>
      <c r="L148" s="159">
        <f t="shared" si="44"/>
        <v>7.7785048257811226E-2</v>
      </c>
      <c r="M148" s="87">
        <v>299</v>
      </c>
      <c r="N148" s="159">
        <f t="shared" si="45"/>
        <v>2.4456077212497956E-2</v>
      </c>
      <c r="O148" s="87">
        <v>532</v>
      </c>
      <c r="P148" s="159">
        <f t="shared" si="46"/>
        <v>4.3513823000163585E-2</v>
      </c>
      <c r="Q148" s="87">
        <v>12226</v>
      </c>
    </row>
    <row r="149" spans="1:17" ht="15.75" hidden="1" customHeight="1" thickBot="1">
      <c r="A149" s="128"/>
      <c r="B149" s="128"/>
      <c r="C149" s="87"/>
      <c r="D149" s="165" t="e">
        <f t="shared" si="41"/>
        <v>#DIV/0!</v>
      </c>
      <c r="E149" s="87"/>
      <c r="F149" s="165"/>
      <c r="G149" s="87"/>
      <c r="H149" s="160" t="e">
        <f t="shared" si="42"/>
        <v>#DIV/0!</v>
      </c>
      <c r="I149" s="87"/>
      <c r="J149" s="160" t="e">
        <f t="shared" si="43"/>
        <v>#DIV/0!</v>
      </c>
      <c r="K149" s="87"/>
      <c r="L149" s="160" t="e">
        <f t="shared" si="44"/>
        <v>#DIV/0!</v>
      </c>
      <c r="M149" s="87"/>
      <c r="N149" s="160" t="e">
        <f t="shared" si="45"/>
        <v>#DIV/0!</v>
      </c>
      <c r="O149" s="87"/>
      <c r="P149" s="160" t="e">
        <f t="shared" si="46"/>
        <v>#DIV/0!</v>
      </c>
      <c r="Q149" s="87"/>
    </row>
    <row r="150" spans="1:17" ht="15.75" hidden="1" customHeight="1" thickBot="1">
      <c r="A150" s="128"/>
      <c r="B150" s="128"/>
      <c r="C150" s="87"/>
      <c r="D150" s="165" t="e">
        <f t="shared" si="41"/>
        <v>#DIV/0!</v>
      </c>
      <c r="E150" s="87"/>
      <c r="F150" s="165" t="e">
        <f t="shared" si="36"/>
        <v>#DIV/0!</v>
      </c>
      <c r="G150" s="87"/>
      <c r="H150" s="159" t="e">
        <f t="shared" si="42"/>
        <v>#DIV/0!</v>
      </c>
      <c r="I150" s="87"/>
      <c r="J150" s="159" t="e">
        <f t="shared" si="43"/>
        <v>#DIV/0!</v>
      </c>
      <c r="K150" s="87"/>
      <c r="L150" s="159" t="e">
        <f t="shared" si="44"/>
        <v>#DIV/0!</v>
      </c>
      <c r="M150" s="87"/>
      <c r="N150" s="159" t="e">
        <f t="shared" si="45"/>
        <v>#DIV/0!</v>
      </c>
      <c r="O150" s="87"/>
      <c r="P150" s="159" t="e">
        <f t="shared" si="46"/>
        <v>#DIV/0!</v>
      </c>
      <c r="Q150" s="87"/>
    </row>
    <row r="151" spans="1:17" ht="15.75" thickBot="1">
      <c r="A151" s="226" t="s">
        <v>21</v>
      </c>
      <c r="B151" s="127" t="s">
        <v>11</v>
      </c>
      <c r="C151" s="142">
        <f>C146+C147+C148</f>
        <v>53697</v>
      </c>
      <c r="D151" s="168">
        <f t="shared" si="41"/>
        <v>0.57585149279341108</v>
      </c>
      <c r="E151" s="142">
        <f t="shared" ref="E151:Q151" si="49">E146+E147+E148</f>
        <v>4715</v>
      </c>
      <c r="F151" s="168">
        <f>E151/Q151</f>
        <v>5.0564087165408375E-2</v>
      </c>
      <c r="G151" s="142">
        <f t="shared" si="49"/>
        <v>3785</v>
      </c>
      <c r="H151" s="160">
        <f t="shared" si="42"/>
        <v>4.0590682910089222E-2</v>
      </c>
      <c r="I151" s="142">
        <f t="shared" si="49"/>
        <v>11112</v>
      </c>
      <c r="J151" s="160">
        <f t="shared" si="43"/>
        <v>0.11916609471516815</v>
      </c>
      <c r="K151" s="142">
        <f t="shared" si="49"/>
        <v>10529</v>
      </c>
      <c r="L151" s="160">
        <f t="shared" si="44"/>
        <v>0.11291394989704873</v>
      </c>
      <c r="M151" s="142">
        <f t="shared" si="49"/>
        <v>3665</v>
      </c>
      <c r="N151" s="160">
        <f t="shared" si="45"/>
        <v>3.9303792038435141E-2</v>
      </c>
      <c r="O151" s="142">
        <f t="shared" si="49"/>
        <v>5745</v>
      </c>
      <c r="P151" s="160">
        <f t="shared" si="46"/>
        <v>6.160990048043926E-2</v>
      </c>
      <c r="Q151" s="142">
        <f t="shared" si="49"/>
        <v>93248</v>
      </c>
    </row>
    <row r="152" spans="1:17" ht="15.75" hidden="1" customHeight="1" thickBot="1">
      <c r="A152" s="221"/>
      <c r="B152" s="127" t="s">
        <v>12</v>
      </c>
      <c r="C152" s="140">
        <v>628</v>
      </c>
      <c r="D152" s="162">
        <f t="shared" si="41"/>
        <v>0.34619625137816978</v>
      </c>
      <c r="E152" s="140">
        <v>98</v>
      </c>
      <c r="F152" s="162"/>
      <c r="G152" s="140">
        <v>85</v>
      </c>
      <c r="H152" s="159">
        <f t="shared" si="42"/>
        <v>4.6857772877618525E-2</v>
      </c>
      <c r="I152" s="140">
        <v>277</v>
      </c>
      <c r="J152" s="159">
        <f t="shared" si="43"/>
        <v>0.15270121278941565</v>
      </c>
      <c r="K152" s="140">
        <v>342</v>
      </c>
      <c r="L152" s="159">
        <f t="shared" si="44"/>
        <v>0.18853362734288864</v>
      </c>
      <c r="M152" s="140">
        <v>157</v>
      </c>
      <c r="N152" s="159">
        <f t="shared" si="45"/>
        <v>8.6549062844542446E-2</v>
      </c>
      <c r="O152" s="140">
        <v>227</v>
      </c>
      <c r="P152" s="159">
        <f t="shared" si="46"/>
        <v>0.12513781697905182</v>
      </c>
      <c r="Q152" s="140">
        <v>1814</v>
      </c>
    </row>
    <row r="153" spans="1:17" ht="15.75" hidden="1" customHeight="1" thickBot="1">
      <c r="A153" s="221"/>
      <c r="B153" s="128"/>
      <c r="C153" s="140">
        <v>69345</v>
      </c>
      <c r="D153" s="162">
        <f t="shared" si="41"/>
        <v>0.60913371163542451</v>
      </c>
      <c r="E153" s="140">
        <v>4869</v>
      </c>
      <c r="F153" s="162"/>
      <c r="G153" s="140">
        <v>3914</v>
      </c>
      <c r="H153" s="160">
        <f t="shared" si="42"/>
        <v>3.4380984171044078E-2</v>
      </c>
      <c r="I153" s="140">
        <v>11213</v>
      </c>
      <c r="J153" s="160">
        <f t="shared" si="43"/>
        <v>9.849616134642751E-2</v>
      </c>
      <c r="K153" s="140">
        <v>11895</v>
      </c>
      <c r="L153" s="160">
        <f t="shared" si="44"/>
        <v>0.10448692046871981</v>
      </c>
      <c r="M153" s="140">
        <v>4712</v>
      </c>
      <c r="N153" s="160">
        <f t="shared" si="45"/>
        <v>4.1390699390383159E-2</v>
      </c>
      <c r="O153" s="140">
        <v>7894</v>
      </c>
      <c r="P153" s="160">
        <f t="shared" si="46"/>
        <v>6.9341719224890644E-2</v>
      </c>
      <c r="Q153" s="140">
        <v>113842</v>
      </c>
    </row>
    <row r="154" spans="1:17" ht="15.75" hidden="1" customHeight="1" thickBot="1">
      <c r="A154" s="221"/>
      <c r="B154" s="128"/>
      <c r="C154" s="140">
        <v>13667</v>
      </c>
      <c r="D154" s="162">
        <f t="shared" si="41"/>
        <v>0.69954445411270927</v>
      </c>
      <c r="E154" s="140">
        <v>742</v>
      </c>
      <c r="F154" s="162">
        <f t="shared" ref="F154:F155" si="50">E154/Q154</f>
        <v>3.7979218917950558E-2</v>
      </c>
      <c r="G154" s="140">
        <v>587</v>
      </c>
      <c r="H154" s="159">
        <f t="shared" si="42"/>
        <v>3.0045554588729078E-2</v>
      </c>
      <c r="I154" s="140">
        <v>1536</v>
      </c>
      <c r="J154" s="159">
        <f t="shared" si="43"/>
        <v>7.8620054256027028E-2</v>
      </c>
      <c r="K154" s="140">
        <v>1565</v>
      </c>
      <c r="L154" s="159">
        <f t="shared" si="44"/>
        <v>8.0104417259558788E-2</v>
      </c>
      <c r="M154" s="140">
        <v>564</v>
      </c>
      <c r="N154" s="159">
        <f t="shared" si="45"/>
        <v>2.8868301172134923E-2</v>
      </c>
      <c r="O154" s="140">
        <v>876</v>
      </c>
      <c r="P154" s="159">
        <f t="shared" si="46"/>
        <v>4.4837999692890415E-2</v>
      </c>
      <c r="Q154" s="140">
        <v>19537</v>
      </c>
    </row>
    <row r="155" spans="1:17" ht="15.75" hidden="1" customHeight="1" thickBot="1">
      <c r="A155" s="221"/>
      <c r="B155" s="128"/>
      <c r="C155" s="140"/>
      <c r="D155" s="162" t="e">
        <f t="shared" si="41"/>
        <v>#DIV/0!</v>
      </c>
      <c r="E155" s="140"/>
      <c r="F155" s="162" t="e">
        <f t="shared" si="50"/>
        <v>#DIV/0!</v>
      </c>
      <c r="G155" s="140"/>
      <c r="H155" s="160" t="e">
        <f t="shared" si="42"/>
        <v>#DIV/0!</v>
      </c>
      <c r="I155" s="140"/>
      <c r="J155" s="160" t="e">
        <f t="shared" si="43"/>
        <v>#DIV/0!</v>
      </c>
      <c r="K155" s="140"/>
      <c r="L155" s="160" t="e">
        <f t="shared" si="44"/>
        <v>#DIV/0!</v>
      </c>
      <c r="M155" s="140"/>
      <c r="N155" s="160" t="e">
        <f t="shared" si="45"/>
        <v>#DIV/0!</v>
      </c>
      <c r="O155" s="140"/>
      <c r="P155" s="160" t="e">
        <f t="shared" si="46"/>
        <v>#DIV/0!</v>
      </c>
      <c r="Q155" s="140"/>
    </row>
    <row r="156" spans="1:17" ht="15.75" hidden="1" customHeight="1" thickBot="1">
      <c r="A156" s="221"/>
      <c r="B156" s="128"/>
      <c r="C156" s="140"/>
      <c r="D156" s="162" t="e">
        <f t="shared" si="41"/>
        <v>#DIV/0!</v>
      </c>
      <c r="E156" s="140"/>
      <c r="F156" s="162"/>
      <c r="G156" s="140"/>
      <c r="H156" s="159" t="e">
        <f t="shared" si="42"/>
        <v>#DIV/0!</v>
      </c>
      <c r="I156" s="140"/>
      <c r="J156" s="159" t="e">
        <f t="shared" si="43"/>
        <v>#DIV/0!</v>
      </c>
      <c r="K156" s="140"/>
      <c r="L156" s="159" t="e">
        <f t="shared" si="44"/>
        <v>#DIV/0!</v>
      </c>
      <c r="M156" s="140"/>
      <c r="N156" s="159" t="e">
        <f t="shared" si="45"/>
        <v>#DIV/0!</v>
      </c>
      <c r="O156" s="140"/>
      <c r="P156" s="159" t="e">
        <f t="shared" si="46"/>
        <v>#DIV/0!</v>
      </c>
      <c r="Q156" s="140"/>
    </row>
    <row r="157" spans="1:17" ht="15.75" thickBot="1">
      <c r="A157" s="227"/>
      <c r="B157" s="148" t="s">
        <v>12</v>
      </c>
      <c r="C157" s="141">
        <f>C152+C153+C154</f>
        <v>83640</v>
      </c>
      <c r="D157" s="160">
        <f t="shared" si="41"/>
        <v>0.61867108504138524</v>
      </c>
      <c r="E157" s="141">
        <f t="shared" ref="E157:Q157" si="51">E152+E153+E154</f>
        <v>5709</v>
      </c>
      <c r="F157" s="160">
        <f>E157/Q157</f>
        <v>4.2228517748700005E-2</v>
      </c>
      <c r="G157" s="141">
        <f t="shared" si="51"/>
        <v>4586</v>
      </c>
      <c r="H157" s="160">
        <f t="shared" si="42"/>
        <v>3.3921874653273468E-2</v>
      </c>
      <c r="I157" s="141">
        <f t="shared" si="51"/>
        <v>13026</v>
      </c>
      <c r="J157" s="160">
        <f t="shared" si="43"/>
        <v>9.635114244080685E-2</v>
      </c>
      <c r="K157" s="141">
        <f t="shared" si="51"/>
        <v>13802</v>
      </c>
      <c r="L157" s="160">
        <f t="shared" si="44"/>
        <v>0.10209108459757532</v>
      </c>
      <c r="M157" s="141">
        <f t="shared" si="51"/>
        <v>5433</v>
      </c>
      <c r="N157" s="160">
        <f t="shared" si="45"/>
        <v>4.0186991930055552E-2</v>
      </c>
      <c r="O157" s="141">
        <f t="shared" si="51"/>
        <v>8997</v>
      </c>
      <c r="P157" s="160">
        <f t="shared" si="46"/>
        <v>6.6549303588203532E-2</v>
      </c>
      <c r="Q157" s="141">
        <f t="shared" si="51"/>
        <v>135193</v>
      </c>
    </row>
    <row r="158" spans="1:17" ht="15.75" hidden="1" customHeight="1" thickBot="1">
      <c r="A158" s="128"/>
      <c r="B158" s="217" t="s">
        <v>11</v>
      </c>
      <c r="C158" s="81">
        <v>2626</v>
      </c>
      <c r="D158" s="166">
        <f t="shared" si="41"/>
        <v>0.5858991521642124</v>
      </c>
      <c r="E158" s="81">
        <v>224</v>
      </c>
      <c r="F158" s="166">
        <f t="shared" si="36"/>
        <v>4.9977688531905401E-2</v>
      </c>
      <c r="G158" s="81">
        <v>166</v>
      </c>
      <c r="H158" s="159">
        <f t="shared" si="42"/>
        <v>3.7037037037037035E-2</v>
      </c>
      <c r="I158" s="81">
        <v>570</v>
      </c>
      <c r="J158" s="159">
        <f t="shared" si="43"/>
        <v>0.12717536813922356</v>
      </c>
      <c r="K158" s="81">
        <v>501</v>
      </c>
      <c r="L158" s="159">
        <f t="shared" si="44"/>
        <v>0.11178045515394913</v>
      </c>
      <c r="M158" s="81">
        <v>160</v>
      </c>
      <c r="N158" s="159">
        <f t="shared" si="45"/>
        <v>3.5698348951361002E-2</v>
      </c>
      <c r="O158" s="81">
        <v>235</v>
      </c>
      <c r="P158" s="159">
        <f t="shared" si="46"/>
        <v>5.243195002231147E-2</v>
      </c>
      <c r="Q158" s="81">
        <v>4482</v>
      </c>
    </row>
    <row r="159" spans="1:17" ht="15.75" hidden="1" customHeight="1" thickBot="1">
      <c r="A159" s="128"/>
      <c r="B159" s="218"/>
      <c r="C159" s="87">
        <v>4955</v>
      </c>
      <c r="D159" s="165">
        <f t="shared" si="41"/>
        <v>0.58562817633849429</v>
      </c>
      <c r="E159" s="87">
        <v>441</v>
      </c>
      <c r="F159" s="165"/>
      <c r="G159" s="87">
        <v>365</v>
      </c>
      <c r="H159" s="160">
        <f t="shared" si="42"/>
        <v>4.3139108852381515E-2</v>
      </c>
      <c r="I159" s="87">
        <v>976</v>
      </c>
      <c r="J159" s="160">
        <f t="shared" si="43"/>
        <v>0.11535279517787496</v>
      </c>
      <c r="K159" s="87">
        <v>857</v>
      </c>
      <c r="L159" s="160">
        <f t="shared" si="44"/>
        <v>0.10128826379860537</v>
      </c>
      <c r="M159" s="87">
        <v>336</v>
      </c>
      <c r="N159" s="160">
        <f t="shared" si="45"/>
        <v>3.9711618012055312E-2</v>
      </c>
      <c r="O159" s="87">
        <v>531</v>
      </c>
      <c r="P159" s="160">
        <f t="shared" si="46"/>
        <v>6.2758539179765982E-2</v>
      </c>
      <c r="Q159" s="87">
        <v>8461</v>
      </c>
    </row>
    <row r="160" spans="1:17" ht="15.75" hidden="1" customHeight="1" thickBot="1">
      <c r="A160" s="128"/>
      <c r="B160" s="218"/>
      <c r="C160" s="87">
        <v>998</v>
      </c>
      <c r="D160" s="165">
        <f t="shared" si="41"/>
        <v>0.48399612027158101</v>
      </c>
      <c r="E160" s="87">
        <v>157</v>
      </c>
      <c r="F160" s="165"/>
      <c r="G160" s="87">
        <v>114</v>
      </c>
      <c r="H160" s="159">
        <f t="shared" si="42"/>
        <v>5.5286129970902036E-2</v>
      </c>
      <c r="I160" s="87">
        <v>313</v>
      </c>
      <c r="J160" s="159">
        <f t="shared" si="43"/>
        <v>0.15179437439379243</v>
      </c>
      <c r="K160" s="87">
        <v>246</v>
      </c>
      <c r="L160" s="159">
        <f t="shared" si="44"/>
        <v>0.11930164888457807</v>
      </c>
      <c r="M160" s="87">
        <v>106</v>
      </c>
      <c r="N160" s="159">
        <f t="shared" si="45"/>
        <v>5.140640155189137E-2</v>
      </c>
      <c r="O160" s="87">
        <v>128</v>
      </c>
      <c r="P160" s="159">
        <f t="shared" si="46"/>
        <v>6.2075654704170709E-2</v>
      </c>
      <c r="Q160" s="87">
        <v>2062</v>
      </c>
    </row>
    <row r="161" spans="1:17" ht="15.75" hidden="1" customHeight="1" thickBot="1">
      <c r="A161" s="128"/>
      <c r="B161" s="218"/>
      <c r="C161" s="87">
        <v>28612</v>
      </c>
      <c r="D161" s="165">
        <f t="shared" si="41"/>
        <v>0.55929784780186487</v>
      </c>
      <c r="E161" s="87">
        <v>2566</v>
      </c>
      <c r="F161" s="165">
        <f t="shared" ref="F161:F162" si="52">E161/Q161</f>
        <v>5.0159313485935456E-2</v>
      </c>
      <c r="G161" s="87">
        <v>2070</v>
      </c>
      <c r="H161" s="160">
        <f t="shared" si="42"/>
        <v>4.0463670660906621E-2</v>
      </c>
      <c r="I161" s="87">
        <v>6340</v>
      </c>
      <c r="J161" s="160">
        <f t="shared" si="43"/>
        <v>0.12393220869089275</v>
      </c>
      <c r="K161" s="87">
        <v>6155</v>
      </c>
      <c r="L161" s="160">
        <f t="shared" si="44"/>
        <v>0.12031589029849288</v>
      </c>
      <c r="M161" s="87">
        <v>2138</v>
      </c>
      <c r="N161" s="160">
        <f t="shared" si="45"/>
        <v>4.1792912015950895E-2</v>
      </c>
      <c r="O161" s="87">
        <v>3276</v>
      </c>
      <c r="P161" s="160">
        <f t="shared" si="46"/>
        <v>6.403815704595657E-2</v>
      </c>
      <c r="Q161" s="87">
        <v>51157</v>
      </c>
    </row>
    <row r="162" spans="1:17" ht="15.75" hidden="1" customHeight="1" thickBot="1">
      <c r="A162" s="128"/>
      <c r="B162" s="218"/>
      <c r="C162" s="87">
        <v>7027</v>
      </c>
      <c r="D162" s="165">
        <f t="shared" si="41"/>
        <v>0.58490094889295818</v>
      </c>
      <c r="E162" s="87">
        <v>605</v>
      </c>
      <c r="F162" s="165">
        <f t="shared" si="52"/>
        <v>5.0357915764940905E-2</v>
      </c>
      <c r="G162" s="87">
        <v>473</v>
      </c>
      <c r="H162" s="159">
        <f t="shared" si="42"/>
        <v>3.9370734143499252E-2</v>
      </c>
      <c r="I162" s="87">
        <v>1351</v>
      </c>
      <c r="J162" s="159">
        <f t="shared" si="43"/>
        <v>0.11245213917096721</v>
      </c>
      <c r="K162" s="87">
        <v>1311</v>
      </c>
      <c r="L162" s="159">
        <f t="shared" si="44"/>
        <v>0.10912269019477276</v>
      </c>
      <c r="M162" s="87">
        <v>460</v>
      </c>
      <c r="N162" s="159">
        <f t="shared" si="45"/>
        <v>3.8288663226236058E-2</v>
      </c>
      <c r="O162" s="87">
        <v>787</v>
      </c>
      <c r="P162" s="159">
        <f t="shared" si="46"/>
        <v>6.55069086066256E-2</v>
      </c>
      <c r="Q162" s="87">
        <v>12014</v>
      </c>
    </row>
    <row r="163" spans="1:17" ht="15.75" hidden="1" customHeight="1" thickBot="1">
      <c r="A163" s="128"/>
      <c r="B163" s="224"/>
      <c r="C163" s="84">
        <v>44218</v>
      </c>
      <c r="D163" s="163">
        <f t="shared" si="41"/>
        <v>0.56562116250511663</v>
      </c>
      <c r="E163" s="84">
        <v>3993</v>
      </c>
      <c r="F163" s="163"/>
      <c r="G163" s="84">
        <v>3188</v>
      </c>
      <c r="H163" s="160">
        <f t="shared" si="42"/>
        <v>4.0779778960294721E-2</v>
      </c>
      <c r="I163" s="84">
        <v>9550</v>
      </c>
      <c r="J163" s="160">
        <f t="shared" si="43"/>
        <v>0.12216025378632829</v>
      </c>
      <c r="K163" s="84">
        <v>9070</v>
      </c>
      <c r="L163" s="160">
        <f t="shared" si="44"/>
        <v>0.11602026197298404</v>
      </c>
      <c r="M163" s="84">
        <v>3200</v>
      </c>
      <c r="N163" s="160">
        <f t="shared" si="45"/>
        <v>4.0933278755628327E-2</v>
      </c>
      <c r="O163" s="84">
        <v>4957</v>
      </c>
      <c r="P163" s="160">
        <f t="shared" si="46"/>
        <v>6.3408207122390509E-2</v>
      </c>
      <c r="Q163" s="84">
        <v>78176</v>
      </c>
    </row>
    <row r="164" spans="1:17" ht="15.75" hidden="1" customHeight="1" thickBot="1">
      <c r="A164" s="128"/>
      <c r="B164" s="217" t="s">
        <v>12</v>
      </c>
      <c r="C164" s="81">
        <v>4207</v>
      </c>
      <c r="D164" s="166">
        <f t="shared" si="41"/>
        <v>0.64199603235159464</v>
      </c>
      <c r="E164" s="81">
        <v>260</v>
      </c>
      <c r="F164" s="166">
        <f t="shared" si="36"/>
        <v>3.9676484053105449E-2</v>
      </c>
      <c r="G164" s="81">
        <v>198</v>
      </c>
      <c r="H164" s="159">
        <f t="shared" si="42"/>
        <v>3.0215168625057225E-2</v>
      </c>
      <c r="I164" s="81">
        <v>615</v>
      </c>
      <c r="J164" s="159">
        <f t="shared" si="43"/>
        <v>9.3850144971768662E-2</v>
      </c>
      <c r="K164" s="81">
        <v>694</v>
      </c>
      <c r="L164" s="159">
        <f t="shared" si="44"/>
        <v>0.105905692049443</v>
      </c>
      <c r="M164" s="81">
        <v>223</v>
      </c>
      <c r="N164" s="159">
        <f t="shared" si="45"/>
        <v>3.4030215168625054E-2</v>
      </c>
      <c r="O164" s="81">
        <v>356</v>
      </c>
      <c r="P164" s="159">
        <f t="shared" si="46"/>
        <v>5.4326262780405921E-2</v>
      </c>
      <c r="Q164" s="81">
        <v>6553</v>
      </c>
    </row>
    <row r="165" spans="1:17" ht="15.75" hidden="1" customHeight="1" thickBot="1">
      <c r="A165" s="128"/>
      <c r="B165" s="218"/>
      <c r="C165" s="87">
        <v>8345</v>
      </c>
      <c r="D165" s="165">
        <f t="shared" si="41"/>
        <v>0.60265761536794971</v>
      </c>
      <c r="E165" s="87">
        <v>649</v>
      </c>
      <c r="F165" s="165">
        <f t="shared" si="36"/>
        <v>4.6869357983678778E-2</v>
      </c>
      <c r="G165" s="87">
        <v>468</v>
      </c>
      <c r="H165" s="160">
        <f t="shared" si="42"/>
        <v>3.3797934570665128E-2</v>
      </c>
      <c r="I165" s="87">
        <v>1341</v>
      </c>
      <c r="J165" s="160">
        <f t="shared" si="43"/>
        <v>9.6844081750559682E-2</v>
      </c>
      <c r="K165" s="87">
        <v>1442</v>
      </c>
      <c r="L165" s="160">
        <f t="shared" si="44"/>
        <v>0.10413808045063913</v>
      </c>
      <c r="M165" s="87">
        <v>618</v>
      </c>
      <c r="N165" s="160">
        <f t="shared" si="45"/>
        <v>4.463060590741677E-2</v>
      </c>
      <c r="O165" s="87">
        <v>984</v>
      </c>
      <c r="P165" s="160">
        <f t="shared" si="46"/>
        <v>7.1062323969090777E-2</v>
      </c>
      <c r="Q165" s="87">
        <v>13847</v>
      </c>
    </row>
    <row r="166" spans="1:17" ht="15.75" hidden="1" customHeight="1" thickBot="1">
      <c r="A166" s="128"/>
      <c r="B166" s="218"/>
      <c r="C166" s="87">
        <v>1650</v>
      </c>
      <c r="D166" s="165">
        <f t="shared" si="41"/>
        <v>0.49209662988368624</v>
      </c>
      <c r="E166" s="87">
        <v>251</v>
      </c>
      <c r="F166" s="165"/>
      <c r="G166" s="87">
        <v>164</v>
      </c>
      <c r="H166" s="159">
        <f t="shared" si="42"/>
        <v>4.8911422606620937E-2</v>
      </c>
      <c r="I166" s="87">
        <v>421</v>
      </c>
      <c r="J166" s="159">
        <f t="shared" si="43"/>
        <v>0.12555920071577692</v>
      </c>
      <c r="K166" s="87">
        <v>413</v>
      </c>
      <c r="L166" s="159">
        <f t="shared" si="44"/>
        <v>0.12317327766179541</v>
      </c>
      <c r="M166" s="87">
        <v>184</v>
      </c>
      <c r="N166" s="159">
        <f t="shared" si="45"/>
        <v>5.487623024157471E-2</v>
      </c>
      <c r="O166" s="87">
        <v>270</v>
      </c>
      <c r="P166" s="159">
        <f t="shared" si="46"/>
        <v>8.0524903071875931E-2</v>
      </c>
      <c r="Q166" s="87">
        <v>3353</v>
      </c>
    </row>
    <row r="167" spans="1:17" ht="15.75" hidden="1" customHeight="1" thickBot="1">
      <c r="A167" s="128"/>
      <c r="B167" s="218"/>
      <c r="C167" s="87">
        <v>45835</v>
      </c>
      <c r="D167" s="165">
        <f t="shared" si="41"/>
        <v>0.6107668732094077</v>
      </c>
      <c r="E167" s="87">
        <v>3086</v>
      </c>
      <c r="F167" s="165"/>
      <c r="G167" s="87">
        <v>2594</v>
      </c>
      <c r="H167" s="160">
        <f t="shared" si="42"/>
        <v>3.4565927110400428E-2</v>
      </c>
      <c r="I167" s="87">
        <v>7404</v>
      </c>
      <c r="J167" s="160">
        <f t="shared" si="43"/>
        <v>9.8660803517889265E-2</v>
      </c>
      <c r="K167" s="87">
        <v>7943</v>
      </c>
      <c r="L167" s="160">
        <f t="shared" si="44"/>
        <v>0.10584316077020454</v>
      </c>
      <c r="M167" s="87">
        <v>3010</v>
      </c>
      <c r="N167" s="160">
        <f t="shared" si="45"/>
        <v>4.0109267772669731E-2</v>
      </c>
      <c r="O167" s="87">
        <v>5173</v>
      </c>
      <c r="P167" s="160">
        <f t="shared" si="46"/>
        <v>6.8931974148844027E-2</v>
      </c>
      <c r="Q167" s="87">
        <v>75045</v>
      </c>
    </row>
    <row r="168" spans="1:17" ht="15.75" hidden="1" customHeight="1" thickBot="1">
      <c r="A168" s="128"/>
      <c r="B168" s="218"/>
      <c r="C168" s="87">
        <v>9308</v>
      </c>
      <c r="D168" s="165">
        <f t="shared" si="41"/>
        <v>0.61871842595054505</v>
      </c>
      <c r="E168" s="87">
        <v>623</v>
      </c>
      <c r="F168" s="165">
        <f t="shared" ref="F168:F169" si="53">E168/Q168</f>
        <v>4.1411858548258441E-2</v>
      </c>
      <c r="G168" s="87">
        <v>490</v>
      </c>
      <c r="H168" s="159">
        <f t="shared" si="42"/>
        <v>3.2571124700877425E-2</v>
      </c>
      <c r="I168" s="87">
        <v>1432</v>
      </c>
      <c r="J168" s="159">
        <f t="shared" si="43"/>
        <v>9.5187450146237709E-2</v>
      </c>
      <c r="K168" s="87">
        <v>1403</v>
      </c>
      <c r="L168" s="159">
        <f t="shared" si="44"/>
        <v>9.3259771337410258E-2</v>
      </c>
      <c r="M168" s="87">
        <v>677</v>
      </c>
      <c r="N168" s="159">
        <f t="shared" si="45"/>
        <v>4.5001329433661259E-2</v>
      </c>
      <c r="O168" s="87">
        <v>1111</v>
      </c>
      <c r="P168" s="159">
        <f t="shared" si="46"/>
        <v>7.3850039883009838E-2</v>
      </c>
      <c r="Q168" s="87">
        <v>15044</v>
      </c>
    </row>
    <row r="169" spans="1:17" ht="15.75" hidden="1" customHeight="1" thickBot="1">
      <c r="A169" s="128"/>
      <c r="B169" s="224"/>
      <c r="C169" s="84">
        <v>69345</v>
      </c>
      <c r="D169" s="163">
        <f t="shared" si="41"/>
        <v>0.60913371163542451</v>
      </c>
      <c r="E169" s="84">
        <v>4869</v>
      </c>
      <c r="F169" s="163">
        <f t="shared" si="53"/>
        <v>4.2769803763110278E-2</v>
      </c>
      <c r="G169" s="84">
        <v>3914</v>
      </c>
      <c r="H169" s="160">
        <f t="shared" si="42"/>
        <v>3.4380984171044078E-2</v>
      </c>
      <c r="I169" s="84">
        <v>11213</v>
      </c>
      <c r="J169" s="160">
        <f t="shared" si="43"/>
        <v>9.849616134642751E-2</v>
      </c>
      <c r="K169" s="84">
        <v>11895</v>
      </c>
      <c r="L169" s="160">
        <f t="shared" si="44"/>
        <v>0.10448692046871981</v>
      </c>
      <c r="M169" s="84">
        <v>4712</v>
      </c>
      <c r="N169" s="160">
        <f t="shared" si="45"/>
        <v>4.1390699390383159E-2</v>
      </c>
      <c r="O169" s="84">
        <v>7894</v>
      </c>
      <c r="P169" s="160">
        <f t="shared" si="46"/>
        <v>6.9341719224890644E-2</v>
      </c>
      <c r="Q169" s="84">
        <v>113842</v>
      </c>
    </row>
    <row r="170" spans="1:17" ht="15.75" hidden="1" customHeight="1" thickBot="1">
      <c r="A170" s="128"/>
      <c r="B170" s="217" t="s">
        <v>11</v>
      </c>
      <c r="C170" s="81">
        <v>428</v>
      </c>
      <c r="D170" s="166">
        <f t="shared" si="41"/>
        <v>0.71571906354515047</v>
      </c>
      <c r="E170" s="81">
        <v>25</v>
      </c>
      <c r="F170" s="166"/>
      <c r="G170" s="81">
        <v>15</v>
      </c>
      <c r="H170" s="159">
        <f t="shared" si="42"/>
        <v>2.508361204013378E-2</v>
      </c>
      <c r="I170" s="81">
        <v>49</v>
      </c>
      <c r="J170" s="159">
        <f t="shared" si="43"/>
        <v>8.193979933110368E-2</v>
      </c>
      <c r="K170" s="81">
        <v>44</v>
      </c>
      <c r="L170" s="159">
        <f t="shared" si="44"/>
        <v>7.3578595317725759E-2</v>
      </c>
      <c r="M170" s="81">
        <v>17</v>
      </c>
      <c r="N170" s="159">
        <f t="shared" si="45"/>
        <v>2.8428093645484948E-2</v>
      </c>
      <c r="O170" s="81">
        <v>20</v>
      </c>
      <c r="P170" s="159">
        <f t="shared" si="46"/>
        <v>3.3444816053511704E-2</v>
      </c>
      <c r="Q170" s="81">
        <v>598</v>
      </c>
    </row>
    <row r="171" spans="1:17" ht="15.75" hidden="1" customHeight="1" thickBot="1">
      <c r="A171" s="128"/>
      <c r="B171" s="218"/>
      <c r="C171" s="87">
        <v>697</v>
      </c>
      <c r="D171" s="165">
        <f t="shared" si="41"/>
        <v>0.70761421319796958</v>
      </c>
      <c r="E171" s="87">
        <v>45</v>
      </c>
      <c r="F171" s="165">
        <f t="shared" si="36"/>
        <v>4.5685279187817257E-2</v>
      </c>
      <c r="G171" s="87">
        <v>36</v>
      </c>
      <c r="H171" s="160">
        <f t="shared" si="42"/>
        <v>3.654822335025381E-2</v>
      </c>
      <c r="I171" s="87">
        <v>78</v>
      </c>
      <c r="J171" s="160">
        <f t="shared" si="43"/>
        <v>7.9187817258883242E-2</v>
      </c>
      <c r="K171" s="87">
        <v>62</v>
      </c>
      <c r="L171" s="160">
        <f t="shared" si="44"/>
        <v>6.2944162436548226E-2</v>
      </c>
      <c r="M171" s="87">
        <v>23</v>
      </c>
      <c r="N171" s="160">
        <f t="shared" si="45"/>
        <v>2.3350253807106598E-2</v>
      </c>
      <c r="O171" s="87">
        <v>44</v>
      </c>
      <c r="P171" s="160">
        <f t="shared" si="46"/>
        <v>4.4670050761421318E-2</v>
      </c>
      <c r="Q171" s="87">
        <v>985</v>
      </c>
    </row>
    <row r="172" spans="1:17" ht="15.75" hidden="1" customHeight="1" thickBot="1">
      <c r="A172" s="128"/>
      <c r="B172" s="218"/>
      <c r="C172" s="87">
        <v>128</v>
      </c>
      <c r="D172" s="165">
        <f t="shared" si="41"/>
        <v>0.55411255411255411</v>
      </c>
      <c r="E172" s="87">
        <v>17</v>
      </c>
      <c r="F172" s="165">
        <f t="shared" si="36"/>
        <v>7.3593073593073599E-2</v>
      </c>
      <c r="G172" s="87">
        <v>16</v>
      </c>
      <c r="H172" s="159">
        <f t="shared" si="42"/>
        <v>6.9264069264069264E-2</v>
      </c>
      <c r="I172" s="87">
        <v>29</v>
      </c>
      <c r="J172" s="159">
        <f t="shared" si="43"/>
        <v>0.12554112554112554</v>
      </c>
      <c r="K172" s="87">
        <v>27</v>
      </c>
      <c r="L172" s="159">
        <f t="shared" si="44"/>
        <v>0.11688311688311688</v>
      </c>
      <c r="M172" s="87">
        <v>4</v>
      </c>
      <c r="N172" s="159">
        <f t="shared" si="45"/>
        <v>1.7316017316017316E-2</v>
      </c>
      <c r="O172" s="87">
        <v>10</v>
      </c>
      <c r="P172" s="159">
        <f t="shared" si="46"/>
        <v>4.3290043290043288E-2</v>
      </c>
      <c r="Q172" s="87">
        <v>231</v>
      </c>
    </row>
    <row r="173" spans="1:17" ht="15.75" hidden="1" customHeight="1" thickBot="1">
      <c r="A173" s="128"/>
      <c r="B173" s="218"/>
      <c r="C173" s="87">
        <v>5776</v>
      </c>
      <c r="D173" s="165">
        <f t="shared" si="41"/>
        <v>0.67280139778683745</v>
      </c>
      <c r="E173" s="87">
        <v>415</v>
      </c>
      <c r="F173" s="165"/>
      <c r="G173" s="87">
        <v>305</v>
      </c>
      <c r="H173" s="160">
        <f t="shared" si="42"/>
        <v>3.5527082119976704E-2</v>
      </c>
      <c r="I173" s="87">
        <v>799</v>
      </c>
      <c r="J173" s="160">
        <f t="shared" si="43"/>
        <v>9.3069306930693069E-2</v>
      </c>
      <c r="K173" s="87">
        <v>691</v>
      </c>
      <c r="L173" s="160">
        <f t="shared" si="44"/>
        <v>8.0489225393127542E-2</v>
      </c>
      <c r="M173" s="87">
        <v>219</v>
      </c>
      <c r="N173" s="160">
        <f t="shared" si="45"/>
        <v>2.5509609784507864E-2</v>
      </c>
      <c r="O173" s="87">
        <v>380</v>
      </c>
      <c r="P173" s="160">
        <f t="shared" si="46"/>
        <v>4.4263249854397203E-2</v>
      </c>
      <c r="Q173" s="87">
        <v>8585</v>
      </c>
    </row>
    <row r="174" spans="1:17" ht="15.75" hidden="1" customHeight="1" thickBot="1">
      <c r="A174" s="128"/>
      <c r="B174" s="218"/>
      <c r="C174" s="87">
        <v>1350</v>
      </c>
      <c r="D174" s="165">
        <f t="shared" si="41"/>
        <v>0.73891625615763545</v>
      </c>
      <c r="E174" s="87">
        <v>58</v>
      </c>
      <c r="F174" s="165"/>
      <c r="G174" s="87">
        <v>44</v>
      </c>
      <c r="H174" s="159">
        <f t="shared" si="42"/>
        <v>2.40831964969896E-2</v>
      </c>
      <c r="I174" s="87">
        <v>134</v>
      </c>
      <c r="J174" s="159">
        <f t="shared" si="43"/>
        <v>7.3344280240831963E-2</v>
      </c>
      <c r="K174" s="87">
        <v>127</v>
      </c>
      <c r="L174" s="159">
        <f t="shared" si="44"/>
        <v>6.9512862616310886E-2</v>
      </c>
      <c r="M174" s="87">
        <v>36</v>
      </c>
      <c r="N174" s="159">
        <f t="shared" si="45"/>
        <v>1.9704433497536946E-2</v>
      </c>
      <c r="O174" s="87">
        <v>78</v>
      </c>
      <c r="P174" s="159">
        <f t="shared" si="46"/>
        <v>4.2692939244663386E-2</v>
      </c>
      <c r="Q174" s="87">
        <v>1827</v>
      </c>
    </row>
    <row r="175" spans="1:17" ht="15.75" hidden="1" customHeight="1" thickBot="1">
      <c r="A175" s="128"/>
      <c r="B175" s="224"/>
      <c r="C175" s="84">
        <v>8379</v>
      </c>
      <c r="D175" s="163">
        <f t="shared" si="41"/>
        <v>0.68534271225257648</v>
      </c>
      <c r="E175" s="84">
        <v>560</v>
      </c>
      <c r="F175" s="163">
        <f t="shared" ref="F175:F176" si="54">E175/Q175</f>
        <v>4.5804024210698513E-2</v>
      </c>
      <c r="G175" s="84">
        <v>416</v>
      </c>
      <c r="H175" s="160">
        <f t="shared" si="42"/>
        <v>3.4025846556518892E-2</v>
      </c>
      <c r="I175" s="84">
        <v>1089</v>
      </c>
      <c r="J175" s="160">
        <f t="shared" si="43"/>
        <v>8.9072468509733355E-2</v>
      </c>
      <c r="K175" s="84">
        <v>951</v>
      </c>
      <c r="L175" s="160">
        <f t="shared" si="44"/>
        <v>7.7785048257811226E-2</v>
      </c>
      <c r="M175" s="84">
        <v>299</v>
      </c>
      <c r="N175" s="160">
        <f t="shared" si="45"/>
        <v>2.4456077212497956E-2</v>
      </c>
      <c r="O175" s="84">
        <v>532</v>
      </c>
      <c r="P175" s="160">
        <f t="shared" si="46"/>
        <v>4.3513823000163585E-2</v>
      </c>
      <c r="Q175" s="84">
        <v>12226</v>
      </c>
    </row>
    <row r="176" spans="1:17" ht="15.75" hidden="1" customHeight="1" thickBot="1">
      <c r="A176" s="128"/>
      <c r="B176" s="217" t="s">
        <v>12</v>
      </c>
      <c r="C176" s="81">
        <v>728</v>
      </c>
      <c r="D176" s="166">
        <f t="shared" si="41"/>
        <v>0.73239436619718312</v>
      </c>
      <c r="E176" s="81">
        <v>31</v>
      </c>
      <c r="F176" s="166">
        <f t="shared" si="54"/>
        <v>3.1187122736418511E-2</v>
      </c>
      <c r="G176" s="81">
        <v>28</v>
      </c>
      <c r="H176" s="159">
        <f t="shared" si="42"/>
        <v>2.8169014084507043E-2</v>
      </c>
      <c r="I176" s="81">
        <v>54</v>
      </c>
      <c r="J176" s="159">
        <f t="shared" si="43"/>
        <v>5.4325955734406441E-2</v>
      </c>
      <c r="K176" s="81">
        <v>77</v>
      </c>
      <c r="L176" s="159">
        <f t="shared" si="44"/>
        <v>7.746478873239436E-2</v>
      </c>
      <c r="M176" s="81">
        <v>28</v>
      </c>
      <c r="N176" s="159">
        <f t="shared" si="45"/>
        <v>2.8169014084507043E-2</v>
      </c>
      <c r="O176" s="81">
        <v>48</v>
      </c>
      <c r="P176" s="159">
        <f t="shared" si="46"/>
        <v>4.8289738430583498E-2</v>
      </c>
      <c r="Q176" s="81">
        <v>994</v>
      </c>
    </row>
    <row r="177" spans="1:17" ht="15.75" hidden="1" customHeight="1" thickBot="1">
      <c r="A177" s="128"/>
      <c r="B177" s="218"/>
      <c r="C177" s="87">
        <v>1523</v>
      </c>
      <c r="D177" s="165">
        <f t="shared" si="41"/>
        <v>0.70738504412447745</v>
      </c>
      <c r="E177" s="87">
        <v>85</v>
      </c>
      <c r="F177" s="165"/>
      <c r="G177" s="87">
        <v>70</v>
      </c>
      <c r="H177" s="160">
        <f t="shared" si="42"/>
        <v>3.2512772875058056E-2</v>
      </c>
      <c r="I177" s="87">
        <v>169</v>
      </c>
      <c r="J177" s="160">
        <f t="shared" si="43"/>
        <v>7.8495123084068738E-2</v>
      </c>
      <c r="K177" s="87">
        <v>162</v>
      </c>
      <c r="L177" s="160">
        <f t="shared" si="44"/>
        <v>7.524384579656293E-2</v>
      </c>
      <c r="M177" s="87">
        <v>59</v>
      </c>
      <c r="N177" s="160">
        <f t="shared" si="45"/>
        <v>2.740362285183465E-2</v>
      </c>
      <c r="O177" s="87">
        <v>85</v>
      </c>
      <c r="P177" s="160">
        <f t="shared" si="46"/>
        <v>3.9479795633999074E-2</v>
      </c>
      <c r="Q177" s="87">
        <v>2153</v>
      </c>
    </row>
    <row r="178" spans="1:17" ht="15.75" hidden="1" customHeight="1" thickBot="1">
      <c r="A178" s="128"/>
      <c r="B178" s="218"/>
      <c r="C178" s="87">
        <v>216</v>
      </c>
      <c r="D178" s="165">
        <f t="shared" si="41"/>
        <v>0.52811735941320292</v>
      </c>
      <c r="E178" s="87">
        <v>33</v>
      </c>
      <c r="F178" s="165">
        <f t="shared" si="36"/>
        <v>8.0684596577017112E-2</v>
      </c>
      <c r="G178" s="87">
        <v>21</v>
      </c>
      <c r="H178" s="159">
        <f t="shared" si="42"/>
        <v>5.1344743276283619E-2</v>
      </c>
      <c r="I178" s="87">
        <v>45</v>
      </c>
      <c r="J178" s="159">
        <f t="shared" si="43"/>
        <v>0.1100244498777506</v>
      </c>
      <c r="K178" s="87">
        <v>50</v>
      </c>
      <c r="L178" s="159">
        <f t="shared" si="44"/>
        <v>0.12224938875305623</v>
      </c>
      <c r="M178" s="87">
        <v>19</v>
      </c>
      <c r="N178" s="159">
        <f t="shared" si="45"/>
        <v>4.6454767726161368E-2</v>
      </c>
      <c r="O178" s="87">
        <v>25</v>
      </c>
      <c r="P178" s="159">
        <f t="shared" si="46"/>
        <v>6.1124694376528114E-2</v>
      </c>
      <c r="Q178" s="87">
        <v>409</v>
      </c>
    </row>
    <row r="179" spans="1:17" ht="15.75" hidden="1" customHeight="1" thickBot="1">
      <c r="A179" s="128"/>
      <c r="B179" s="218"/>
      <c r="C179" s="87">
        <v>9345</v>
      </c>
      <c r="D179" s="165">
        <f t="shared" si="41"/>
        <v>0.69484720053535576</v>
      </c>
      <c r="E179" s="87">
        <v>502</v>
      </c>
      <c r="F179" s="165">
        <f t="shared" si="36"/>
        <v>3.7326195256152876E-2</v>
      </c>
      <c r="G179" s="87">
        <v>402</v>
      </c>
      <c r="H179" s="160">
        <f t="shared" si="42"/>
        <v>2.9890698193174213E-2</v>
      </c>
      <c r="I179" s="87">
        <v>1102</v>
      </c>
      <c r="J179" s="160">
        <f t="shared" si="43"/>
        <v>8.1939177634024835E-2</v>
      </c>
      <c r="K179" s="87">
        <v>1090</v>
      </c>
      <c r="L179" s="160">
        <f t="shared" si="44"/>
        <v>8.104691798646739E-2</v>
      </c>
      <c r="M179" s="87">
        <v>384</v>
      </c>
      <c r="N179" s="160">
        <f t="shared" si="45"/>
        <v>2.8552308721838057E-2</v>
      </c>
      <c r="O179" s="87">
        <v>624</v>
      </c>
      <c r="P179" s="160">
        <f t="shared" si="46"/>
        <v>4.6397501672986841E-2</v>
      </c>
      <c r="Q179" s="87">
        <v>13449</v>
      </c>
    </row>
    <row r="180" spans="1:17" ht="15.75" hidden="1" customHeight="1" thickBot="1">
      <c r="A180" s="128"/>
      <c r="B180" s="218"/>
      <c r="C180" s="87">
        <v>1855</v>
      </c>
      <c r="D180" s="165">
        <f t="shared" si="41"/>
        <v>0.73262243285939965</v>
      </c>
      <c r="E180" s="87">
        <v>91</v>
      </c>
      <c r="F180" s="165"/>
      <c r="G180" s="87">
        <v>66</v>
      </c>
      <c r="H180" s="159">
        <f t="shared" si="42"/>
        <v>2.6066350710900472E-2</v>
      </c>
      <c r="I180" s="87">
        <v>166</v>
      </c>
      <c r="J180" s="159">
        <f t="shared" si="43"/>
        <v>6.5560821484992107E-2</v>
      </c>
      <c r="K180" s="87">
        <v>186</v>
      </c>
      <c r="L180" s="159">
        <f t="shared" si="44"/>
        <v>7.3459715639810422E-2</v>
      </c>
      <c r="M180" s="87">
        <v>74</v>
      </c>
      <c r="N180" s="159">
        <f t="shared" si="45"/>
        <v>2.9225908372827805E-2</v>
      </c>
      <c r="O180" s="87">
        <v>94</v>
      </c>
      <c r="P180" s="159">
        <f t="shared" si="46"/>
        <v>3.7124802527646127E-2</v>
      </c>
      <c r="Q180" s="87">
        <v>2532</v>
      </c>
    </row>
    <row r="181" spans="1:17" ht="15.75" hidden="1" customHeight="1" thickBot="1">
      <c r="A181" s="131"/>
      <c r="B181" s="224"/>
      <c r="C181" s="84">
        <v>13667</v>
      </c>
      <c r="D181" s="163">
        <f t="shared" si="41"/>
        <v>0.69954445411270927</v>
      </c>
      <c r="E181" s="84">
        <v>742</v>
      </c>
      <c r="F181" s="163"/>
      <c r="G181" s="84">
        <v>587</v>
      </c>
      <c r="H181" s="160">
        <f t="shared" si="42"/>
        <v>3.0045554588729078E-2</v>
      </c>
      <c r="I181" s="84">
        <v>1536</v>
      </c>
      <c r="J181" s="160">
        <f t="shared" si="43"/>
        <v>7.8620054256027028E-2</v>
      </c>
      <c r="K181" s="84">
        <v>1565</v>
      </c>
      <c r="L181" s="160">
        <f t="shared" si="44"/>
        <v>8.0104417259558788E-2</v>
      </c>
      <c r="M181" s="84">
        <v>564</v>
      </c>
      <c r="N181" s="160">
        <f t="shared" si="45"/>
        <v>2.8868301172134923E-2</v>
      </c>
      <c r="O181" s="84">
        <v>876</v>
      </c>
      <c r="P181" s="160">
        <f t="shared" si="46"/>
        <v>4.4837999692890415E-2</v>
      </c>
      <c r="Q181" s="84">
        <v>19537</v>
      </c>
    </row>
    <row r="182" spans="1:17" ht="15.75" hidden="1" customHeight="1" thickBot="1">
      <c r="A182" s="132" t="s">
        <v>22</v>
      </c>
      <c r="B182" s="127" t="s">
        <v>11</v>
      </c>
      <c r="C182" s="81">
        <v>1319</v>
      </c>
      <c r="D182" s="166">
        <f t="shared" si="41"/>
        <v>0.40672217082947887</v>
      </c>
      <c r="E182" s="81">
        <v>174</v>
      </c>
      <c r="F182" s="166">
        <f t="shared" ref="F182:F183" si="55">E182/Q182</f>
        <v>5.3654024051803882E-2</v>
      </c>
      <c r="G182" s="81">
        <v>190</v>
      </c>
      <c r="H182" s="159">
        <f t="shared" si="42"/>
        <v>5.8587727412889298E-2</v>
      </c>
      <c r="I182" s="81">
        <v>564</v>
      </c>
      <c r="J182" s="159">
        <f t="shared" si="43"/>
        <v>0.17391304347826086</v>
      </c>
      <c r="K182" s="81">
        <v>528</v>
      </c>
      <c r="L182" s="159">
        <f t="shared" si="44"/>
        <v>0.16281221091581868</v>
      </c>
      <c r="M182" s="81">
        <v>221</v>
      </c>
      <c r="N182" s="159">
        <f t="shared" si="45"/>
        <v>6.814677767499229E-2</v>
      </c>
      <c r="O182" s="81">
        <v>247</v>
      </c>
      <c r="P182" s="159">
        <f t="shared" si="46"/>
        <v>7.6164045636756092E-2</v>
      </c>
      <c r="Q182" s="81">
        <v>3243</v>
      </c>
    </row>
    <row r="183" spans="1:17" ht="15.75" hidden="1" customHeight="1" thickBot="1">
      <c r="A183" s="128"/>
      <c r="B183" s="128"/>
      <c r="C183" s="87">
        <v>52982</v>
      </c>
      <c r="D183" s="165">
        <f t="shared" si="41"/>
        <v>0.60490712091977117</v>
      </c>
      <c r="E183" s="87">
        <v>3916</v>
      </c>
      <c r="F183" s="165">
        <f t="shared" si="55"/>
        <v>4.470983136766872E-2</v>
      </c>
      <c r="G183" s="87">
        <v>3232</v>
      </c>
      <c r="H183" s="160">
        <f t="shared" si="42"/>
        <v>3.690045326361218E-2</v>
      </c>
      <c r="I183" s="87">
        <v>9387</v>
      </c>
      <c r="J183" s="160">
        <f t="shared" si="43"/>
        <v>0.10717343898067065</v>
      </c>
      <c r="K183" s="87">
        <v>9453</v>
      </c>
      <c r="L183" s="160">
        <f t="shared" si="44"/>
        <v>0.10792697546439541</v>
      </c>
      <c r="M183" s="87">
        <v>3355</v>
      </c>
      <c r="N183" s="160">
        <f t="shared" si="45"/>
        <v>3.8304771256008313E-2</v>
      </c>
      <c r="O183" s="87">
        <v>5262</v>
      </c>
      <c r="P183" s="160">
        <f t="shared" si="46"/>
        <v>6.007740874787354E-2</v>
      </c>
      <c r="Q183" s="87">
        <v>87587</v>
      </c>
    </row>
    <row r="184" spans="1:17" ht="15.75" hidden="1" customHeight="1" thickBot="1">
      <c r="A184" s="128"/>
      <c r="B184" s="128"/>
      <c r="C184" s="87">
        <v>10947</v>
      </c>
      <c r="D184" s="165">
        <f t="shared" si="41"/>
        <v>0.72829485729492383</v>
      </c>
      <c r="E184" s="87">
        <v>564</v>
      </c>
      <c r="F184" s="165"/>
      <c r="G184" s="87">
        <v>425</v>
      </c>
      <c r="H184" s="159">
        <f t="shared" si="42"/>
        <v>2.8274898543011111E-2</v>
      </c>
      <c r="I184" s="87">
        <v>1129</v>
      </c>
      <c r="J184" s="159">
        <f t="shared" si="43"/>
        <v>7.511143636484599E-2</v>
      </c>
      <c r="K184" s="87">
        <v>1069</v>
      </c>
      <c r="L184" s="159">
        <f t="shared" si="44"/>
        <v>7.1119685982303241E-2</v>
      </c>
      <c r="M184" s="87">
        <v>386</v>
      </c>
      <c r="N184" s="159">
        <f t="shared" si="45"/>
        <v>2.5680260794358326E-2</v>
      </c>
      <c r="O184" s="87">
        <v>511</v>
      </c>
      <c r="P184" s="159">
        <f t="shared" si="46"/>
        <v>3.3996407424655713E-2</v>
      </c>
      <c r="Q184" s="87">
        <v>15031</v>
      </c>
    </row>
    <row r="185" spans="1:17" ht="15.75" hidden="1" customHeight="1" thickBot="1">
      <c r="A185" s="128"/>
      <c r="B185" s="128"/>
      <c r="C185" s="87"/>
      <c r="D185" s="165" t="e">
        <f t="shared" si="41"/>
        <v>#DIV/0!</v>
      </c>
      <c r="E185" s="87"/>
      <c r="F185" s="165" t="e">
        <f t="shared" ref="F185:F248" si="56">E185/Q185</f>
        <v>#DIV/0!</v>
      </c>
      <c r="G185" s="87"/>
      <c r="H185" s="160" t="e">
        <f t="shared" si="42"/>
        <v>#DIV/0!</v>
      </c>
      <c r="I185" s="87"/>
      <c r="J185" s="160" t="e">
        <f t="shared" si="43"/>
        <v>#DIV/0!</v>
      </c>
      <c r="K185" s="87"/>
      <c r="L185" s="160" t="e">
        <f t="shared" si="44"/>
        <v>#DIV/0!</v>
      </c>
      <c r="M185" s="87"/>
      <c r="N185" s="160" t="e">
        <f t="shared" si="45"/>
        <v>#DIV/0!</v>
      </c>
      <c r="O185" s="87"/>
      <c r="P185" s="160" t="e">
        <f t="shared" si="46"/>
        <v>#DIV/0!</v>
      </c>
      <c r="Q185" s="87"/>
    </row>
    <row r="186" spans="1:17" ht="15.75" hidden="1" customHeight="1" thickBot="1">
      <c r="A186" s="128"/>
      <c r="B186" s="128"/>
      <c r="C186" s="87"/>
      <c r="D186" s="165" t="e">
        <f t="shared" si="41"/>
        <v>#DIV/0!</v>
      </c>
      <c r="E186" s="87"/>
      <c r="F186" s="165" t="e">
        <f t="shared" si="56"/>
        <v>#DIV/0!</v>
      </c>
      <c r="G186" s="87"/>
      <c r="H186" s="159" t="e">
        <f t="shared" si="42"/>
        <v>#DIV/0!</v>
      </c>
      <c r="I186" s="87"/>
      <c r="J186" s="159" t="e">
        <f t="shared" si="43"/>
        <v>#DIV/0!</v>
      </c>
      <c r="K186" s="87"/>
      <c r="L186" s="159" t="e">
        <f t="shared" si="44"/>
        <v>#DIV/0!</v>
      </c>
      <c r="M186" s="87"/>
      <c r="N186" s="159" t="e">
        <f t="shared" si="45"/>
        <v>#DIV/0!</v>
      </c>
      <c r="O186" s="87"/>
      <c r="P186" s="159" t="e">
        <f t="shared" si="46"/>
        <v>#DIV/0!</v>
      </c>
      <c r="Q186" s="87"/>
    </row>
    <row r="187" spans="1:17" ht="15.75" thickBot="1">
      <c r="A187" s="226" t="s">
        <v>22</v>
      </c>
      <c r="B187" s="127" t="s">
        <v>11</v>
      </c>
      <c r="C187" s="142">
        <f>C182+C183+C184</f>
        <v>65248</v>
      </c>
      <c r="D187" s="168">
        <f t="shared" si="41"/>
        <v>0.61635540945201728</v>
      </c>
      <c r="E187" s="142">
        <f t="shared" ref="E187:Q187" si="57">E182+E183+E184</f>
        <v>4654</v>
      </c>
      <c r="F187" s="168">
        <f>E187/Q187</f>
        <v>4.396331037870415E-2</v>
      </c>
      <c r="G187" s="142">
        <f t="shared" si="57"/>
        <v>3847</v>
      </c>
      <c r="H187" s="160">
        <f t="shared" si="42"/>
        <v>3.6340106365894902E-2</v>
      </c>
      <c r="I187" s="142">
        <f t="shared" si="57"/>
        <v>11080</v>
      </c>
      <c r="J187" s="160">
        <f t="shared" si="43"/>
        <v>0.10466555199743059</v>
      </c>
      <c r="K187" s="142">
        <f t="shared" si="57"/>
        <v>11050</v>
      </c>
      <c r="L187" s="160">
        <f t="shared" si="44"/>
        <v>0.10438216151368304</v>
      </c>
      <c r="M187" s="142">
        <f t="shared" si="57"/>
        <v>3962</v>
      </c>
      <c r="N187" s="160">
        <f t="shared" si="45"/>
        <v>3.7426436553593866E-2</v>
      </c>
      <c r="O187" s="142">
        <f t="shared" si="57"/>
        <v>6020</v>
      </c>
      <c r="P187" s="160">
        <f t="shared" si="46"/>
        <v>5.6867023738676185E-2</v>
      </c>
      <c r="Q187" s="142">
        <f t="shared" si="57"/>
        <v>105861</v>
      </c>
    </row>
    <row r="188" spans="1:17" ht="15.75" hidden="1" customHeight="1" thickBot="1">
      <c r="A188" s="221"/>
      <c r="B188" s="127" t="s">
        <v>12</v>
      </c>
      <c r="C188" s="140">
        <v>872</v>
      </c>
      <c r="D188" s="162">
        <f t="shared" si="41"/>
        <v>0.39890210430009149</v>
      </c>
      <c r="E188" s="140">
        <v>111</v>
      </c>
      <c r="F188" s="162"/>
      <c r="G188" s="140">
        <v>99</v>
      </c>
      <c r="H188" s="159">
        <f t="shared" si="42"/>
        <v>4.5288197621225983E-2</v>
      </c>
      <c r="I188" s="140">
        <v>286</v>
      </c>
      <c r="J188" s="159">
        <f t="shared" si="43"/>
        <v>0.13083257090576395</v>
      </c>
      <c r="K188" s="140">
        <v>400</v>
      </c>
      <c r="L188" s="159">
        <f t="shared" si="44"/>
        <v>0.18298261665141813</v>
      </c>
      <c r="M188" s="140">
        <v>162</v>
      </c>
      <c r="N188" s="159">
        <f t="shared" si="45"/>
        <v>7.4107959743824336E-2</v>
      </c>
      <c r="O188" s="140">
        <v>256</v>
      </c>
      <c r="P188" s="159">
        <f t="shared" si="46"/>
        <v>0.1171088746569076</v>
      </c>
      <c r="Q188" s="140">
        <v>2186</v>
      </c>
    </row>
    <row r="189" spans="1:17" ht="15.75" hidden="1" customHeight="1" thickBot="1">
      <c r="A189" s="221"/>
      <c r="B189" s="128"/>
      <c r="C189" s="140">
        <v>81556</v>
      </c>
      <c r="D189" s="162">
        <f t="shared" si="41"/>
        <v>0.65100537209543652</v>
      </c>
      <c r="E189" s="140">
        <v>4789</v>
      </c>
      <c r="F189" s="162">
        <f t="shared" ref="F189:F190" si="58">E189/Q189</f>
        <v>3.8227288329062796E-2</v>
      </c>
      <c r="G189" s="140">
        <v>3693</v>
      </c>
      <c r="H189" s="160">
        <f t="shared" si="42"/>
        <v>2.9478675255633517E-2</v>
      </c>
      <c r="I189" s="140">
        <v>10699</v>
      </c>
      <c r="J189" s="160">
        <f t="shared" si="43"/>
        <v>8.5402747511514485E-2</v>
      </c>
      <c r="K189" s="140">
        <v>11611</v>
      </c>
      <c r="L189" s="160">
        <f t="shared" si="44"/>
        <v>9.2682615324441039E-2</v>
      </c>
      <c r="M189" s="140">
        <v>4731</v>
      </c>
      <c r="N189" s="160">
        <f t="shared" si="45"/>
        <v>3.7764314279556503E-2</v>
      </c>
      <c r="O189" s="140">
        <v>8198</v>
      </c>
      <c r="P189" s="160">
        <f t="shared" si="46"/>
        <v>6.5438987204355148E-2</v>
      </c>
      <c r="Q189" s="140">
        <v>125277</v>
      </c>
    </row>
    <row r="190" spans="1:17" ht="15.75" hidden="1" customHeight="1" thickBot="1">
      <c r="A190" s="221"/>
      <c r="B190" s="128"/>
      <c r="C190" s="140">
        <v>17728</v>
      </c>
      <c r="D190" s="162">
        <f t="shared" si="41"/>
        <v>0.73713097713097708</v>
      </c>
      <c r="E190" s="140">
        <v>776</v>
      </c>
      <c r="F190" s="162">
        <f t="shared" si="58"/>
        <v>3.2266112266112264E-2</v>
      </c>
      <c r="G190" s="140">
        <v>576</v>
      </c>
      <c r="H190" s="159">
        <f t="shared" si="42"/>
        <v>2.3950103950103951E-2</v>
      </c>
      <c r="I190" s="140">
        <v>1690</v>
      </c>
      <c r="J190" s="159">
        <f t="shared" si="43"/>
        <v>7.0270270270270274E-2</v>
      </c>
      <c r="K190" s="140">
        <v>1722</v>
      </c>
      <c r="L190" s="159">
        <f t="shared" si="44"/>
        <v>7.1600831600831596E-2</v>
      </c>
      <c r="M190" s="140">
        <v>610</v>
      </c>
      <c r="N190" s="159">
        <f t="shared" si="45"/>
        <v>2.5363825363825365E-2</v>
      </c>
      <c r="O190" s="140">
        <v>948</v>
      </c>
      <c r="P190" s="159">
        <f t="shared" si="46"/>
        <v>3.9417879417879415E-2</v>
      </c>
      <c r="Q190" s="140">
        <v>24050</v>
      </c>
    </row>
    <row r="191" spans="1:17" ht="15.75" hidden="1" customHeight="1" thickBot="1">
      <c r="A191" s="221"/>
      <c r="B191" s="128"/>
      <c r="C191" s="140"/>
      <c r="D191" s="162" t="e">
        <f t="shared" si="41"/>
        <v>#DIV/0!</v>
      </c>
      <c r="E191" s="140"/>
      <c r="F191" s="162"/>
      <c r="G191" s="140"/>
      <c r="H191" s="160" t="e">
        <f t="shared" si="42"/>
        <v>#DIV/0!</v>
      </c>
      <c r="I191" s="140"/>
      <c r="J191" s="160" t="e">
        <f t="shared" si="43"/>
        <v>#DIV/0!</v>
      </c>
      <c r="K191" s="140"/>
      <c r="L191" s="160" t="e">
        <f t="shared" si="44"/>
        <v>#DIV/0!</v>
      </c>
      <c r="M191" s="140"/>
      <c r="N191" s="160" t="e">
        <f t="shared" si="45"/>
        <v>#DIV/0!</v>
      </c>
      <c r="O191" s="140"/>
      <c r="P191" s="160" t="e">
        <f t="shared" si="46"/>
        <v>#DIV/0!</v>
      </c>
      <c r="Q191" s="140"/>
    </row>
    <row r="192" spans="1:17" ht="15.75" hidden="1" customHeight="1" thickBot="1">
      <c r="A192" s="221"/>
      <c r="B192" s="128"/>
      <c r="C192" s="140"/>
      <c r="D192" s="162" t="e">
        <f t="shared" si="41"/>
        <v>#DIV/0!</v>
      </c>
      <c r="E192" s="140"/>
      <c r="F192" s="162" t="e">
        <f t="shared" si="56"/>
        <v>#DIV/0!</v>
      </c>
      <c r="G192" s="140"/>
      <c r="H192" s="159" t="e">
        <f t="shared" si="42"/>
        <v>#DIV/0!</v>
      </c>
      <c r="I192" s="140"/>
      <c r="J192" s="159" t="e">
        <f t="shared" si="43"/>
        <v>#DIV/0!</v>
      </c>
      <c r="K192" s="140"/>
      <c r="L192" s="159" t="e">
        <f t="shared" si="44"/>
        <v>#DIV/0!</v>
      </c>
      <c r="M192" s="140"/>
      <c r="N192" s="159" t="e">
        <f t="shared" si="45"/>
        <v>#DIV/0!</v>
      </c>
      <c r="O192" s="140"/>
      <c r="P192" s="159" t="e">
        <f t="shared" si="46"/>
        <v>#DIV/0!</v>
      </c>
      <c r="Q192" s="140"/>
    </row>
    <row r="193" spans="1:17" ht="15.75" thickBot="1">
      <c r="A193" s="227"/>
      <c r="B193" s="148" t="s">
        <v>12</v>
      </c>
      <c r="C193" s="141">
        <f>C188+C189+C190</f>
        <v>100156</v>
      </c>
      <c r="D193" s="160">
        <f t="shared" si="41"/>
        <v>0.66103898675361195</v>
      </c>
      <c r="E193" s="141">
        <f t="shared" ref="E193:Q193" si="59">E188+E189+E190</f>
        <v>5676</v>
      </c>
      <c r="F193" s="160">
        <f>E193/Q193</f>
        <v>3.7462131962273867E-2</v>
      </c>
      <c r="G193" s="141">
        <f t="shared" si="59"/>
        <v>4368</v>
      </c>
      <c r="H193" s="160">
        <f t="shared" si="42"/>
        <v>2.882920937477312E-2</v>
      </c>
      <c r="I193" s="141">
        <f t="shared" si="59"/>
        <v>12675</v>
      </c>
      <c r="J193" s="160">
        <f t="shared" si="43"/>
        <v>8.3656187917868427E-2</v>
      </c>
      <c r="K193" s="141">
        <f t="shared" si="59"/>
        <v>13733</v>
      </c>
      <c r="L193" s="160">
        <f t="shared" si="44"/>
        <v>9.063908707503647E-2</v>
      </c>
      <c r="M193" s="141">
        <f t="shared" si="59"/>
        <v>5503</v>
      </c>
      <c r="N193" s="160">
        <f t="shared" si="45"/>
        <v>3.6320315748483628E-2</v>
      </c>
      <c r="O193" s="141">
        <f t="shared" si="59"/>
        <v>9402</v>
      </c>
      <c r="P193" s="160">
        <f t="shared" si="46"/>
        <v>6.2054081167952586E-2</v>
      </c>
      <c r="Q193" s="141">
        <f t="shared" si="59"/>
        <v>151513</v>
      </c>
    </row>
    <row r="194" spans="1:17" ht="15.75" hidden="1" customHeight="1" thickBot="1">
      <c r="A194" s="128"/>
      <c r="B194" s="127" t="s">
        <v>11</v>
      </c>
      <c r="C194" s="81">
        <v>52982</v>
      </c>
      <c r="D194" s="166">
        <f t="shared" si="41"/>
        <v>0.60490712091977117</v>
      </c>
      <c r="E194" s="81">
        <v>3916</v>
      </c>
      <c r="F194" s="166"/>
      <c r="G194" s="81">
        <v>3232</v>
      </c>
      <c r="H194" s="159">
        <f t="shared" si="42"/>
        <v>3.690045326361218E-2</v>
      </c>
      <c r="I194" s="81">
        <v>9387</v>
      </c>
      <c r="J194" s="159">
        <f t="shared" si="43"/>
        <v>0.10717343898067065</v>
      </c>
      <c r="K194" s="81">
        <v>9453</v>
      </c>
      <c r="L194" s="159">
        <f t="shared" si="44"/>
        <v>0.10792697546439541</v>
      </c>
      <c r="M194" s="81">
        <v>3355</v>
      </c>
      <c r="N194" s="159">
        <f t="shared" si="45"/>
        <v>3.8304771256008313E-2</v>
      </c>
      <c r="O194" s="81">
        <v>5262</v>
      </c>
      <c r="P194" s="159">
        <f t="shared" si="46"/>
        <v>6.007740874787354E-2</v>
      </c>
      <c r="Q194" s="81">
        <v>87587</v>
      </c>
    </row>
    <row r="195" spans="1:17" ht="15.75" hidden="1" customHeight="1" thickBot="1">
      <c r="A195" s="128"/>
      <c r="B195" s="128"/>
      <c r="C195" s="87"/>
      <c r="D195" s="165" t="e">
        <f t="shared" si="41"/>
        <v>#DIV/0!</v>
      </c>
      <c r="E195" s="87"/>
      <c r="F195" s="165"/>
      <c r="G195" s="87"/>
      <c r="H195" s="160" t="e">
        <f t="shared" si="42"/>
        <v>#DIV/0!</v>
      </c>
      <c r="I195" s="87"/>
      <c r="J195" s="160" t="e">
        <f t="shared" si="43"/>
        <v>#DIV/0!</v>
      </c>
      <c r="K195" s="87"/>
      <c r="L195" s="160" t="e">
        <f t="shared" si="44"/>
        <v>#DIV/0!</v>
      </c>
      <c r="M195" s="87"/>
      <c r="N195" s="160" t="e">
        <f t="shared" si="45"/>
        <v>#DIV/0!</v>
      </c>
      <c r="O195" s="87"/>
      <c r="P195" s="160" t="e">
        <f t="shared" si="46"/>
        <v>#DIV/0!</v>
      </c>
      <c r="Q195" s="87"/>
    </row>
    <row r="196" spans="1:17" ht="15.75" hidden="1" customHeight="1" thickBot="1">
      <c r="A196" s="128"/>
      <c r="B196" s="128"/>
      <c r="C196" s="87"/>
      <c r="D196" s="165" t="e">
        <f t="shared" si="41"/>
        <v>#DIV/0!</v>
      </c>
      <c r="E196" s="87"/>
      <c r="F196" s="165" t="e">
        <f t="shared" ref="F196:F197" si="60">E196/Q196</f>
        <v>#DIV/0!</v>
      </c>
      <c r="G196" s="87"/>
      <c r="H196" s="159" t="e">
        <f t="shared" si="42"/>
        <v>#DIV/0!</v>
      </c>
      <c r="I196" s="87"/>
      <c r="J196" s="159" t="e">
        <f t="shared" si="43"/>
        <v>#DIV/0!</v>
      </c>
      <c r="K196" s="87"/>
      <c r="L196" s="159" t="e">
        <f t="shared" si="44"/>
        <v>#DIV/0!</v>
      </c>
      <c r="M196" s="87"/>
      <c r="N196" s="159" t="e">
        <f t="shared" si="45"/>
        <v>#DIV/0!</v>
      </c>
      <c r="O196" s="87"/>
      <c r="P196" s="159" t="e">
        <f t="shared" si="46"/>
        <v>#DIV/0!</v>
      </c>
      <c r="Q196" s="87"/>
    </row>
    <row r="197" spans="1:17" ht="15.75" hidden="1" customHeight="1" thickBot="1">
      <c r="A197" s="128"/>
      <c r="B197" s="128"/>
      <c r="C197" s="87"/>
      <c r="D197" s="165" t="e">
        <f t="shared" si="41"/>
        <v>#DIV/0!</v>
      </c>
      <c r="E197" s="87"/>
      <c r="F197" s="165" t="e">
        <f t="shared" si="60"/>
        <v>#DIV/0!</v>
      </c>
      <c r="G197" s="87"/>
      <c r="H197" s="160" t="e">
        <f t="shared" si="42"/>
        <v>#DIV/0!</v>
      </c>
      <c r="I197" s="87"/>
      <c r="J197" s="160" t="e">
        <f t="shared" si="43"/>
        <v>#DIV/0!</v>
      </c>
      <c r="K197" s="87"/>
      <c r="L197" s="160" t="e">
        <f t="shared" si="44"/>
        <v>#DIV/0!</v>
      </c>
      <c r="M197" s="87"/>
      <c r="N197" s="160" t="e">
        <f t="shared" si="45"/>
        <v>#DIV/0!</v>
      </c>
      <c r="O197" s="87"/>
      <c r="P197" s="160" t="e">
        <f t="shared" si="46"/>
        <v>#DIV/0!</v>
      </c>
      <c r="Q197" s="87"/>
    </row>
    <row r="198" spans="1:17" ht="15.75" hidden="1" customHeight="1" thickBot="1">
      <c r="A198" s="128"/>
      <c r="B198" s="128"/>
      <c r="C198" s="87"/>
      <c r="D198" s="165" t="e">
        <f t="shared" ref="D198:D261" si="61">C198/Q198</f>
        <v>#DIV/0!</v>
      </c>
      <c r="E198" s="87"/>
      <c r="F198" s="165"/>
      <c r="G198" s="87"/>
      <c r="H198" s="159" t="e">
        <f t="shared" ref="H198:H261" si="62">G198/Q198</f>
        <v>#DIV/0!</v>
      </c>
      <c r="I198" s="87"/>
      <c r="J198" s="159" t="e">
        <f t="shared" ref="J198:J261" si="63">I198/Q198</f>
        <v>#DIV/0!</v>
      </c>
      <c r="K198" s="87"/>
      <c r="L198" s="159" t="e">
        <f t="shared" ref="L198:L261" si="64">K198/Q198</f>
        <v>#DIV/0!</v>
      </c>
      <c r="M198" s="87"/>
      <c r="N198" s="159" t="e">
        <f t="shared" ref="N198:N261" si="65">M198/Q198</f>
        <v>#DIV/0!</v>
      </c>
      <c r="O198" s="87"/>
      <c r="P198" s="159" t="e">
        <f t="shared" ref="P198:P261" si="66">O198/Q198</f>
        <v>#DIV/0!</v>
      </c>
      <c r="Q198" s="87"/>
    </row>
    <row r="199" spans="1:17" ht="15.75" hidden="1" customHeight="1" thickBot="1">
      <c r="A199" s="128"/>
      <c r="B199" s="129" t="s">
        <v>11</v>
      </c>
      <c r="C199" s="84"/>
      <c r="D199" s="163" t="e">
        <f t="shared" si="61"/>
        <v>#DIV/0!</v>
      </c>
      <c r="E199" s="84"/>
      <c r="F199" s="163" t="e">
        <f t="shared" si="56"/>
        <v>#DIV/0!</v>
      </c>
      <c r="G199" s="84"/>
      <c r="H199" s="160" t="e">
        <f t="shared" si="62"/>
        <v>#DIV/0!</v>
      </c>
      <c r="I199" s="84"/>
      <c r="J199" s="160" t="e">
        <f t="shared" si="63"/>
        <v>#DIV/0!</v>
      </c>
      <c r="K199" s="84"/>
      <c r="L199" s="160" t="e">
        <f t="shared" si="64"/>
        <v>#DIV/0!</v>
      </c>
      <c r="M199" s="84"/>
      <c r="N199" s="160" t="e">
        <f t="shared" si="65"/>
        <v>#DIV/0!</v>
      </c>
      <c r="O199" s="84"/>
      <c r="P199" s="160" t="e">
        <f t="shared" si="66"/>
        <v>#DIV/0!</v>
      </c>
      <c r="Q199" s="84"/>
    </row>
    <row r="200" spans="1:17" ht="15.75" hidden="1" customHeight="1" thickBot="1">
      <c r="A200" s="128"/>
      <c r="B200" s="127" t="s">
        <v>12</v>
      </c>
      <c r="C200" s="81">
        <v>81556</v>
      </c>
      <c r="D200" s="166">
        <f t="shared" si="61"/>
        <v>0.65100537209543652</v>
      </c>
      <c r="E200" s="81">
        <v>4789</v>
      </c>
      <c r="F200" s="166">
        <f t="shared" si="56"/>
        <v>3.8227288329062796E-2</v>
      </c>
      <c r="G200" s="81">
        <v>3693</v>
      </c>
      <c r="H200" s="159">
        <f t="shared" si="62"/>
        <v>2.9478675255633517E-2</v>
      </c>
      <c r="I200" s="81">
        <v>10699</v>
      </c>
      <c r="J200" s="159">
        <f t="shared" si="63"/>
        <v>8.5402747511514485E-2</v>
      </c>
      <c r="K200" s="81">
        <v>11611</v>
      </c>
      <c r="L200" s="159">
        <f t="shared" si="64"/>
        <v>9.2682615324441039E-2</v>
      </c>
      <c r="M200" s="81">
        <v>4731</v>
      </c>
      <c r="N200" s="159">
        <f t="shared" si="65"/>
        <v>3.7764314279556503E-2</v>
      </c>
      <c r="O200" s="81">
        <v>8198</v>
      </c>
      <c r="P200" s="159">
        <f t="shared" si="66"/>
        <v>6.5438987204355148E-2</v>
      </c>
      <c r="Q200" s="81">
        <v>125277</v>
      </c>
    </row>
    <row r="201" spans="1:17" ht="15.75" hidden="1" customHeight="1" thickBot="1">
      <c r="A201" s="128"/>
      <c r="B201" s="128"/>
      <c r="C201" s="87"/>
      <c r="D201" s="165" t="e">
        <f t="shared" si="61"/>
        <v>#DIV/0!</v>
      </c>
      <c r="E201" s="87"/>
      <c r="F201" s="165"/>
      <c r="G201" s="87"/>
      <c r="H201" s="160" t="e">
        <f t="shared" si="62"/>
        <v>#DIV/0!</v>
      </c>
      <c r="I201" s="87"/>
      <c r="J201" s="160" t="e">
        <f t="shared" si="63"/>
        <v>#DIV/0!</v>
      </c>
      <c r="K201" s="87"/>
      <c r="L201" s="160" t="e">
        <f t="shared" si="64"/>
        <v>#DIV/0!</v>
      </c>
      <c r="M201" s="87"/>
      <c r="N201" s="160" t="e">
        <f t="shared" si="65"/>
        <v>#DIV/0!</v>
      </c>
      <c r="O201" s="87"/>
      <c r="P201" s="160" t="e">
        <f t="shared" si="66"/>
        <v>#DIV/0!</v>
      </c>
      <c r="Q201" s="87"/>
    </row>
    <row r="202" spans="1:17" ht="15.75" hidden="1" customHeight="1" thickBot="1">
      <c r="A202" s="128"/>
      <c r="B202" s="128"/>
      <c r="C202" s="87"/>
      <c r="D202" s="165" t="e">
        <f t="shared" si="61"/>
        <v>#DIV/0!</v>
      </c>
      <c r="E202" s="87"/>
      <c r="F202" s="165"/>
      <c r="G202" s="87"/>
      <c r="H202" s="159" t="e">
        <f t="shared" si="62"/>
        <v>#DIV/0!</v>
      </c>
      <c r="I202" s="87"/>
      <c r="J202" s="159" t="e">
        <f t="shared" si="63"/>
        <v>#DIV/0!</v>
      </c>
      <c r="K202" s="87"/>
      <c r="L202" s="159" t="e">
        <f t="shared" si="64"/>
        <v>#DIV/0!</v>
      </c>
      <c r="M202" s="87"/>
      <c r="N202" s="159" t="e">
        <f t="shared" si="65"/>
        <v>#DIV/0!</v>
      </c>
      <c r="O202" s="87"/>
      <c r="P202" s="159" t="e">
        <f t="shared" si="66"/>
        <v>#DIV/0!</v>
      </c>
      <c r="Q202" s="87"/>
    </row>
    <row r="203" spans="1:17" ht="15.75" hidden="1" customHeight="1" thickBot="1">
      <c r="A203" s="128"/>
      <c r="B203" s="128"/>
      <c r="C203" s="87"/>
      <c r="D203" s="165" t="e">
        <f t="shared" si="61"/>
        <v>#DIV/0!</v>
      </c>
      <c r="E203" s="87"/>
      <c r="F203" s="165" t="e">
        <f t="shared" ref="F203:F204" si="67">E203/Q203</f>
        <v>#DIV/0!</v>
      </c>
      <c r="G203" s="87"/>
      <c r="H203" s="160" t="e">
        <f t="shared" si="62"/>
        <v>#DIV/0!</v>
      </c>
      <c r="I203" s="87"/>
      <c r="J203" s="160" t="e">
        <f t="shared" si="63"/>
        <v>#DIV/0!</v>
      </c>
      <c r="K203" s="87"/>
      <c r="L203" s="160" t="e">
        <f t="shared" si="64"/>
        <v>#DIV/0!</v>
      </c>
      <c r="M203" s="87"/>
      <c r="N203" s="160" t="e">
        <f t="shared" si="65"/>
        <v>#DIV/0!</v>
      </c>
      <c r="O203" s="87"/>
      <c r="P203" s="160" t="e">
        <f t="shared" si="66"/>
        <v>#DIV/0!</v>
      </c>
      <c r="Q203" s="87"/>
    </row>
    <row r="204" spans="1:17" ht="15.75" hidden="1" customHeight="1" thickBot="1">
      <c r="A204" s="128"/>
      <c r="B204" s="128"/>
      <c r="C204" s="87"/>
      <c r="D204" s="165" t="e">
        <f t="shared" si="61"/>
        <v>#DIV/0!</v>
      </c>
      <c r="E204" s="87"/>
      <c r="F204" s="165" t="e">
        <f t="shared" si="67"/>
        <v>#DIV/0!</v>
      </c>
      <c r="G204" s="87"/>
      <c r="H204" s="159" t="e">
        <f t="shared" si="62"/>
        <v>#DIV/0!</v>
      </c>
      <c r="I204" s="87"/>
      <c r="J204" s="159" t="e">
        <f t="shared" si="63"/>
        <v>#DIV/0!</v>
      </c>
      <c r="K204" s="87"/>
      <c r="L204" s="159" t="e">
        <f t="shared" si="64"/>
        <v>#DIV/0!</v>
      </c>
      <c r="M204" s="87"/>
      <c r="N204" s="159" t="e">
        <f t="shared" si="65"/>
        <v>#DIV/0!</v>
      </c>
      <c r="O204" s="87"/>
      <c r="P204" s="159" t="e">
        <f t="shared" si="66"/>
        <v>#DIV/0!</v>
      </c>
      <c r="Q204" s="87"/>
    </row>
    <row r="205" spans="1:17" ht="15.75" hidden="1" customHeight="1" thickBot="1">
      <c r="A205" s="128"/>
      <c r="B205" s="129" t="s">
        <v>12</v>
      </c>
      <c r="C205" s="84"/>
      <c r="D205" s="163" t="e">
        <f t="shared" si="61"/>
        <v>#DIV/0!</v>
      </c>
      <c r="E205" s="84"/>
      <c r="F205" s="163"/>
      <c r="G205" s="84"/>
      <c r="H205" s="160" t="e">
        <f t="shared" si="62"/>
        <v>#DIV/0!</v>
      </c>
      <c r="I205" s="84"/>
      <c r="J205" s="160" t="e">
        <f t="shared" si="63"/>
        <v>#DIV/0!</v>
      </c>
      <c r="K205" s="84"/>
      <c r="L205" s="160" t="e">
        <f t="shared" si="64"/>
        <v>#DIV/0!</v>
      </c>
      <c r="M205" s="84"/>
      <c r="N205" s="160" t="e">
        <f t="shared" si="65"/>
        <v>#DIV/0!</v>
      </c>
      <c r="O205" s="84"/>
      <c r="P205" s="160" t="e">
        <f t="shared" si="66"/>
        <v>#DIV/0!</v>
      </c>
      <c r="Q205" s="84"/>
    </row>
    <row r="206" spans="1:17" ht="15.75" hidden="1" customHeight="1" thickBot="1">
      <c r="A206" s="128"/>
      <c r="B206" s="217" t="s">
        <v>11</v>
      </c>
      <c r="C206" s="81">
        <v>517</v>
      </c>
      <c r="D206" s="166">
        <f t="shared" si="61"/>
        <v>0.78333333333333333</v>
      </c>
      <c r="E206" s="81">
        <v>12</v>
      </c>
      <c r="F206" s="166">
        <f t="shared" si="56"/>
        <v>1.8181818181818181E-2</v>
      </c>
      <c r="G206" s="81">
        <v>16</v>
      </c>
      <c r="H206" s="159">
        <f t="shared" si="62"/>
        <v>2.4242424242424242E-2</v>
      </c>
      <c r="I206" s="81">
        <v>43</v>
      </c>
      <c r="J206" s="159">
        <f t="shared" si="63"/>
        <v>6.5151515151515155E-2</v>
      </c>
      <c r="K206" s="81">
        <v>44</v>
      </c>
      <c r="L206" s="159">
        <f t="shared" si="64"/>
        <v>6.6666666666666666E-2</v>
      </c>
      <c r="M206" s="81">
        <v>14</v>
      </c>
      <c r="N206" s="159">
        <f t="shared" si="65"/>
        <v>2.1212121212121213E-2</v>
      </c>
      <c r="O206" s="81">
        <v>14</v>
      </c>
      <c r="P206" s="159">
        <f t="shared" si="66"/>
        <v>2.1212121212121213E-2</v>
      </c>
      <c r="Q206" s="81">
        <v>660</v>
      </c>
    </row>
    <row r="207" spans="1:17" ht="15.75" hidden="1" customHeight="1" thickBot="1">
      <c r="A207" s="128"/>
      <c r="B207" s="218"/>
      <c r="C207" s="87">
        <v>817</v>
      </c>
      <c r="D207" s="165">
        <f t="shared" si="61"/>
        <v>0.71291448516579403</v>
      </c>
      <c r="E207" s="87">
        <v>43</v>
      </c>
      <c r="F207" s="165">
        <f t="shared" si="56"/>
        <v>3.7521815008726006E-2</v>
      </c>
      <c r="G207" s="87">
        <v>29</v>
      </c>
      <c r="H207" s="160">
        <f t="shared" si="62"/>
        <v>2.530541012216405E-2</v>
      </c>
      <c r="I207" s="87">
        <v>111</v>
      </c>
      <c r="J207" s="160">
        <f t="shared" si="63"/>
        <v>9.6858638743455502E-2</v>
      </c>
      <c r="K207" s="87">
        <v>76</v>
      </c>
      <c r="L207" s="160">
        <f t="shared" si="64"/>
        <v>6.6317626527050616E-2</v>
      </c>
      <c r="M207" s="87">
        <v>26</v>
      </c>
      <c r="N207" s="160">
        <f t="shared" si="65"/>
        <v>2.2687609075043629E-2</v>
      </c>
      <c r="O207" s="87">
        <v>44</v>
      </c>
      <c r="P207" s="160">
        <f t="shared" si="66"/>
        <v>3.8394415357766144E-2</v>
      </c>
      <c r="Q207" s="87">
        <v>1146</v>
      </c>
    </row>
    <row r="208" spans="1:17" ht="15.75" hidden="1" customHeight="1" thickBot="1">
      <c r="A208" s="128"/>
      <c r="B208" s="218"/>
      <c r="C208" s="87">
        <v>173</v>
      </c>
      <c r="D208" s="165">
        <f t="shared" si="61"/>
        <v>0.58644067796610166</v>
      </c>
      <c r="E208" s="87">
        <v>13</v>
      </c>
      <c r="F208" s="165"/>
      <c r="G208" s="87">
        <v>17</v>
      </c>
      <c r="H208" s="159">
        <f t="shared" si="62"/>
        <v>5.7627118644067797E-2</v>
      </c>
      <c r="I208" s="87">
        <v>37</v>
      </c>
      <c r="J208" s="159">
        <f t="shared" si="63"/>
        <v>0.12542372881355932</v>
      </c>
      <c r="K208" s="87">
        <v>30</v>
      </c>
      <c r="L208" s="159">
        <f t="shared" si="64"/>
        <v>0.10169491525423729</v>
      </c>
      <c r="M208" s="87">
        <v>9</v>
      </c>
      <c r="N208" s="159">
        <f t="shared" si="65"/>
        <v>3.0508474576271188E-2</v>
      </c>
      <c r="O208" s="87">
        <v>16</v>
      </c>
      <c r="P208" s="159">
        <f t="shared" si="66"/>
        <v>5.4237288135593219E-2</v>
      </c>
      <c r="Q208" s="87">
        <v>295</v>
      </c>
    </row>
    <row r="209" spans="1:17" ht="15.75" hidden="1" customHeight="1" thickBot="1">
      <c r="A209" s="128"/>
      <c r="B209" s="218"/>
      <c r="C209" s="87">
        <v>7647</v>
      </c>
      <c r="D209" s="165">
        <f t="shared" si="61"/>
        <v>0.72080309171458201</v>
      </c>
      <c r="E209" s="87">
        <v>410</v>
      </c>
      <c r="F209" s="165"/>
      <c r="G209" s="87">
        <v>319</v>
      </c>
      <c r="H209" s="160">
        <f t="shared" si="62"/>
        <v>3.0068809501366763E-2</v>
      </c>
      <c r="I209" s="87">
        <v>789</v>
      </c>
      <c r="J209" s="160">
        <f t="shared" si="63"/>
        <v>7.4370817230653224E-2</v>
      </c>
      <c r="K209" s="87">
        <v>792</v>
      </c>
      <c r="L209" s="160">
        <f t="shared" si="64"/>
        <v>7.4653596003393344E-2</v>
      </c>
      <c r="M209" s="87">
        <v>287</v>
      </c>
      <c r="N209" s="160">
        <f t="shared" si="65"/>
        <v>2.705250259213875E-2</v>
      </c>
      <c r="O209" s="87">
        <v>365</v>
      </c>
      <c r="P209" s="160">
        <f t="shared" si="66"/>
        <v>3.4404750683382036E-2</v>
      </c>
      <c r="Q209" s="87">
        <v>10609</v>
      </c>
    </row>
    <row r="210" spans="1:17" ht="15.75" hidden="1" customHeight="1" thickBot="1">
      <c r="A210" s="128"/>
      <c r="B210" s="218"/>
      <c r="C210" s="87">
        <v>1793</v>
      </c>
      <c r="D210" s="165">
        <f t="shared" si="61"/>
        <v>0.77251184834123221</v>
      </c>
      <c r="E210" s="87">
        <v>86</v>
      </c>
      <c r="F210" s="165">
        <f t="shared" ref="F210:F211" si="68">E210/Q210</f>
        <v>3.7052994398965963E-2</v>
      </c>
      <c r="G210" s="87">
        <v>44</v>
      </c>
      <c r="H210" s="159">
        <f t="shared" si="62"/>
        <v>1.8957345971563982E-2</v>
      </c>
      <c r="I210" s="87">
        <v>149</v>
      </c>
      <c r="J210" s="159">
        <f t="shared" si="63"/>
        <v>6.4196467040068941E-2</v>
      </c>
      <c r="K210" s="87">
        <v>127</v>
      </c>
      <c r="L210" s="159">
        <f t="shared" si="64"/>
        <v>5.4717794054286943E-2</v>
      </c>
      <c r="M210" s="87">
        <v>50</v>
      </c>
      <c r="N210" s="159">
        <f t="shared" si="65"/>
        <v>2.1542438604049977E-2</v>
      </c>
      <c r="O210" s="87">
        <v>72</v>
      </c>
      <c r="P210" s="159">
        <f t="shared" si="66"/>
        <v>3.1021111589831969E-2</v>
      </c>
      <c r="Q210" s="87">
        <v>2321</v>
      </c>
    </row>
    <row r="211" spans="1:17" ht="15.75" hidden="1" customHeight="1" thickBot="1">
      <c r="A211" s="128"/>
      <c r="B211" s="224"/>
      <c r="C211" s="84">
        <v>10947</v>
      </c>
      <c r="D211" s="163">
        <f t="shared" si="61"/>
        <v>0.72829485729492383</v>
      </c>
      <c r="E211" s="84">
        <v>564</v>
      </c>
      <c r="F211" s="163">
        <f t="shared" si="68"/>
        <v>3.7522453595901804E-2</v>
      </c>
      <c r="G211" s="84">
        <v>425</v>
      </c>
      <c r="H211" s="160">
        <f t="shared" si="62"/>
        <v>2.8274898543011111E-2</v>
      </c>
      <c r="I211" s="84">
        <v>1129</v>
      </c>
      <c r="J211" s="160">
        <f t="shared" si="63"/>
        <v>7.511143636484599E-2</v>
      </c>
      <c r="K211" s="84">
        <v>1069</v>
      </c>
      <c r="L211" s="160">
        <f t="shared" si="64"/>
        <v>7.1119685982303241E-2</v>
      </c>
      <c r="M211" s="84">
        <v>386</v>
      </c>
      <c r="N211" s="160">
        <f t="shared" si="65"/>
        <v>2.5680260794358326E-2</v>
      </c>
      <c r="O211" s="84">
        <v>511</v>
      </c>
      <c r="P211" s="160">
        <f t="shared" si="66"/>
        <v>3.3996407424655713E-2</v>
      </c>
      <c r="Q211" s="84">
        <v>15031</v>
      </c>
    </row>
    <row r="212" spans="1:17" ht="15.75" hidden="1" customHeight="1" thickBot="1">
      <c r="A212" s="128"/>
      <c r="B212" s="217" t="s">
        <v>12</v>
      </c>
      <c r="C212" s="81">
        <v>834</v>
      </c>
      <c r="D212" s="166">
        <f t="shared" si="61"/>
        <v>0.78309859154929573</v>
      </c>
      <c r="E212" s="81">
        <v>28</v>
      </c>
      <c r="F212" s="166"/>
      <c r="G212" s="81">
        <v>18</v>
      </c>
      <c r="H212" s="159">
        <f t="shared" si="62"/>
        <v>1.6901408450704224E-2</v>
      </c>
      <c r="I212" s="81">
        <v>62</v>
      </c>
      <c r="J212" s="159">
        <f t="shared" si="63"/>
        <v>5.8215962441314557E-2</v>
      </c>
      <c r="K212" s="81">
        <v>73</v>
      </c>
      <c r="L212" s="159">
        <f t="shared" si="64"/>
        <v>6.8544600938967137E-2</v>
      </c>
      <c r="M212" s="81">
        <v>25</v>
      </c>
      <c r="N212" s="159">
        <f t="shared" si="65"/>
        <v>2.3474178403755867E-2</v>
      </c>
      <c r="O212" s="81">
        <v>25</v>
      </c>
      <c r="P212" s="159">
        <f t="shared" si="66"/>
        <v>2.3474178403755867E-2</v>
      </c>
      <c r="Q212" s="81">
        <v>1065</v>
      </c>
    </row>
    <row r="213" spans="1:17" ht="15.75" hidden="1" customHeight="1" thickBot="1">
      <c r="A213" s="128"/>
      <c r="B213" s="218"/>
      <c r="C213" s="87">
        <v>1758</v>
      </c>
      <c r="D213" s="165">
        <f t="shared" si="61"/>
        <v>0.7006775607811877</v>
      </c>
      <c r="E213" s="87">
        <v>103</v>
      </c>
      <c r="F213" s="165">
        <f t="shared" si="56"/>
        <v>4.1052212036667993E-2</v>
      </c>
      <c r="G213" s="87">
        <v>77</v>
      </c>
      <c r="H213" s="160">
        <f t="shared" si="62"/>
        <v>3.0689517736149859E-2</v>
      </c>
      <c r="I213" s="87">
        <v>198</v>
      </c>
      <c r="J213" s="160">
        <f t="shared" si="63"/>
        <v>7.8915902750099645E-2</v>
      </c>
      <c r="K213" s="87">
        <v>193</v>
      </c>
      <c r="L213" s="160">
        <f t="shared" si="64"/>
        <v>7.6923076923076927E-2</v>
      </c>
      <c r="M213" s="87">
        <v>78</v>
      </c>
      <c r="N213" s="160">
        <f t="shared" si="65"/>
        <v>3.1088082901554404E-2</v>
      </c>
      <c r="O213" s="87">
        <v>102</v>
      </c>
      <c r="P213" s="160">
        <f t="shared" si="66"/>
        <v>4.0653646871263452E-2</v>
      </c>
      <c r="Q213" s="87">
        <v>2509</v>
      </c>
    </row>
    <row r="214" spans="1:17" ht="15.75" hidden="1" customHeight="1" thickBot="1">
      <c r="A214" s="128"/>
      <c r="B214" s="218"/>
      <c r="C214" s="87">
        <v>277</v>
      </c>
      <c r="D214" s="165">
        <f t="shared" si="61"/>
        <v>0.63386727688787181</v>
      </c>
      <c r="E214" s="87">
        <v>30</v>
      </c>
      <c r="F214" s="165">
        <f t="shared" si="56"/>
        <v>6.8649885583524028E-2</v>
      </c>
      <c r="G214" s="87">
        <v>20</v>
      </c>
      <c r="H214" s="159">
        <f t="shared" si="62"/>
        <v>4.5766590389016017E-2</v>
      </c>
      <c r="I214" s="87">
        <v>46</v>
      </c>
      <c r="J214" s="159">
        <f t="shared" si="63"/>
        <v>0.10526315789473684</v>
      </c>
      <c r="K214" s="87">
        <v>38</v>
      </c>
      <c r="L214" s="159">
        <f t="shared" si="64"/>
        <v>8.6956521739130432E-2</v>
      </c>
      <c r="M214" s="87">
        <v>10</v>
      </c>
      <c r="N214" s="159">
        <f t="shared" si="65"/>
        <v>2.2883295194508008E-2</v>
      </c>
      <c r="O214" s="87">
        <v>16</v>
      </c>
      <c r="P214" s="159">
        <f t="shared" si="66"/>
        <v>3.6613272311212815E-2</v>
      </c>
      <c r="Q214" s="87">
        <v>437</v>
      </c>
    </row>
    <row r="215" spans="1:17" ht="15.75" hidden="1" customHeight="1" thickBot="1">
      <c r="A215" s="128"/>
      <c r="B215" s="218"/>
      <c r="C215" s="87">
        <v>12406</v>
      </c>
      <c r="D215" s="165">
        <f t="shared" si="61"/>
        <v>0.73788140129661572</v>
      </c>
      <c r="E215" s="87">
        <v>495</v>
      </c>
      <c r="F215" s="165"/>
      <c r="G215" s="87">
        <v>380</v>
      </c>
      <c r="H215" s="160">
        <f t="shared" si="62"/>
        <v>2.2601558317968239E-2</v>
      </c>
      <c r="I215" s="87">
        <v>1192</v>
      </c>
      <c r="J215" s="160">
        <f t="shared" si="63"/>
        <v>7.0897519776363535E-2</v>
      </c>
      <c r="K215" s="87">
        <v>1226</v>
      </c>
      <c r="L215" s="160">
        <f t="shared" si="64"/>
        <v>7.2919764467971215E-2</v>
      </c>
      <c r="M215" s="87">
        <v>417</v>
      </c>
      <c r="N215" s="160">
        <f t="shared" si="65"/>
        <v>2.4802236364717779E-2</v>
      </c>
      <c r="O215" s="87">
        <v>697</v>
      </c>
      <c r="P215" s="160">
        <f t="shared" si="66"/>
        <v>4.1456016177957536E-2</v>
      </c>
      <c r="Q215" s="87">
        <v>16813</v>
      </c>
    </row>
    <row r="216" spans="1:17" ht="15.75" hidden="1" customHeight="1" thickBot="1">
      <c r="A216" s="128"/>
      <c r="B216" s="218"/>
      <c r="C216" s="87">
        <v>2453</v>
      </c>
      <c r="D216" s="165">
        <f t="shared" si="61"/>
        <v>0.76038437693738381</v>
      </c>
      <c r="E216" s="87">
        <v>120</v>
      </c>
      <c r="F216" s="165"/>
      <c r="G216" s="87">
        <v>81</v>
      </c>
      <c r="H216" s="159">
        <f t="shared" si="62"/>
        <v>2.5108493490390578E-2</v>
      </c>
      <c r="I216" s="87">
        <v>192</v>
      </c>
      <c r="J216" s="159">
        <f t="shared" si="63"/>
        <v>5.9516429014259145E-2</v>
      </c>
      <c r="K216" s="87">
        <v>192</v>
      </c>
      <c r="L216" s="159">
        <f t="shared" si="64"/>
        <v>5.9516429014259145E-2</v>
      </c>
      <c r="M216" s="87">
        <v>80</v>
      </c>
      <c r="N216" s="159">
        <f t="shared" si="65"/>
        <v>2.4798512089274645E-2</v>
      </c>
      <c r="O216" s="87">
        <v>108</v>
      </c>
      <c r="P216" s="159">
        <f t="shared" si="66"/>
        <v>3.3477991320520768E-2</v>
      </c>
      <c r="Q216" s="87">
        <v>3226</v>
      </c>
    </row>
    <row r="217" spans="1:17" ht="15.75" hidden="1" customHeight="1" thickBot="1">
      <c r="A217" s="131"/>
      <c r="B217" s="224"/>
      <c r="C217" s="84">
        <v>17728</v>
      </c>
      <c r="D217" s="163">
        <f t="shared" si="61"/>
        <v>0.73713097713097708</v>
      </c>
      <c r="E217" s="84">
        <v>776</v>
      </c>
      <c r="F217" s="163">
        <f t="shared" ref="F217:F218" si="69">E217/Q217</f>
        <v>3.2266112266112264E-2</v>
      </c>
      <c r="G217" s="84">
        <v>576</v>
      </c>
      <c r="H217" s="160">
        <f t="shared" si="62"/>
        <v>2.3950103950103951E-2</v>
      </c>
      <c r="I217" s="84">
        <v>1690</v>
      </c>
      <c r="J217" s="160">
        <f t="shared" si="63"/>
        <v>7.0270270270270274E-2</v>
      </c>
      <c r="K217" s="84">
        <v>1722</v>
      </c>
      <c r="L217" s="160">
        <f t="shared" si="64"/>
        <v>7.1600831600831596E-2</v>
      </c>
      <c r="M217" s="84">
        <v>610</v>
      </c>
      <c r="N217" s="160">
        <f t="shared" si="65"/>
        <v>2.5363825363825365E-2</v>
      </c>
      <c r="O217" s="84">
        <v>948</v>
      </c>
      <c r="P217" s="160">
        <f t="shared" si="66"/>
        <v>3.9417879417879415E-2</v>
      </c>
      <c r="Q217" s="84">
        <v>24050</v>
      </c>
    </row>
    <row r="218" spans="1:17" ht="15.75" hidden="1" customHeight="1" thickBot="1">
      <c r="A218" s="132" t="s">
        <v>23</v>
      </c>
      <c r="B218" s="127" t="s">
        <v>11</v>
      </c>
      <c r="C218" s="81">
        <v>1685</v>
      </c>
      <c r="D218" s="166">
        <f t="shared" si="61"/>
        <v>0.45113788487282463</v>
      </c>
      <c r="E218" s="81">
        <v>218</v>
      </c>
      <c r="F218" s="166">
        <f t="shared" si="69"/>
        <v>5.8366800535475237E-2</v>
      </c>
      <c r="G218" s="81">
        <v>194</v>
      </c>
      <c r="H218" s="159">
        <f t="shared" si="62"/>
        <v>5.1941097724230258E-2</v>
      </c>
      <c r="I218" s="81">
        <v>646</v>
      </c>
      <c r="J218" s="159">
        <f t="shared" si="63"/>
        <v>0.17295850066934404</v>
      </c>
      <c r="K218" s="81">
        <v>621</v>
      </c>
      <c r="L218" s="159">
        <f t="shared" si="64"/>
        <v>0.16626506024096385</v>
      </c>
      <c r="M218" s="81">
        <v>185</v>
      </c>
      <c r="N218" s="159">
        <f t="shared" si="65"/>
        <v>4.9531459170013385E-2</v>
      </c>
      <c r="O218" s="81">
        <v>186</v>
      </c>
      <c r="P218" s="159">
        <f t="shared" si="66"/>
        <v>4.9799196787148593E-2</v>
      </c>
      <c r="Q218" s="81">
        <v>3735</v>
      </c>
    </row>
    <row r="219" spans="1:17" ht="15.75" hidden="1" customHeight="1" thickBot="1">
      <c r="A219" s="128"/>
      <c r="B219" s="128"/>
      <c r="C219" s="87">
        <v>61879</v>
      </c>
      <c r="D219" s="165">
        <f t="shared" si="61"/>
        <v>0.6547488043340246</v>
      </c>
      <c r="E219" s="87">
        <v>3682</v>
      </c>
      <c r="F219" s="165"/>
      <c r="G219" s="87">
        <v>3105</v>
      </c>
      <c r="H219" s="160">
        <f t="shared" si="62"/>
        <v>3.2854361535531382E-2</v>
      </c>
      <c r="I219" s="87">
        <v>9557</v>
      </c>
      <c r="J219" s="160">
        <f t="shared" si="63"/>
        <v>0.10112371439454861</v>
      </c>
      <c r="K219" s="87">
        <v>9396</v>
      </c>
      <c r="L219" s="160">
        <f t="shared" si="64"/>
        <v>9.9420154907521055E-2</v>
      </c>
      <c r="M219" s="87">
        <v>2943</v>
      </c>
      <c r="N219" s="160">
        <f t="shared" si="65"/>
        <v>3.1140220933677572E-2</v>
      </c>
      <c r="O219" s="87">
        <v>3946</v>
      </c>
      <c r="P219" s="160">
        <f t="shared" si="66"/>
        <v>4.1753079104414441E-2</v>
      </c>
      <c r="Q219" s="87">
        <v>94508</v>
      </c>
    </row>
    <row r="220" spans="1:17" ht="15.75" hidden="1" customHeight="1" thickBot="1">
      <c r="A220" s="128"/>
      <c r="B220" s="128"/>
      <c r="C220" s="87">
        <v>14280</v>
      </c>
      <c r="D220" s="165">
        <f t="shared" si="61"/>
        <v>0.78263729036501151</v>
      </c>
      <c r="E220" s="87">
        <v>540</v>
      </c>
      <c r="F220" s="165">
        <f t="shared" si="56"/>
        <v>2.9595527786912199E-2</v>
      </c>
      <c r="G220" s="87">
        <v>413</v>
      </c>
      <c r="H220" s="159">
        <f t="shared" si="62"/>
        <v>2.2635098103693959E-2</v>
      </c>
      <c r="I220" s="87">
        <v>1228</v>
      </c>
      <c r="J220" s="159">
        <f t="shared" si="63"/>
        <v>6.7302422448755894E-2</v>
      </c>
      <c r="K220" s="87">
        <v>1094</v>
      </c>
      <c r="L220" s="159">
        <f t="shared" si="64"/>
        <v>5.9958347034966566E-2</v>
      </c>
      <c r="M220" s="87">
        <v>328</v>
      </c>
      <c r="N220" s="159">
        <f t="shared" si="65"/>
        <v>1.7976542803902224E-2</v>
      </c>
      <c r="O220" s="87">
        <v>363</v>
      </c>
      <c r="P220" s="159">
        <f t="shared" si="66"/>
        <v>1.9894771456757644E-2</v>
      </c>
      <c r="Q220" s="87">
        <v>18246</v>
      </c>
    </row>
    <row r="221" spans="1:17" ht="15.75" hidden="1" customHeight="1" thickBot="1">
      <c r="A221" s="128"/>
      <c r="B221" s="128"/>
      <c r="C221" s="87"/>
      <c r="D221" s="165" t="e">
        <f t="shared" si="61"/>
        <v>#DIV/0!</v>
      </c>
      <c r="E221" s="87"/>
      <c r="F221" s="165" t="e">
        <f t="shared" si="56"/>
        <v>#DIV/0!</v>
      </c>
      <c r="G221" s="87"/>
      <c r="H221" s="160" t="e">
        <f t="shared" si="62"/>
        <v>#DIV/0!</v>
      </c>
      <c r="I221" s="87"/>
      <c r="J221" s="160" t="e">
        <f t="shared" si="63"/>
        <v>#DIV/0!</v>
      </c>
      <c r="K221" s="87"/>
      <c r="L221" s="160" t="e">
        <f t="shared" si="64"/>
        <v>#DIV/0!</v>
      </c>
      <c r="M221" s="87"/>
      <c r="N221" s="160" t="e">
        <f t="shared" si="65"/>
        <v>#DIV/0!</v>
      </c>
      <c r="O221" s="87"/>
      <c r="P221" s="160" t="e">
        <f t="shared" si="66"/>
        <v>#DIV/0!</v>
      </c>
      <c r="Q221" s="87"/>
    </row>
    <row r="222" spans="1:17" ht="15.75" hidden="1" customHeight="1" thickBot="1">
      <c r="A222" s="128"/>
      <c r="B222" s="128"/>
      <c r="C222" s="87"/>
      <c r="D222" s="165" t="e">
        <f t="shared" si="61"/>
        <v>#DIV/0!</v>
      </c>
      <c r="E222" s="87"/>
      <c r="F222" s="165"/>
      <c r="G222" s="87"/>
      <c r="H222" s="159" t="e">
        <f t="shared" si="62"/>
        <v>#DIV/0!</v>
      </c>
      <c r="I222" s="87"/>
      <c r="J222" s="159" t="e">
        <f t="shared" si="63"/>
        <v>#DIV/0!</v>
      </c>
      <c r="K222" s="87"/>
      <c r="L222" s="159" t="e">
        <f t="shared" si="64"/>
        <v>#DIV/0!</v>
      </c>
      <c r="M222" s="87"/>
      <c r="N222" s="159" t="e">
        <f t="shared" si="65"/>
        <v>#DIV/0!</v>
      </c>
      <c r="O222" s="87"/>
      <c r="P222" s="159" t="e">
        <f t="shared" si="66"/>
        <v>#DIV/0!</v>
      </c>
      <c r="Q222" s="87"/>
    </row>
    <row r="223" spans="1:17" ht="15.75" thickBot="1">
      <c r="A223" s="226" t="s">
        <v>23</v>
      </c>
      <c r="B223" s="127" t="s">
        <v>11</v>
      </c>
      <c r="C223" s="142">
        <f>C218+C219+C220</f>
        <v>77844</v>
      </c>
      <c r="D223" s="168">
        <f t="shared" si="61"/>
        <v>0.66825193795122284</v>
      </c>
      <c r="E223" s="142">
        <f t="shared" ref="E223:Q223" si="70">E218+E219+E220</f>
        <v>4440</v>
      </c>
      <c r="F223" s="168">
        <f>E223/Q223</f>
        <v>3.8115186841676037E-2</v>
      </c>
      <c r="G223" s="142">
        <f t="shared" si="70"/>
        <v>3712</v>
      </c>
      <c r="H223" s="160">
        <f t="shared" si="62"/>
        <v>3.1865669719887718E-2</v>
      </c>
      <c r="I223" s="142">
        <f t="shared" si="70"/>
        <v>11431</v>
      </c>
      <c r="J223" s="160">
        <f t="shared" si="63"/>
        <v>9.8129437114233956E-2</v>
      </c>
      <c r="K223" s="142">
        <f t="shared" si="70"/>
        <v>11111</v>
      </c>
      <c r="L223" s="160">
        <f t="shared" si="64"/>
        <v>9.5382396621140189E-2</v>
      </c>
      <c r="M223" s="142">
        <f t="shared" si="70"/>
        <v>3456</v>
      </c>
      <c r="N223" s="160">
        <f t="shared" si="65"/>
        <v>2.9668037325412702E-2</v>
      </c>
      <c r="O223" s="142">
        <f t="shared" si="70"/>
        <v>4495</v>
      </c>
      <c r="P223" s="160">
        <f t="shared" si="66"/>
        <v>3.8587334426426527E-2</v>
      </c>
      <c r="Q223" s="142">
        <f t="shared" si="70"/>
        <v>116489</v>
      </c>
    </row>
    <row r="224" spans="1:17" ht="15.75" hidden="1" customHeight="1" thickBot="1">
      <c r="A224" s="221"/>
      <c r="B224" s="127" t="s">
        <v>12</v>
      </c>
      <c r="C224" s="140">
        <v>1108</v>
      </c>
      <c r="D224" s="162">
        <f t="shared" si="61"/>
        <v>0.44284572342126299</v>
      </c>
      <c r="E224" s="140">
        <v>114</v>
      </c>
      <c r="F224" s="162">
        <f t="shared" ref="F224:F225" si="71">E224/Q224</f>
        <v>4.5563549160671464E-2</v>
      </c>
      <c r="G224" s="140">
        <v>109</v>
      </c>
      <c r="H224" s="159">
        <f t="shared" si="62"/>
        <v>4.3565147881694646E-2</v>
      </c>
      <c r="I224" s="140">
        <v>370</v>
      </c>
      <c r="J224" s="159">
        <f t="shared" si="63"/>
        <v>0.14788169464428458</v>
      </c>
      <c r="K224" s="140">
        <v>482</v>
      </c>
      <c r="L224" s="159">
        <f t="shared" si="64"/>
        <v>0.19264588329336529</v>
      </c>
      <c r="M224" s="140">
        <v>144</v>
      </c>
      <c r="N224" s="159">
        <f t="shared" si="65"/>
        <v>5.7553956834532377E-2</v>
      </c>
      <c r="O224" s="140">
        <v>175</v>
      </c>
      <c r="P224" s="159">
        <f t="shared" si="66"/>
        <v>6.9944044764188654E-2</v>
      </c>
      <c r="Q224" s="140">
        <v>2502</v>
      </c>
    </row>
    <row r="225" spans="1:17" ht="15.75" hidden="1" customHeight="1" thickBot="1">
      <c r="A225" s="221"/>
      <c r="B225" s="128"/>
      <c r="C225" s="140">
        <v>90990</v>
      </c>
      <c r="D225" s="162">
        <f t="shared" si="61"/>
        <v>0.69825264175702739</v>
      </c>
      <c r="E225" s="140">
        <v>3988</v>
      </c>
      <c r="F225" s="162">
        <f t="shared" si="71"/>
        <v>3.0603709587064792E-2</v>
      </c>
      <c r="G225" s="140">
        <v>3295</v>
      </c>
      <c r="H225" s="160">
        <f t="shared" si="62"/>
        <v>2.52856627606265E-2</v>
      </c>
      <c r="I225" s="140">
        <v>10268</v>
      </c>
      <c r="J225" s="160">
        <f t="shared" si="63"/>
        <v>7.8796110842522887E-2</v>
      </c>
      <c r="K225" s="140">
        <v>11838</v>
      </c>
      <c r="L225" s="160">
        <f t="shared" si="64"/>
        <v>9.0844211156387411E-2</v>
      </c>
      <c r="M225" s="140">
        <v>4213</v>
      </c>
      <c r="N225" s="160">
        <f t="shared" si="65"/>
        <v>3.2330348167077222E-2</v>
      </c>
      <c r="O225" s="140">
        <v>5719</v>
      </c>
      <c r="P225" s="160">
        <f t="shared" si="66"/>
        <v>4.3887315729293767E-2</v>
      </c>
      <c r="Q225" s="140">
        <v>130311</v>
      </c>
    </row>
    <row r="226" spans="1:17" ht="15.75" hidden="1" customHeight="1" thickBot="1">
      <c r="A226" s="221"/>
      <c r="B226" s="128"/>
      <c r="C226" s="140">
        <v>22049</v>
      </c>
      <c r="D226" s="162">
        <f t="shared" si="61"/>
        <v>0.78648118423399327</v>
      </c>
      <c r="E226" s="140">
        <v>781</v>
      </c>
      <c r="F226" s="162"/>
      <c r="G226" s="140">
        <v>565</v>
      </c>
      <c r="H226" s="159">
        <f t="shared" si="62"/>
        <v>2.0153379703941501E-2</v>
      </c>
      <c r="I226" s="140">
        <v>1680</v>
      </c>
      <c r="J226" s="159">
        <f t="shared" si="63"/>
        <v>5.9925093632958802E-2</v>
      </c>
      <c r="K226" s="140">
        <v>1709</v>
      </c>
      <c r="L226" s="159">
        <f t="shared" si="64"/>
        <v>6.0959514892099165E-2</v>
      </c>
      <c r="M226" s="140">
        <v>530</v>
      </c>
      <c r="N226" s="159">
        <f t="shared" si="65"/>
        <v>1.890494025325486E-2</v>
      </c>
      <c r="O226" s="140">
        <v>721</v>
      </c>
      <c r="P226" s="159">
        <f t="shared" si="66"/>
        <v>2.571785268414482E-2</v>
      </c>
      <c r="Q226" s="140">
        <v>28035</v>
      </c>
    </row>
    <row r="227" spans="1:17" ht="15.75" hidden="1" customHeight="1" thickBot="1">
      <c r="A227" s="221"/>
      <c r="B227" s="128"/>
      <c r="C227" s="140"/>
      <c r="D227" s="162" t="e">
        <f t="shared" si="61"/>
        <v>#DIV/0!</v>
      </c>
      <c r="E227" s="140"/>
      <c r="F227" s="162" t="e">
        <f t="shared" si="56"/>
        <v>#DIV/0!</v>
      </c>
      <c r="G227" s="140"/>
      <c r="H227" s="160" t="e">
        <f t="shared" si="62"/>
        <v>#DIV/0!</v>
      </c>
      <c r="I227" s="140"/>
      <c r="J227" s="160" t="e">
        <f t="shared" si="63"/>
        <v>#DIV/0!</v>
      </c>
      <c r="K227" s="140"/>
      <c r="L227" s="160" t="e">
        <f t="shared" si="64"/>
        <v>#DIV/0!</v>
      </c>
      <c r="M227" s="140"/>
      <c r="N227" s="160" t="e">
        <f t="shared" si="65"/>
        <v>#DIV/0!</v>
      </c>
      <c r="O227" s="140"/>
      <c r="P227" s="160" t="e">
        <f t="shared" si="66"/>
        <v>#DIV/0!</v>
      </c>
      <c r="Q227" s="140"/>
    </row>
    <row r="228" spans="1:17" ht="15.75" hidden="1" customHeight="1" thickBot="1">
      <c r="A228" s="221"/>
      <c r="B228" s="128"/>
      <c r="C228" s="140"/>
      <c r="D228" s="162" t="e">
        <f t="shared" si="61"/>
        <v>#DIV/0!</v>
      </c>
      <c r="E228" s="140"/>
      <c r="F228" s="162" t="e">
        <f t="shared" si="56"/>
        <v>#DIV/0!</v>
      </c>
      <c r="G228" s="140"/>
      <c r="H228" s="159" t="e">
        <f t="shared" si="62"/>
        <v>#DIV/0!</v>
      </c>
      <c r="I228" s="140"/>
      <c r="J228" s="159" t="e">
        <f t="shared" si="63"/>
        <v>#DIV/0!</v>
      </c>
      <c r="K228" s="140"/>
      <c r="L228" s="159" t="e">
        <f t="shared" si="64"/>
        <v>#DIV/0!</v>
      </c>
      <c r="M228" s="140"/>
      <c r="N228" s="159" t="e">
        <f t="shared" si="65"/>
        <v>#DIV/0!</v>
      </c>
      <c r="O228" s="140"/>
      <c r="P228" s="159" t="e">
        <f t="shared" si="66"/>
        <v>#DIV/0!</v>
      </c>
      <c r="Q228" s="140"/>
    </row>
    <row r="229" spans="1:17" ht="15.75" thickBot="1">
      <c r="A229" s="227"/>
      <c r="B229" s="148" t="s">
        <v>12</v>
      </c>
      <c r="C229" s="141">
        <f>C224+C225+C226</f>
        <v>114147</v>
      </c>
      <c r="D229" s="160">
        <f t="shared" si="61"/>
        <v>0.70965756490599818</v>
      </c>
      <c r="E229" s="141">
        <f t="shared" ref="E229:Q229" si="72">E224+E225+E226</f>
        <v>4883</v>
      </c>
      <c r="F229" s="160">
        <f>E229/Q229</f>
        <v>3.0357853377101361E-2</v>
      </c>
      <c r="G229" s="141">
        <f t="shared" si="72"/>
        <v>3969</v>
      </c>
      <c r="H229" s="160">
        <f t="shared" si="62"/>
        <v>2.4675470008952552E-2</v>
      </c>
      <c r="I229" s="141">
        <f t="shared" si="72"/>
        <v>12318</v>
      </c>
      <c r="J229" s="160">
        <f t="shared" si="63"/>
        <v>7.6581617427633544E-2</v>
      </c>
      <c r="K229" s="141">
        <f t="shared" si="72"/>
        <v>14029</v>
      </c>
      <c r="L229" s="160">
        <f t="shared" si="64"/>
        <v>8.7218989356411022E-2</v>
      </c>
      <c r="M229" s="141">
        <f t="shared" si="72"/>
        <v>4887</v>
      </c>
      <c r="N229" s="160">
        <f t="shared" si="65"/>
        <v>3.0382721575649061E-2</v>
      </c>
      <c r="O229" s="141">
        <f t="shared" si="72"/>
        <v>6615</v>
      </c>
      <c r="P229" s="160">
        <f t="shared" si="66"/>
        <v>4.1125783348254251E-2</v>
      </c>
      <c r="Q229" s="141">
        <f t="shared" si="72"/>
        <v>160848</v>
      </c>
    </row>
    <row r="230" spans="1:17" ht="15.75" hidden="1" customHeight="1" thickBot="1">
      <c r="A230" s="128"/>
      <c r="B230" s="217" t="s">
        <v>11</v>
      </c>
      <c r="C230" s="81">
        <v>3187</v>
      </c>
      <c r="D230" s="166">
        <f t="shared" si="61"/>
        <v>0.67564129743481027</v>
      </c>
      <c r="E230" s="81">
        <v>171</v>
      </c>
      <c r="F230" s="166"/>
      <c r="G230" s="81">
        <v>134</v>
      </c>
      <c r="H230" s="159">
        <f t="shared" si="62"/>
        <v>2.8407886368454528E-2</v>
      </c>
      <c r="I230" s="81">
        <v>456</v>
      </c>
      <c r="J230" s="159">
        <f t="shared" si="63"/>
        <v>9.6671613313546748E-2</v>
      </c>
      <c r="K230" s="81">
        <v>444</v>
      </c>
      <c r="L230" s="159">
        <f t="shared" si="64"/>
        <v>9.412762348950604E-2</v>
      </c>
      <c r="M230" s="81">
        <v>151</v>
      </c>
      <c r="N230" s="159">
        <f t="shared" si="65"/>
        <v>3.2011871952512191E-2</v>
      </c>
      <c r="O230" s="81">
        <v>174</v>
      </c>
      <c r="P230" s="159">
        <f t="shared" si="66"/>
        <v>3.6887852448590205E-2</v>
      </c>
      <c r="Q230" s="81">
        <v>4717</v>
      </c>
    </row>
    <row r="231" spans="1:17" ht="15.75" hidden="1" customHeight="1" thickBot="1">
      <c r="A231" s="128"/>
      <c r="B231" s="218"/>
      <c r="C231" s="87">
        <v>5801</v>
      </c>
      <c r="D231" s="165">
        <f t="shared" si="61"/>
        <v>0.63061202304598329</v>
      </c>
      <c r="E231" s="87">
        <v>372</v>
      </c>
      <c r="F231" s="165">
        <f t="shared" ref="F231:F232" si="73">E231/Q231</f>
        <v>4.0439178171540385E-2</v>
      </c>
      <c r="G231" s="87">
        <v>309</v>
      </c>
      <c r="H231" s="160">
        <f t="shared" si="62"/>
        <v>3.3590607674747253E-2</v>
      </c>
      <c r="I231" s="87">
        <v>1034</v>
      </c>
      <c r="J231" s="160">
        <f t="shared" si="63"/>
        <v>0.11240352212196977</v>
      </c>
      <c r="K231" s="87">
        <v>1016</v>
      </c>
      <c r="L231" s="160">
        <f t="shared" si="64"/>
        <v>0.1104467876943146</v>
      </c>
      <c r="M231" s="87">
        <v>271</v>
      </c>
      <c r="N231" s="160">
        <f t="shared" si="65"/>
        <v>2.9459723883030763E-2</v>
      </c>
      <c r="O231" s="87">
        <v>396</v>
      </c>
      <c r="P231" s="160">
        <f t="shared" si="66"/>
        <v>4.3048157408413959E-2</v>
      </c>
      <c r="Q231" s="87">
        <v>9199</v>
      </c>
    </row>
    <row r="232" spans="1:17" ht="15.75" hidden="1" customHeight="1" thickBot="1">
      <c r="A232" s="128"/>
      <c r="B232" s="218"/>
      <c r="C232" s="87">
        <v>1465</v>
      </c>
      <c r="D232" s="165">
        <f t="shared" si="61"/>
        <v>0.63037865748709121</v>
      </c>
      <c r="E232" s="87">
        <v>108</v>
      </c>
      <c r="F232" s="165">
        <f t="shared" si="73"/>
        <v>4.6471600688468159E-2</v>
      </c>
      <c r="G232" s="87">
        <v>70</v>
      </c>
      <c r="H232" s="159">
        <f t="shared" si="62"/>
        <v>3.0120481927710843E-2</v>
      </c>
      <c r="I232" s="87">
        <v>246</v>
      </c>
      <c r="J232" s="159">
        <f t="shared" si="63"/>
        <v>0.10585197934595525</v>
      </c>
      <c r="K232" s="87">
        <v>257</v>
      </c>
      <c r="L232" s="159">
        <f t="shared" si="64"/>
        <v>0.11058519793459552</v>
      </c>
      <c r="M232" s="87">
        <v>71</v>
      </c>
      <c r="N232" s="159">
        <f t="shared" si="65"/>
        <v>3.0550774526678141E-2</v>
      </c>
      <c r="O232" s="87">
        <v>107</v>
      </c>
      <c r="P232" s="159">
        <f t="shared" si="66"/>
        <v>4.6041308089500861E-2</v>
      </c>
      <c r="Q232" s="87">
        <v>2324</v>
      </c>
    </row>
    <row r="233" spans="1:17" ht="15.75" hidden="1" customHeight="1" thickBot="1">
      <c r="A233" s="128"/>
      <c r="B233" s="218"/>
      <c r="C233" s="87">
        <v>37617</v>
      </c>
      <c r="D233" s="165">
        <f t="shared" si="61"/>
        <v>0.64862488145529784</v>
      </c>
      <c r="E233" s="87">
        <v>2217</v>
      </c>
      <c r="F233" s="165"/>
      <c r="G233" s="87">
        <v>1899</v>
      </c>
      <c r="H233" s="160">
        <f t="shared" si="62"/>
        <v>3.2744202086386759E-2</v>
      </c>
      <c r="I233" s="87">
        <v>5975</v>
      </c>
      <c r="J233" s="160">
        <f t="shared" si="63"/>
        <v>0.10302612294163289</v>
      </c>
      <c r="K233" s="87">
        <v>5971</v>
      </c>
      <c r="L233" s="160">
        <f t="shared" si="64"/>
        <v>0.10295715147857575</v>
      </c>
      <c r="M233" s="87">
        <v>1877</v>
      </c>
      <c r="N233" s="160">
        <f t="shared" si="65"/>
        <v>3.2364859039572376E-2</v>
      </c>
      <c r="O233" s="87">
        <v>2439</v>
      </c>
      <c r="P233" s="160">
        <f t="shared" si="66"/>
        <v>4.205534959910337E-2</v>
      </c>
      <c r="Q233" s="87">
        <v>57995</v>
      </c>
    </row>
    <row r="234" spans="1:17" ht="15.75" hidden="1" customHeight="1" thickBot="1">
      <c r="A234" s="128"/>
      <c r="B234" s="218"/>
      <c r="C234" s="87">
        <v>13809</v>
      </c>
      <c r="D234" s="165">
        <f t="shared" si="61"/>
        <v>0.68115227149410551</v>
      </c>
      <c r="E234" s="87">
        <v>814</v>
      </c>
      <c r="F234" s="165">
        <f t="shared" si="56"/>
        <v>4.0151926207270754E-2</v>
      </c>
      <c r="G234" s="87">
        <v>693</v>
      </c>
      <c r="H234" s="159">
        <f t="shared" si="62"/>
        <v>3.4183396635919697E-2</v>
      </c>
      <c r="I234" s="87">
        <v>1846</v>
      </c>
      <c r="J234" s="159">
        <f t="shared" si="63"/>
        <v>9.1057070981107879E-2</v>
      </c>
      <c r="K234" s="87">
        <v>1708</v>
      </c>
      <c r="L234" s="159">
        <f t="shared" si="64"/>
        <v>8.4249987668327336E-2</v>
      </c>
      <c r="M234" s="87">
        <v>573</v>
      </c>
      <c r="N234" s="159">
        <f t="shared" si="65"/>
        <v>2.826419375524096E-2</v>
      </c>
      <c r="O234" s="87">
        <v>830</v>
      </c>
      <c r="P234" s="159">
        <f t="shared" si="66"/>
        <v>4.0941153258027919E-2</v>
      </c>
      <c r="Q234" s="87">
        <v>20273</v>
      </c>
    </row>
    <row r="235" spans="1:17" ht="15.75" hidden="1" customHeight="1" thickBot="1">
      <c r="A235" s="128"/>
      <c r="B235" s="224"/>
      <c r="C235" s="84">
        <v>61879</v>
      </c>
      <c r="D235" s="163">
        <f t="shared" si="61"/>
        <v>0.6547488043340246</v>
      </c>
      <c r="E235" s="84">
        <v>3682</v>
      </c>
      <c r="F235" s="163">
        <f t="shared" si="56"/>
        <v>3.8959664790282303E-2</v>
      </c>
      <c r="G235" s="84">
        <v>3105</v>
      </c>
      <c r="H235" s="160">
        <f t="shared" si="62"/>
        <v>3.2854361535531382E-2</v>
      </c>
      <c r="I235" s="84">
        <v>9557</v>
      </c>
      <c r="J235" s="160">
        <f t="shared" si="63"/>
        <v>0.10112371439454861</v>
      </c>
      <c r="K235" s="84">
        <v>9396</v>
      </c>
      <c r="L235" s="160">
        <f t="shared" si="64"/>
        <v>9.9420154907521055E-2</v>
      </c>
      <c r="M235" s="84">
        <v>2943</v>
      </c>
      <c r="N235" s="160">
        <f t="shared" si="65"/>
        <v>3.1140220933677572E-2</v>
      </c>
      <c r="O235" s="84">
        <v>3946</v>
      </c>
      <c r="P235" s="160">
        <f t="shared" si="66"/>
        <v>4.1753079104414441E-2</v>
      </c>
      <c r="Q235" s="84">
        <v>94508</v>
      </c>
    </row>
    <row r="236" spans="1:17" ht="15.75" hidden="1" customHeight="1" thickBot="1">
      <c r="A236" s="128"/>
      <c r="B236" s="217" t="s">
        <v>12</v>
      </c>
      <c r="C236" s="81">
        <v>4880</v>
      </c>
      <c r="D236" s="166">
        <f t="shared" si="61"/>
        <v>0.7270560190703218</v>
      </c>
      <c r="E236" s="81">
        <v>197</v>
      </c>
      <c r="F236" s="166"/>
      <c r="G236" s="81">
        <v>138</v>
      </c>
      <c r="H236" s="159">
        <f t="shared" si="62"/>
        <v>2.0560190703218118E-2</v>
      </c>
      <c r="I236" s="81">
        <v>494</v>
      </c>
      <c r="J236" s="159">
        <f t="shared" si="63"/>
        <v>7.3599523241954706E-2</v>
      </c>
      <c r="K236" s="81">
        <v>548</v>
      </c>
      <c r="L236" s="159">
        <f t="shared" si="64"/>
        <v>8.1644815256257455E-2</v>
      </c>
      <c r="M236" s="81">
        <v>200</v>
      </c>
      <c r="N236" s="159">
        <f t="shared" si="65"/>
        <v>2.9797377830750895E-2</v>
      </c>
      <c r="O236" s="81">
        <v>255</v>
      </c>
      <c r="P236" s="159">
        <f t="shared" si="66"/>
        <v>3.7991656734207388E-2</v>
      </c>
      <c r="Q236" s="81">
        <v>6712</v>
      </c>
    </row>
    <row r="237" spans="1:17" ht="15.75" hidden="1" customHeight="1" thickBot="1">
      <c r="A237" s="128"/>
      <c r="B237" s="218"/>
      <c r="C237" s="87">
        <v>9537</v>
      </c>
      <c r="D237" s="165">
        <f t="shared" si="61"/>
        <v>0.67835550181378479</v>
      </c>
      <c r="E237" s="87">
        <v>416</v>
      </c>
      <c r="F237" s="165"/>
      <c r="G237" s="87">
        <v>320</v>
      </c>
      <c r="H237" s="160">
        <f t="shared" si="62"/>
        <v>2.276122057045309E-2</v>
      </c>
      <c r="I237" s="87">
        <v>1112</v>
      </c>
      <c r="J237" s="160">
        <f t="shared" si="63"/>
        <v>7.9095241482324496E-2</v>
      </c>
      <c r="K237" s="87">
        <v>1474</v>
      </c>
      <c r="L237" s="160">
        <f t="shared" si="64"/>
        <v>0.10484387225264954</v>
      </c>
      <c r="M237" s="87">
        <v>497</v>
      </c>
      <c r="N237" s="160">
        <f t="shared" si="65"/>
        <v>3.5351020698484954E-2</v>
      </c>
      <c r="O237" s="87">
        <v>703</v>
      </c>
      <c r="P237" s="160">
        <f t="shared" si="66"/>
        <v>5.0003556440714136E-2</v>
      </c>
      <c r="Q237" s="87">
        <v>14059</v>
      </c>
    </row>
    <row r="238" spans="1:17" ht="15.75" hidden="1" customHeight="1" thickBot="1">
      <c r="A238" s="128"/>
      <c r="B238" s="218"/>
      <c r="C238" s="87">
        <v>2170</v>
      </c>
      <c r="D238" s="165">
        <f t="shared" si="61"/>
        <v>0.65361445783132532</v>
      </c>
      <c r="E238" s="87">
        <v>113</v>
      </c>
      <c r="F238" s="165">
        <f t="shared" ref="F238:F239" si="74">E238/Q238</f>
        <v>3.4036144578313256E-2</v>
      </c>
      <c r="G238" s="87">
        <v>96</v>
      </c>
      <c r="H238" s="159">
        <f t="shared" si="62"/>
        <v>2.891566265060241E-2</v>
      </c>
      <c r="I238" s="87">
        <v>294</v>
      </c>
      <c r="J238" s="159">
        <f t="shared" si="63"/>
        <v>8.8554216867469879E-2</v>
      </c>
      <c r="K238" s="87">
        <v>370</v>
      </c>
      <c r="L238" s="159">
        <f t="shared" si="64"/>
        <v>0.11144578313253012</v>
      </c>
      <c r="M238" s="87">
        <v>124</v>
      </c>
      <c r="N238" s="159">
        <f t="shared" si="65"/>
        <v>3.7349397590361447E-2</v>
      </c>
      <c r="O238" s="87">
        <v>153</v>
      </c>
      <c r="P238" s="159">
        <f t="shared" si="66"/>
        <v>4.608433734939759E-2</v>
      </c>
      <c r="Q238" s="87">
        <v>3320</v>
      </c>
    </row>
    <row r="239" spans="1:17" ht="15.75" hidden="1" customHeight="1" thickBot="1">
      <c r="A239" s="128"/>
      <c r="B239" s="218"/>
      <c r="C239" s="87">
        <v>58011</v>
      </c>
      <c r="D239" s="165">
        <f t="shared" si="61"/>
        <v>0.69846487267473356</v>
      </c>
      <c r="E239" s="87">
        <v>2539</v>
      </c>
      <c r="F239" s="165">
        <f t="shared" si="74"/>
        <v>3.0570104147853831E-2</v>
      </c>
      <c r="G239" s="87">
        <v>2120</v>
      </c>
      <c r="H239" s="160">
        <f t="shared" si="62"/>
        <v>2.5525254349527422E-2</v>
      </c>
      <c r="I239" s="87">
        <v>6556</v>
      </c>
      <c r="J239" s="160">
        <f t="shared" si="63"/>
        <v>7.8935645054481973E-2</v>
      </c>
      <c r="K239" s="87">
        <v>7497</v>
      </c>
      <c r="L239" s="160">
        <f t="shared" si="64"/>
        <v>9.0265486725663716E-2</v>
      </c>
      <c r="M239" s="87">
        <v>2721</v>
      </c>
      <c r="N239" s="160">
        <f t="shared" si="65"/>
        <v>3.276142315333213E-2</v>
      </c>
      <c r="O239" s="87">
        <v>3611</v>
      </c>
      <c r="P239" s="160">
        <f t="shared" si="66"/>
        <v>4.347721389440732E-2</v>
      </c>
      <c r="Q239" s="87">
        <v>83055</v>
      </c>
    </row>
    <row r="240" spans="1:17" ht="15.75" hidden="1" customHeight="1" thickBot="1">
      <c r="A240" s="128"/>
      <c r="B240" s="218"/>
      <c r="C240" s="87">
        <v>16392</v>
      </c>
      <c r="D240" s="165">
        <f t="shared" si="61"/>
        <v>0.70761925318368224</v>
      </c>
      <c r="E240" s="87">
        <v>723</v>
      </c>
      <c r="F240" s="165"/>
      <c r="G240" s="87">
        <v>621</v>
      </c>
      <c r="H240" s="159">
        <f t="shared" si="62"/>
        <v>2.6807684006043601E-2</v>
      </c>
      <c r="I240" s="87">
        <v>1812</v>
      </c>
      <c r="J240" s="159">
        <f t="shared" si="63"/>
        <v>7.8221454780919492E-2</v>
      </c>
      <c r="K240" s="87">
        <v>1949</v>
      </c>
      <c r="L240" s="159">
        <f t="shared" si="64"/>
        <v>8.4135549320094968E-2</v>
      </c>
      <c r="M240" s="87">
        <v>671</v>
      </c>
      <c r="N240" s="159">
        <f t="shared" si="65"/>
        <v>2.8966112669976257E-2</v>
      </c>
      <c r="O240" s="87">
        <v>997</v>
      </c>
      <c r="P240" s="159">
        <f t="shared" si="66"/>
        <v>4.303906755881718E-2</v>
      </c>
      <c r="Q240" s="87">
        <v>23165</v>
      </c>
    </row>
    <row r="241" spans="1:17" ht="15.75" hidden="1" customHeight="1" thickBot="1">
      <c r="A241" s="128"/>
      <c r="B241" s="224"/>
      <c r="C241" s="84">
        <v>90990</v>
      </c>
      <c r="D241" s="163">
        <f t="shared" si="61"/>
        <v>0.69825264175702739</v>
      </c>
      <c r="E241" s="84">
        <v>3988</v>
      </c>
      <c r="F241" s="163">
        <f t="shared" si="56"/>
        <v>3.0603709587064792E-2</v>
      </c>
      <c r="G241" s="84">
        <v>3295</v>
      </c>
      <c r="H241" s="160">
        <f t="shared" si="62"/>
        <v>2.52856627606265E-2</v>
      </c>
      <c r="I241" s="84">
        <v>10268</v>
      </c>
      <c r="J241" s="160">
        <f t="shared" si="63"/>
        <v>7.8796110842522887E-2</v>
      </c>
      <c r="K241" s="84">
        <v>11838</v>
      </c>
      <c r="L241" s="160">
        <f t="shared" si="64"/>
        <v>9.0844211156387411E-2</v>
      </c>
      <c r="M241" s="84">
        <v>4213</v>
      </c>
      <c r="N241" s="160">
        <f t="shared" si="65"/>
        <v>3.2330348167077222E-2</v>
      </c>
      <c r="O241" s="84">
        <v>5719</v>
      </c>
      <c r="P241" s="160">
        <f t="shared" si="66"/>
        <v>4.3887315729293767E-2</v>
      </c>
      <c r="Q241" s="84">
        <v>130311</v>
      </c>
    </row>
    <row r="242" spans="1:17" ht="15.75" hidden="1" customHeight="1" thickBot="1">
      <c r="A242" s="128"/>
      <c r="B242" s="217" t="s">
        <v>11</v>
      </c>
      <c r="C242" s="81">
        <v>630</v>
      </c>
      <c r="D242" s="166">
        <f t="shared" si="61"/>
        <v>0.80769230769230771</v>
      </c>
      <c r="E242" s="81">
        <v>19</v>
      </c>
      <c r="F242" s="166">
        <f t="shared" si="56"/>
        <v>2.4358974358974359E-2</v>
      </c>
      <c r="G242" s="81">
        <v>17</v>
      </c>
      <c r="H242" s="159">
        <f t="shared" si="62"/>
        <v>2.1794871794871794E-2</v>
      </c>
      <c r="I242" s="81">
        <v>48</v>
      </c>
      <c r="J242" s="159">
        <f t="shared" si="63"/>
        <v>6.1538461538461542E-2</v>
      </c>
      <c r="K242" s="81">
        <v>43</v>
      </c>
      <c r="L242" s="159">
        <f t="shared" si="64"/>
        <v>5.5128205128205127E-2</v>
      </c>
      <c r="M242" s="81">
        <v>12</v>
      </c>
      <c r="N242" s="159">
        <f t="shared" si="65"/>
        <v>1.5384615384615385E-2</v>
      </c>
      <c r="O242" s="81">
        <v>11</v>
      </c>
      <c r="P242" s="159">
        <f t="shared" si="66"/>
        <v>1.4102564102564103E-2</v>
      </c>
      <c r="Q242" s="81">
        <v>780</v>
      </c>
    </row>
    <row r="243" spans="1:17" ht="15.75" hidden="1" customHeight="1" thickBot="1">
      <c r="A243" s="128"/>
      <c r="B243" s="218"/>
      <c r="C243" s="87">
        <v>978</v>
      </c>
      <c r="D243" s="165">
        <f t="shared" si="61"/>
        <v>0.76465989053948402</v>
      </c>
      <c r="E243" s="87">
        <v>30</v>
      </c>
      <c r="F243" s="165"/>
      <c r="G243" s="87">
        <v>25</v>
      </c>
      <c r="H243" s="160">
        <f t="shared" si="62"/>
        <v>1.9546520719311962E-2</v>
      </c>
      <c r="I243" s="87">
        <v>88</v>
      </c>
      <c r="J243" s="160">
        <f t="shared" si="63"/>
        <v>6.8803752931978102E-2</v>
      </c>
      <c r="K243" s="87">
        <v>103</v>
      </c>
      <c r="L243" s="160">
        <f t="shared" si="64"/>
        <v>8.0531665363565291E-2</v>
      </c>
      <c r="M243" s="87">
        <v>28</v>
      </c>
      <c r="N243" s="160">
        <f t="shared" si="65"/>
        <v>2.1892103205629398E-2</v>
      </c>
      <c r="O243" s="87">
        <v>27</v>
      </c>
      <c r="P243" s="160">
        <f t="shared" si="66"/>
        <v>2.1110242376856918E-2</v>
      </c>
      <c r="Q243" s="87">
        <v>1279</v>
      </c>
    </row>
    <row r="244" spans="1:17" ht="15.75" hidden="1" customHeight="1" thickBot="1">
      <c r="A244" s="128"/>
      <c r="B244" s="218"/>
      <c r="C244" s="87">
        <v>237</v>
      </c>
      <c r="D244" s="165">
        <f t="shared" si="61"/>
        <v>0.69298245614035092</v>
      </c>
      <c r="E244" s="87">
        <v>10</v>
      </c>
      <c r="F244" s="165"/>
      <c r="G244" s="87">
        <v>12</v>
      </c>
      <c r="H244" s="159">
        <f t="shared" si="62"/>
        <v>3.5087719298245612E-2</v>
      </c>
      <c r="I244" s="87">
        <v>37</v>
      </c>
      <c r="J244" s="159">
        <f t="shared" si="63"/>
        <v>0.10818713450292397</v>
      </c>
      <c r="K244" s="87">
        <v>29</v>
      </c>
      <c r="L244" s="159">
        <f t="shared" si="64"/>
        <v>8.4795321637426896E-2</v>
      </c>
      <c r="M244" s="87">
        <v>8</v>
      </c>
      <c r="N244" s="159">
        <f t="shared" si="65"/>
        <v>2.3391812865497075E-2</v>
      </c>
      <c r="O244" s="87">
        <v>9</v>
      </c>
      <c r="P244" s="159">
        <f t="shared" si="66"/>
        <v>2.6315789473684209E-2</v>
      </c>
      <c r="Q244" s="87">
        <v>342</v>
      </c>
    </row>
    <row r="245" spans="1:17" ht="15.75" hidden="1" customHeight="1" thickBot="1">
      <c r="A245" s="128"/>
      <c r="B245" s="218"/>
      <c r="C245" s="87">
        <v>9390</v>
      </c>
      <c r="D245" s="165">
        <f t="shared" si="61"/>
        <v>0.77475247524752477</v>
      </c>
      <c r="E245" s="87">
        <v>385</v>
      </c>
      <c r="F245" s="165">
        <f t="shared" ref="F245:F246" si="75">E245/Q245</f>
        <v>3.1765676567656768E-2</v>
      </c>
      <c r="G245" s="87">
        <v>298</v>
      </c>
      <c r="H245" s="160">
        <f t="shared" si="62"/>
        <v>2.4587458745874587E-2</v>
      </c>
      <c r="I245" s="87">
        <v>843</v>
      </c>
      <c r="J245" s="160">
        <f t="shared" si="63"/>
        <v>6.9554455445544561E-2</v>
      </c>
      <c r="K245" s="87">
        <v>727</v>
      </c>
      <c r="L245" s="160">
        <f t="shared" si="64"/>
        <v>5.9983498349834984E-2</v>
      </c>
      <c r="M245" s="87">
        <v>228</v>
      </c>
      <c r="N245" s="160">
        <f t="shared" si="65"/>
        <v>1.8811881188118811E-2</v>
      </c>
      <c r="O245" s="87">
        <v>249</v>
      </c>
      <c r="P245" s="160">
        <f t="shared" si="66"/>
        <v>2.0544554455445545E-2</v>
      </c>
      <c r="Q245" s="87">
        <v>12120</v>
      </c>
    </row>
    <row r="246" spans="1:17" ht="15.75" hidden="1" customHeight="1" thickBot="1">
      <c r="A246" s="128"/>
      <c r="B246" s="218"/>
      <c r="C246" s="87">
        <v>3045</v>
      </c>
      <c r="D246" s="165">
        <f t="shared" si="61"/>
        <v>0.81744966442953015</v>
      </c>
      <c r="E246" s="87">
        <v>96</v>
      </c>
      <c r="F246" s="165">
        <f t="shared" si="75"/>
        <v>2.5771812080536912E-2</v>
      </c>
      <c r="G246" s="87">
        <v>61</v>
      </c>
      <c r="H246" s="159">
        <f t="shared" si="62"/>
        <v>1.6375838926174495E-2</v>
      </c>
      <c r="I246" s="87">
        <v>212</v>
      </c>
      <c r="J246" s="159">
        <f t="shared" si="63"/>
        <v>5.6912751677852348E-2</v>
      </c>
      <c r="K246" s="87">
        <v>192</v>
      </c>
      <c r="L246" s="159">
        <f t="shared" si="64"/>
        <v>5.1543624161073824E-2</v>
      </c>
      <c r="M246" s="87">
        <v>52</v>
      </c>
      <c r="N246" s="159">
        <f t="shared" si="65"/>
        <v>1.3959731543624161E-2</v>
      </c>
      <c r="O246" s="87">
        <v>67</v>
      </c>
      <c r="P246" s="159">
        <f t="shared" si="66"/>
        <v>1.7986577181208052E-2</v>
      </c>
      <c r="Q246" s="87">
        <v>3725</v>
      </c>
    </row>
    <row r="247" spans="1:17" ht="15.75" hidden="1" customHeight="1" thickBot="1">
      <c r="A247" s="128"/>
      <c r="B247" s="224"/>
      <c r="C247" s="84">
        <v>14280</v>
      </c>
      <c r="D247" s="163">
        <f t="shared" si="61"/>
        <v>0.78263729036501151</v>
      </c>
      <c r="E247" s="84">
        <v>540</v>
      </c>
      <c r="F247" s="163"/>
      <c r="G247" s="84">
        <v>413</v>
      </c>
      <c r="H247" s="160">
        <f t="shared" si="62"/>
        <v>2.2635098103693959E-2</v>
      </c>
      <c r="I247" s="84">
        <v>1228</v>
      </c>
      <c r="J247" s="160">
        <f t="shared" si="63"/>
        <v>6.7302422448755894E-2</v>
      </c>
      <c r="K247" s="84">
        <v>1094</v>
      </c>
      <c r="L247" s="160">
        <f t="shared" si="64"/>
        <v>5.9958347034966566E-2</v>
      </c>
      <c r="M247" s="84">
        <v>328</v>
      </c>
      <c r="N247" s="160">
        <f t="shared" si="65"/>
        <v>1.7976542803902224E-2</v>
      </c>
      <c r="O247" s="84">
        <v>363</v>
      </c>
      <c r="P247" s="160">
        <f t="shared" si="66"/>
        <v>1.9894771456757644E-2</v>
      </c>
      <c r="Q247" s="84">
        <v>18246</v>
      </c>
    </row>
    <row r="248" spans="1:17" ht="15.75" hidden="1" customHeight="1" thickBot="1">
      <c r="A248" s="128"/>
      <c r="B248" s="217" t="s">
        <v>12</v>
      </c>
      <c r="C248" s="81">
        <v>991</v>
      </c>
      <c r="D248" s="166">
        <f t="shared" si="61"/>
        <v>0.78463974663499603</v>
      </c>
      <c r="E248" s="81">
        <v>38</v>
      </c>
      <c r="F248" s="166">
        <f t="shared" si="56"/>
        <v>3.0087094220110848E-2</v>
      </c>
      <c r="G248" s="81">
        <v>34</v>
      </c>
      <c r="H248" s="159">
        <f t="shared" si="62"/>
        <v>2.6920031670625493E-2</v>
      </c>
      <c r="I248" s="81">
        <v>64</v>
      </c>
      <c r="J248" s="159">
        <f t="shared" si="63"/>
        <v>5.0673000791765635E-2</v>
      </c>
      <c r="K248" s="81">
        <v>85</v>
      </c>
      <c r="L248" s="159">
        <f t="shared" si="64"/>
        <v>6.7300079176563735E-2</v>
      </c>
      <c r="M248" s="81">
        <v>17</v>
      </c>
      <c r="N248" s="159">
        <f t="shared" si="65"/>
        <v>1.3460015835312747E-2</v>
      </c>
      <c r="O248" s="81">
        <v>34</v>
      </c>
      <c r="P248" s="159">
        <f t="shared" si="66"/>
        <v>2.6920031670625493E-2</v>
      </c>
      <c r="Q248" s="81">
        <v>1263</v>
      </c>
    </row>
    <row r="249" spans="1:17" ht="15.75" hidden="1" customHeight="1" thickBot="1">
      <c r="A249" s="128"/>
      <c r="B249" s="218"/>
      <c r="C249" s="87">
        <v>2009</v>
      </c>
      <c r="D249" s="165">
        <f t="shared" si="61"/>
        <v>0.77717601547388782</v>
      </c>
      <c r="E249" s="87">
        <v>67</v>
      </c>
      <c r="F249" s="165">
        <f t="shared" ref="F249:F312" si="76">E249/Q249</f>
        <v>2.5918762088974853E-2</v>
      </c>
      <c r="G249" s="87">
        <v>57</v>
      </c>
      <c r="H249" s="160">
        <f t="shared" si="62"/>
        <v>2.2050290135396517E-2</v>
      </c>
      <c r="I249" s="87">
        <v>165</v>
      </c>
      <c r="J249" s="160">
        <f t="shared" si="63"/>
        <v>6.3829787234042548E-2</v>
      </c>
      <c r="K249" s="87">
        <v>175</v>
      </c>
      <c r="L249" s="160">
        <f t="shared" si="64"/>
        <v>6.7698259187620888E-2</v>
      </c>
      <c r="M249" s="87">
        <v>43</v>
      </c>
      <c r="N249" s="160">
        <f t="shared" si="65"/>
        <v>1.6634429400386848E-2</v>
      </c>
      <c r="O249" s="87">
        <v>69</v>
      </c>
      <c r="P249" s="160">
        <f t="shared" si="66"/>
        <v>2.6692456479690523E-2</v>
      </c>
      <c r="Q249" s="87">
        <v>2585</v>
      </c>
    </row>
    <row r="250" spans="1:17" ht="15.75" hidden="1" customHeight="1" thickBot="1">
      <c r="A250" s="128"/>
      <c r="B250" s="218"/>
      <c r="C250" s="87">
        <v>415</v>
      </c>
      <c r="D250" s="165">
        <f t="shared" si="61"/>
        <v>0.73063380281690138</v>
      </c>
      <c r="E250" s="87">
        <v>22</v>
      </c>
      <c r="F250" s="165"/>
      <c r="G250" s="87">
        <v>9</v>
      </c>
      <c r="H250" s="159">
        <f t="shared" si="62"/>
        <v>1.5845070422535211E-2</v>
      </c>
      <c r="I250" s="87">
        <v>45</v>
      </c>
      <c r="J250" s="159">
        <f t="shared" si="63"/>
        <v>7.9225352112676062E-2</v>
      </c>
      <c r="K250" s="87">
        <v>51</v>
      </c>
      <c r="L250" s="159">
        <f t="shared" si="64"/>
        <v>8.9788732394366202E-2</v>
      </c>
      <c r="M250" s="87">
        <v>14</v>
      </c>
      <c r="N250" s="159">
        <f t="shared" si="65"/>
        <v>2.464788732394366E-2</v>
      </c>
      <c r="O250" s="87">
        <v>12</v>
      </c>
      <c r="P250" s="159">
        <f t="shared" si="66"/>
        <v>2.1126760563380281E-2</v>
      </c>
      <c r="Q250" s="87">
        <v>568</v>
      </c>
    </row>
    <row r="251" spans="1:17" ht="15.75" hidden="1" customHeight="1" thickBot="1">
      <c r="A251" s="128"/>
      <c r="B251" s="218"/>
      <c r="C251" s="87">
        <v>14404</v>
      </c>
      <c r="D251" s="165">
        <f t="shared" si="61"/>
        <v>0.78015490440340141</v>
      </c>
      <c r="E251" s="87">
        <v>518</v>
      </c>
      <c r="F251" s="165"/>
      <c r="G251" s="87">
        <v>368</v>
      </c>
      <c r="H251" s="160">
        <f t="shared" si="62"/>
        <v>1.9931755402697288E-2</v>
      </c>
      <c r="I251" s="87">
        <v>1147</v>
      </c>
      <c r="J251" s="160">
        <f t="shared" si="63"/>
        <v>6.2124248496993988E-2</v>
      </c>
      <c r="K251" s="87">
        <v>1159</v>
      </c>
      <c r="L251" s="160">
        <f t="shared" si="64"/>
        <v>6.2774197042734112E-2</v>
      </c>
      <c r="M251" s="87">
        <v>367</v>
      </c>
      <c r="N251" s="160">
        <f t="shared" si="65"/>
        <v>1.9877593023885608E-2</v>
      </c>
      <c r="O251" s="87">
        <v>500</v>
      </c>
      <c r="P251" s="160">
        <f t="shared" si="66"/>
        <v>2.7081189405838705E-2</v>
      </c>
      <c r="Q251" s="87">
        <v>18463</v>
      </c>
    </row>
    <row r="252" spans="1:17" ht="15.75" hidden="1" customHeight="1" thickBot="1">
      <c r="A252" s="128"/>
      <c r="B252" s="218"/>
      <c r="C252" s="87">
        <v>4230</v>
      </c>
      <c r="D252" s="165">
        <f t="shared" si="61"/>
        <v>0.82040341349883628</v>
      </c>
      <c r="E252" s="87">
        <v>136</v>
      </c>
      <c r="F252" s="165">
        <f t="shared" ref="F252:F253" si="77">E252/Q252</f>
        <v>2.6377036462373934E-2</v>
      </c>
      <c r="G252" s="87">
        <v>97</v>
      </c>
      <c r="H252" s="159">
        <f t="shared" si="62"/>
        <v>1.8813033359193172E-2</v>
      </c>
      <c r="I252" s="87">
        <v>259</v>
      </c>
      <c r="J252" s="159">
        <f t="shared" si="63"/>
        <v>5.0232738557020949E-2</v>
      </c>
      <c r="K252" s="87">
        <v>239</v>
      </c>
      <c r="L252" s="159">
        <f t="shared" si="64"/>
        <v>4.6353762606671838E-2</v>
      </c>
      <c r="M252" s="87">
        <v>89</v>
      </c>
      <c r="N252" s="159">
        <f t="shared" si="65"/>
        <v>1.7261442979053531E-2</v>
      </c>
      <c r="O252" s="87">
        <v>106</v>
      </c>
      <c r="P252" s="159">
        <f t="shared" si="66"/>
        <v>2.0558572536850273E-2</v>
      </c>
      <c r="Q252" s="87">
        <v>5156</v>
      </c>
    </row>
    <row r="253" spans="1:17" ht="15.75" hidden="1" customHeight="1" thickBot="1">
      <c r="A253" s="131"/>
      <c r="B253" s="224"/>
      <c r="C253" s="84">
        <v>22049</v>
      </c>
      <c r="D253" s="163">
        <f t="shared" si="61"/>
        <v>0.78648118423399327</v>
      </c>
      <c r="E253" s="84">
        <v>781</v>
      </c>
      <c r="F253" s="163">
        <f t="shared" si="77"/>
        <v>2.7858034599607635E-2</v>
      </c>
      <c r="G253" s="84">
        <v>565</v>
      </c>
      <c r="H253" s="160">
        <f t="shared" si="62"/>
        <v>2.0153379703941501E-2</v>
      </c>
      <c r="I253" s="84">
        <v>1680</v>
      </c>
      <c r="J253" s="160">
        <f t="shared" si="63"/>
        <v>5.9925093632958802E-2</v>
      </c>
      <c r="K253" s="84">
        <v>1709</v>
      </c>
      <c r="L253" s="160">
        <f t="shared" si="64"/>
        <v>6.0959514892099165E-2</v>
      </c>
      <c r="M253" s="84">
        <v>530</v>
      </c>
      <c r="N253" s="160">
        <f t="shared" si="65"/>
        <v>1.890494025325486E-2</v>
      </c>
      <c r="O253" s="84">
        <v>721</v>
      </c>
      <c r="P253" s="160">
        <f t="shared" si="66"/>
        <v>2.571785268414482E-2</v>
      </c>
      <c r="Q253" s="84">
        <v>28035</v>
      </c>
    </row>
    <row r="254" spans="1:17" ht="15.75" hidden="1" customHeight="1" thickBot="1">
      <c r="A254" s="132" t="s">
        <v>24</v>
      </c>
      <c r="B254" s="127" t="s">
        <v>11</v>
      </c>
      <c r="C254" s="81">
        <v>2300</v>
      </c>
      <c r="D254" s="166">
        <f t="shared" si="61"/>
        <v>0.47916666666666669</v>
      </c>
      <c r="E254" s="81">
        <v>295</v>
      </c>
      <c r="F254" s="166"/>
      <c r="G254" s="81">
        <v>233</v>
      </c>
      <c r="H254" s="159">
        <f t="shared" si="62"/>
        <v>4.8541666666666664E-2</v>
      </c>
      <c r="I254" s="81">
        <v>753</v>
      </c>
      <c r="J254" s="159">
        <f t="shared" si="63"/>
        <v>0.15687499999999999</v>
      </c>
      <c r="K254" s="81">
        <v>805</v>
      </c>
      <c r="L254" s="159">
        <f t="shared" si="64"/>
        <v>0.16770833333333332</v>
      </c>
      <c r="M254" s="81">
        <v>207</v>
      </c>
      <c r="N254" s="159">
        <f t="shared" si="65"/>
        <v>4.3124999999999997E-2</v>
      </c>
      <c r="O254" s="81">
        <v>207</v>
      </c>
      <c r="P254" s="159">
        <f t="shared" si="66"/>
        <v>4.3124999999999997E-2</v>
      </c>
      <c r="Q254" s="81">
        <v>4800</v>
      </c>
    </row>
    <row r="255" spans="1:17" ht="15.75" hidden="1" customHeight="1" thickBot="1">
      <c r="A255" s="128"/>
      <c r="B255" s="128"/>
      <c r="C255" s="87">
        <v>78168</v>
      </c>
      <c r="D255" s="165">
        <f t="shared" si="61"/>
        <v>0.68345996799888087</v>
      </c>
      <c r="E255" s="87">
        <v>4227</v>
      </c>
      <c r="F255" s="165">
        <f t="shared" si="76"/>
        <v>3.6958669592816358E-2</v>
      </c>
      <c r="G255" s="87">
        <v>3454</v>
      </c>
      <c r="H255" s="160">
        <f t="shared" si="62"/>
        <v>3.0199963277404238E-2</v>
      </c>
      <c r="I255" s="87">
        <v>10582</v>
      </c>
      <c r="J255" s="160">
        <f t="shared" si="63"/>
        <v>9.2523454372174768E-2</v>
      </c>
      <c r="K255" s="87">
        <v>10595</v>
      </c>
      <c r="L255" s="160">
        <f t="shared" si="64"/>
        <v>9.2637119549536157E-2</v>
      </c>
      <c r="M255" s="87">
        <v>3218</v>
      </c>
      <c r="N255" s="160">
        <f t="shared" si="65"/>
        <v>2.8136503134535851E-2</v>
      </c>
      <c r="O255" s="87">
        <v>4127</v>
      </c>
      <c r="P255" s="160">
        <f t="shared" si="66"/>
        <v>3.6084322074651794E-2</v>
      </c>
      <c r="Q255" s="87">
        <v>114371</v>
      </c>
    </row>
    <row r="256" spans="1:17" ht="15.75" hidden="1" customHeight="1" thickBot="1">
      <c r="A256" s="128"/>
      <c r="B256" s="128"/>
      <c r="C256" s="84">
        <v>19826</v>
      </c>
      <c r="D256" s="163">
        <f t="shared" si="61"/>
        <v>0.80449602337282911</v>
      </c>
      <c r="E256" s="84">
        <v>671</v>
      </c>
      <c r="F256" s="163">
        <f t="shared" si="76"/>
        <v>2.7227722772277228E-2</v>
      </c>
      <c r="G256" s="84">
        <v>544</v>
      </c>
      <c r="H256" s="159">
        <f t="shared" si="62"/>
        <v>2.2074338581399122E-2</v>
      </c>
      <c r="I256" s="84">
        <v>1379</v>
      </c>
      <c r="J256" s="159">
        <f t="shared" si="63"/>
        <v>5.5956825190715792E-2</v>
      </c>
      <c r="K256" s="84">
        <v>1370</v>
      </c>
      <c r="L256" s="159">
        <f t="shared" si="64"/>
        <v>5.5591624736244113E-2</v>
      </c>
      <c r="M256" s="84">
        <v>402</v>
      </c>
      <c r="N256" s="159">
        <f t="shared" si="65"/>
        <v>1.6312286966401558E-2</v>
      </c>
      <c r="O256" s="84">
        <v>452</v>
      </c>
      <c r="P256" s="159">
        <f t="shared" si="66"/>
        <v>1.8341178380133095E-2</v>
      </c>
      <c r="Q256" s="84">
        <v>24644</v>
      </c>
    </row>
    <row r="257" spans="1:17" ht="15.75" hidden="1" customHeight="1" thickBot="1">
      <c r="A257" s="128"/>
      <c r="B257" s="128"/>
      <c r="C257" s="87"/>
      <c r="D257" s="165" t="e">
        <f t="shared" si="61"/>
        <v>#DIV/0!</v>
      </c>
      <c r="E257" s="87"/>
      <c r="F257" s="165"/>
      <c r="G257" s="87"/>
      <c r="H257" s="160" t="e">
        <f t="shared" si="62"/>
        <v>#DIV/0!</v>
      </c>
      <c r="I257" s="87"/>
      <c r="J257" s="160" t="e">
        <f t="shared" si="63"/>
        <v>#DIV/0!</v>
      </c>
      <c r="K257" s="87"/>
      <c r="L257" s="160" t="e">
        <f t="shared" si="64"/>
        <v>#DIV/0!</v>
      </c>
      <c r="M257" s="87"/>
      <c r="N257" s="160" t="e">
        <f t="shared" si="65"/>
        <v>#DIV/0!</v>
      </c>
      <c r="O257" s="87"/>
      <c r="P257" s="160" t="e">
        <f t="shared" si="66"/>
        <v>#DIV/0!</v>
      </c>
      <c r="Q257" s="87"/>
    </row>
    <row r="258" spans="1:17" ht="15.75" hidden="1" customHeight="1" thickBot="1">
      <c r="A258" s="128"/>
      <c r="B258" s="128"/>
      <c r="C258" s="87"/>
      <c r="D258" s="165" t="e">
        <f t="shared" si="61"/>
        <v>#DIV/0!</v>
      </c>
      <c r="E258" s="87"/>
      <c r="F258" s="165"/>
      <c r="G258" s="87"/>
      <c r="H258" s="159" t="e">
        <f t="shared" si="62"/>
        <v>#DIV/0!</v>
      </c>
      <c r="I258" s="87"/>
      <c r="J258" s="159" t="e">
        <f t="shared" si="63"/>
        <v>#DIV/0!</v>
      </c>
      <c r="K258" s="87"/>
      <c r="L258" s="159" t="e">
        <f t="shared" si="64"/>
        <v>#DIV/0!</v>
      </c>
      <c r="M258" s="87"/>
      <c r="N258" s="159" t="e">
        <f t="shared" si="65"/>
        <v>#DIV/0!</v>
      </c>
      <c r="O258" s="87"/>
      <c r="P258" s="159" t="e">
        <f t="shared" si="66"/>
        <v>#DIV/0!</v>
      </c>
      <c r="Q258" s="87"/>
    </row>
    <row r="259" spans="1:17" ht="15.75" thickBot="1">
      <c r="A259" s="226" t="s">
        <v>24</v>
      </c>
      <c r="B259" s="127" t="s">
        <v>11</v>
      </c>
      <c r="C259" s="142">
        <f>C254+C255+C256</f>
        <v>100294</v>
      </c>
      <c r="D259" s="168">
        <f t="shared" si="61"/>
        <v>0.69738205333240622</v>
      </c>
      <c r="E259" s="142">
        <f t="shared" ref="E259:Q259" si="78">E254+E255+E256</f>
        <v>5193</v>
      </c>
      <c r="F259" s="168">
        <f>E259/Q259</f>
        <v>3.6108889893265654E-2</v>
      </c>
      <c r="G259" s="142">
        <f t="shared" si="78"/>
        <v>4231</v>
      </c>
      <c r="H259" s="160">
        <f t="shared" si="62"/>
        <v>2.9419740639015403E-2</v>
      </c>
      <c r="I259" s="142">
        <f t="shared" si="78"/>
        <v>12714</v>
      </c>
      <c r="J259" s="160">
        <f t="shared" si="63"/>
        <v>8.8405242846712792E-2</v>
      </c>
      <c r="K259" s="142">
        <f t="shared" si="78"/>
        <v>12770</v>
      </c>
      <c r="L259" s="160">
        <f t="shared" si="64"/>
        <v>8.8794631992490353E-2</v>
      </c>
      <c r="M259" s="142">
        <f t="shared" si="78"/>
        <v>3827</v>
      </c>
      <c r="N259" s="160">
        <f t="shared" si="65"/>
        <v>2.6610576087334421E-2</v>
      </c>
      <c r="O259" s="142">
        <f t="shared" si="78"/>
        <v>4786</v>
      </c>
      <c r="P259" s="160">
        <f t="shared" si="66"/>
        <v>3.3278865208775162E-2</v>
      </c>
      <c r="Q259" s="142">
        <f t="shared" si="78"/>
        <v>143815</v>
      </c>
    </row>
    <row r="260" spans="1:17" ht="15.75" hidden="1" customHeight="1" thickBot="1">
      <c r="A260" s="221"/>
      <c r="B260" s="127" t="s">
        <v>12</v>
      </c>
      <c r="C260" s="140">
        <v>1611</v>
      </c>
      <c r="D260" s="162">
        <f t="shared" si="61"/>
        <v>0.47146619841966636</v>
      </c>
      <c r="E260" s="140">
        <v>157</v>
      </c>
      <c r="F260" s="162">
        <f t="shared" ref="F260" si="79">E260/Q260</f>
        <v>4.5946736903716708E-2</v>
      </c>
      <c r="G260" s="140">
        <v>148</v>
      </c>
      <c r="H260" s="159">
        <f t="shared" si="62"/>
        <v>4.3312847527070528E-2</v>
      </c>
      <c r="I260" s="140">
        <v>480</v>
      </c>
      <c r="J260" s="159">
        <f t="shared" si="63"/>
        <v>0.14047410008779632</v>
      </c>
      <c r="K260" s="140">
        <v>621</v>
      </c>
      <c r="L260" s="159">
        <f t="shared" si="64"/>
        <v>0.18173836698858647</v>
      </c>
      <c r="M260" s="140">
        <v>200</v>
      </c>
      <c r="N260" s="159">
        <f t="shared" si="65"/>
        <v>5.8530875036581796E-2</v>
      </c>
      <c r="O260" s="140">
        <v>200</v>
      </c>
      <c r="P260" s="159">
        <f t="shared" si="66"/>
        <v>5.8530875036581796E-2</v>
      </c>
      <c r="Q260" s="140">
        <v>3417</v>
      </c>
    </row>
    <row r="261" spans="1:17" ht="15.75" hidden="1" customHeight="1" thickBot="1">
      <c r="A261" s="221"/>
      <c r="B261" s="128"/>
      <c r="C261" s="140">
        <v>113998</v>
      </c>
      <c r="D261" s="162">
        <f t="shared" si="61"/>
        <v>0.72243909858298061</v>
      </c>
      <c r="E261" s="140">
        <v>4600</v>
      </c>
      <c r="F261" s="162"/>
      <c r="G261" s="140">
        <v>3702</v>
      </c>
      <c r="H261" s="160">
        <f t="shared" si="62"/>
        <v>2.3460670739435727E-2</v>
      </c>
      <c r="I261" s="140">
        <v>11189</v>
      </c>
      <c r="J261" s="160">
        <f t="shared" si="63"/>
        <v>7.0908007807548981E-2</v>
      </c>
      <c r="K261" s="140">
        <v>13663</v>
      </c>
      <c r="L261" s="160">
        <f t="shared" si="64"/>
        <v>8.6586478744708359E-2</v>
      </c>
      <c r="M261" s="140">
        <v>4618</v>
      </c>
      <c r="N261" s="160">
        <f t="shared" si="65"/>
        <v>2.9265634109863367E-2</v>
      </c>
      <c r="O261" s="140">
        <v>6026</v>
      </c>
      <c r="P261" s="160">
        <f t="shared" si="66"/>
        <v>3.8188547238206291E-2</v>
      </c>
      <c r="Q261" s="140">
        <v>157796</v>
      </c>
    </row>
    <row r="262" spans="1:17" ht="15.75" hidden="1" customHeight="1" thickBot="1">
      <c r="A262" s="221"/>
      <c r="B262" s="128"/>
      <c r="C262" s="140">
        <v>30133</v>
      </c>
      <c r="D262" s="162">
        <f t="shared" ref="D262:D325" si="80">C262/Q262</f>
        <v>0.81002688172043014</v>
      </c>
      <c r="E262" s="140">
        <v>875</v>
      </c>
      <c r="F262" s="162">
        <f t="shared" si="76"/>
        <v>2.3521505376344086E-2</v>
      </c>
      <c r="G262" s="140">
        <v>677</v>
      </c>
      <c r="H262" s="159">
        <f t="shared" ref="H262:H325" si="81">G262/Q262</f>
        <v>1.8198924731182797E-2</v>
      </c>
      <c r="I262" s="140">
        <v>2039</v>
      </c>
      <c r="J262" s="159">
        <f t="shared" ref="J262:J325" si="82">I262/Q262</f>
        <v>5.4811827956989245E-2</v>
      </c>
      <c r="K262" s="140">
        <v>2039</v>
      </c>
      <c r="L262" s="159">
        <f t="shared" ref="L262:L325" si="83">K262/Q262</f>
        <v>5.4811827956989245E-2</v>
      </c>
      <c r="M262" s="140">
        <v>635</v>
      </c>
      <c r="N262" s="159">
        <f t="shared" ref="N262:N325" si="84">M262/Q262</f>
        <v>1.706989247311828E-2</v>
      </c>
      <c r="O262" s="140">
        <v>802</v>
      </c>
      <c r="P262" s="159">
        <f t="shared" ref="P262:P325" si="85">O262/Q262</f>
        <v>2.1559139784946238E-2</v>
      </c>
      <c r="Q262" s="140">
        <v>37200</v>
      </c>
    </row>
    <row r="263" spans="1:17" ht="15.75" hidden="1" customHeight="1" thickBot="1">
      <c r="A263" s="221"/>
      <c r="B263" s="128"/>
      <c r="C263" s="140"/>
      <c r="D263" s="162" t="e">
        <f t="shared" si="80"/>
        <v>#DIV/0!</v>
      </c>
      <c r="E263" s="140"/>
      <c r="F263" s="162" t="e">
        <f t="shared" si="76"/>
        <v>#DIV/0!</v>
      </c>
      <c r="G263" s="140"/>
      <c r="H263" s="160" t="e">
        <f t="shared" si="81"/>
        <v>#DIV/0!</v>
      </c>
      <c r="I263" s="140"/>
      <c r="J263" s="160" t="e">
        <f t="shared" si="82"/>
        <v>#DIV/0!</v>
      </c>
      <c r="K263" s="140"/>
      <c r="L263" s="160" t="e">
        <f t="shared" si="83"/>
        <v>#DIV/0!</v>
      </c>
      <c r="M263" s="140"/>
      <c r="N263" s="160" t="e">
        <f t="shared" si="84"/>
        <v>#DIV/0!</v>
      </c>
      <c r="O263" s="140"/>
      <c r="P263" s="160" t="e">
        <f t="shared" si="85"/>
        <v>#DIV/0!</v>
      </c>
      <c r="Q263" s="140"/>
    </row>
    <row r="264" spans="1:17" ht="15.75" hidden="1" customHeight="1" thickBot="1">
      <c r="A264" s="221"/>
      <c r="B264" s="128"/>
      <c r="C264" s="140"/>
      <c r="D264" s="162" t="e">
        <f t="shared" si="80"/>
        <v>#DIV/0!</v>
      </c>
      <c r="E264" s="140"/>
      <c r="F264" s="162"/>
      <c r="G264" s="140"/>
      <c r="H264" s="159" t="e">
        <f t="shared" si="81"/>
        <v>#DIV/0!</v>
      </c>
      <c r="I264" s="140"/>
      <c r="J264" s="159" t="e">
        <f t="shared" si="82"/>
        <v>#DIV/0!</v>
      </c>
      <c r="K264" s="140"/>
      <c r="L264" s="159" t="e">
        <f t="shared" si="83"/>
        <v>#DIV/0!</v>
      </c>
      <c r="M264" s="140"/>
      <c r="N264" s="159" t="e">
        <f t="shared" si="84"/>
        <v>#DIV/0!</v>
      </c>
      <c r="O264" s="140"/>
      <c r="P264" s="159" t="e">
        <f t="shared" si="85"/>
        <v>#DIV/0!</v>
      </c>
      <c r="Q264" s="140"/>
    </row>
    <row r="265" spans="1:17" ht="15.75" thickBot="1">
      <c r="A265" s="227"/>
      <c r="B265" s="148" t="s">
        <v>12</v>
      </c>
      <c r="C265" s="141">
        <f>C260+C261+C262</f>
        <v>145742</v>
      </c>
      <c r="D265" s="160">
        <f t="shared" si="80"/>
        <v>0.73453856350138347</v>
      </c>
      <c r="E265" s="141">
        <f t="shared" ref="E265:Q265" si="86">E260+E261+E262</f>
        <v>5632</v>
      </c>
      <c r="F265" s="160">
        <f>E265/Q265</f>
        <v>2.8385236854439982E-2</v>
      </c>
      <c r="G265" s="141">
        <f t="shared" si="86"/>
        <v>4527</v>
      </c>
      <c r="H265" s="160">
        <f t="shared" si="81"/>
        <v>2.2816045319611115E-2</v>
      </c>
      <c r="I265" s="141">
        <f t="shared" si="86"/>
        <v>13708</v>
      </c>
      <c r="J265" s="160">
        <f t="shared" si="82"/>
        <v>6.9088214985913221E-2</v>
      </c>
      <c r="K265" s="141">
        <f t="shared" si="86"/>
        <v>16323</v>
      </c>
      <c r="L265" s="160">
        <f t="shared" si="83"/>
        <v>8.2267794952951667E-2</v>
      </c>
      <c r="M265" s="141">
        <f t="shared" si="86"/>
        <v>5453</v>
      </c>
      <c r="N265" s="160">
        <f t="shared" si="84"/>
        <v>2.7483078225721096E-2</v>
      </c>
      <c r="O265" s="141">
        <f t="shared" si="86"/>
        <v>7028</v>
      </c>
      <c r="P265" s="160">
        <f t="shared" si="85"/>
        <v>3.5421066159979434E-2</v>
      </c>
      <c r="Q265" s="141">
        <f t="shared" si="86"/>
        <v>198413</v>
      </c>
    </row>
    <row r="266" spans="1:17" ht="15.75" hidden="1" customHeight="1" thickBot="1">
      <c r="A266" s="128"/>
      <c r="B266" s="217" t="s">
        <v>11</v>
      </c>
      <c r="C266" s="81">
        <v>4011</v>
      </c>
      <c r="D266" s="166">
        <f t="shared" si="80"/>
        <v>0.73448086431056581</v>
      </c>
      <c r="E266" s="81">
        <v>167</v>
      </c>
      <c r="F266" s="166">
        <f t="shared" ref="F266:F267" si="87">E266/Q266</f>
        <v>3.0580479765610694E-2</v>
      </c>
      <c r="G266" s="81">
        <v>128</v>
      </c>
      <c r="H266" s="159">
        <f t="shared" si="81"/>
        <v>2.343893059879143E-2</v>
      </c>
      <c r="I266" s="81">
        <v>422</v>
      </c>
      <c r="J266" s="159">
        <f t="shared" si="82"/>
        <v>7.7275224317890495E-2</v>
      </c>
      <c r="K266" s="81">
        <v>434</v>
      </c>
      <c r="L266" s="159">
        <f t="shared" si="83"/>
        <v>7.9472624061527192E-2</v>
      </c>
      <c r="M266" s="81">
        <v>123</v>
      </c>
      <c r="N266" s="159">
        <f t="shared" si="84"/>
        <v>2.252334737227614E-2</v>
      </c>
      <c r="O266" s="81">
        <v>176</v>
      </c>
      <c r="P266" s="159">
        <f t="shared" si="85"/>
        <v>3.2228529573338216E-2</v>
      </c>
      <c r="Q266" s="81">
        <v>5461</v>
      </c>
    </row>
    <row r="267" spans="1:17" ht="15.75" hidden="1" customHeight="1" thickBot="1">
      <c r="A267" s="128"/>
      <c r="B267" s="218"/>
      <c r="C267" s="87">
        <v>8625</v>
      </c>
      <c r="D267" s="165">
        <f t="shared" si="80"/>
        <v>0.66269688820591621</v>
      </c>
      <c r="E267" s="87">
        <v>445</v>
      </c>
      <c r="F267" s="165">
        <f t="shared" si="87"/>
        <v>3.4191317710334228E-2</v>
      </c>
      <c r="G267" s="87">
        <v>370</v>
      </c>
      <c r="H267" s="160">
        <f t="shared" si="81"/>
        <v>2.8428736073761045E-2</v>
      </c>
      <c r="I267" s="87">
        <v>1322</v>
      </c>
      <c r="J267" s="160">
        <f t="shared" si="82"/>
        <v>0.10157510564733001</v>
      </c>
      <c r="K267" s="87">
        <v>1326</v>
      </c>
      <c r="L267" s="160">
        <f t="shared" si="83"/>
        <v>0.10188244333461391</v>
      </c>
      <c r="M267" s="87">
        <v>393</v>
      </c>
      <c r="N267" s="160">
        <f t="shared" si="84"/>
        <v>3.0195927775643488E-2</v>
      </c>
      <c r="O267" s="87">
        <v>534</v>
      </c>
      <c r="P267" s="160">
        <f t="shared" si="85"/>
        <v>4.1029581252401075E-2</v>
      </c>
      <c r="Q267" s="87">
        <v>13015</v>
      </c>
    </row>
    <row r="268" spans="1:17" ht="15.75" hidden="1" customHeight="1" thickBot="1">
      <c r="A268" s="128"/>
      <c r="B268" s="218"/>
      <c r="C268" s="87">
        <v>2506</v>
      </c>
      <c r="D268" s="165">
        <f t="shared" si="80"/>
        <v>0.669695350080171</v>
      </c>
      <c r="E268" s="87">
        <v>136</v>
      </c>
      <c r="F268" s="165"/>
      <c r="G268" s="87">
        <v>119</v>
      </c>
      <c r="H268" s="159">
        <f t="shared" si="81"/>
        <v>3.1801175841795828E-2</v>
      </c>
      <c r="I268" s="87">
        <v>334</v>
      </c>
      <c r="J268" s="159">
        <f t="shared" si="82"/>
        <v>8.9257081774452171E-2</v>
      </c>
      <c r="K268" s="87">
        <v>404</v>
      </c>
      <c r="L268" s="159">
        <f t="shared" si="83"/>
        <v>0.10796365579903795</v>
      </c>
      <c r="M268" s="87">
        <v>128</v>
      </c>
      <c r="N268" s="159">
        <f t="shared" si="84"/>
        <v>3.4206306787814E-2</v>
      </c>
      <c r="O268" s="87">
        <v>115</v>
      </c>
      <c r="P268" s="159">
        <f t="shared" si="85"/>
        <v>3.0732228754676644E-2</v>
      </c>
      <c r="Q268" s="87">
        <v>3742</v>
      </c>
    </row>
    <row r="269" spans="1:17" ht="15.75" hidden="1" customHeight="1" thickBot="1">
      <c r="A269" s="128"/>
      <c r="B269" s="218"/>
      <c r="C269" s="87">
        <v>46135</v>
      </c>
      <c r="D269" s="165">
        <f t="shared" si="80"/>
        <v>0.67882524314700643</v>
      </c>
      <c r="E269" s="87">
        <v>2526</v>
      </c>
      <c r="F269" s="165">
        <f t="shared" si="76"/>
        <v>3.7167282197666379E-2</v>
      </c>
      <c r="G269" s="87">
        <v>2069</v>
      </c>
      <c r="H269" s="160">
        <f t="shared" si="81"/>
        <v>3.0443035180907258E-2</v>
      </c>
      <c r="I269" s="87">
        <v>6371</v>
      </c>
      <c r="J269" s="160">
        <f t="shared" si="82"/>
        <v>9.3742183246766628E-2</v>
      </c>
      <c r="K269" s="87">
        <v>6452</v>
      </c>
      <c r="L269" s="160">
        <f t="shared" si="83"/>
        <v>9.4934008210349752E-2</v>
      </c>
      <c r="M269" s="87">
        <v>1933</v>
      </c>
      <c r="N269" s="160">
        <f t="shared" si="84"/>
        <v>2.8441946353162752E-2</v>
      </c>
      <c r="O269" s="87">
        <v>2477</v>
      </c>
      <c r="P269" s="160">
        <f t="shared" si="85"/>
        <v>3.6446301664140784E-2</v>
      </c>
      <c r="Q269" s="87">
        <v>67963</v>
      </c>
    </row>
    <row r="270" spans="1:17" ht="15.75" hidden="1" customHeight="1" thickBot="1">
      <c r="A270" s="128"/>
      <c r="B270" s="218"/>
      <c r="C270" s="87">
        <v>16891</v>
      </c>
      <c r="D270" s="165">
        <f t="shared" si="80"/>
        <v>0.6982637453493179</v>
      </c>
      <c r="E270" s="87">
        <v>953</v>
      </c>
      <c r="F270" s="165">
        <f t="shared" si="76"/>
        <v>3.9396444811905747E-2</v>
      </c>
      <c r="G270" s="87">
        <v>768</v>
      </c>
      <c r="H270" s="159">
        <f t="shared" si="81"/>
        <v>3.1748656469615541E-2</v>
      </c>
      <c r="I270" s="87">
        <v>2133</v>
      </c>
      <c r="J270" s="159">
        <f t="shared" si="82"/>
        <v>8.817693261678379E-2</v>
      </c>
      <c r="K270" s="87">
        <v>1979</v>
      </c>
      <c r="L270" s="159">
        <f t="shared" si="83"/>
        <v>8.1810665564282764E-2</v>
      </c>
      <c r="M270" s="87">
        <v>641</v>
      </c>
      <c r="N270" s="159">
        <f t="shared" si="84"/>
        <v>2.6498553121124431E-2</v>
      </c>
      <c r="O270" s="87">
        <v>825</v>
      </c>
      <c r="P270" s="159">
        <f t="shared" si="85"/>
        <v>3.4105002066969821E-2</v>
      </c>
      <c r="Q270" s="87">
        <v>24190</v>
      </c>
    </row>
    <row r="271" spans="1:17" ht="15.75" hidden="1" customHeight="1" thickBot="1">
      <c r="A271" s="128"/>
      <c r="B271" s="224"/>
      <c r="C271" s="84">
        <v>78168</v>
      </c>
      <c r="D271" s="163">
        <f t="shared" si="80"/>
        <v>0.68345996799888087</v>
      </c>
      <c r="E271" s="84">
        <v>4227</v>
      </c>
      <c r="F271" s="163"/>
      <c r="G271" s="84">
        <v>3454</v>
      </c>
      <c r="H271" s="160">
        <f t="shared" si="81"/>
        <v>3.0199963277404238E-2</v>
      </c>
      <c r="I271" s="84">
        <v>10582</v>
      </c>
      <c r="J271" s="160">
        <f t="shared" si="82"/>
        <v>9.2523454372174768E-2</v>
      </c>
      <c r="K271" s="84">
        <v>10595</v>
      </c>
      <c r="L271" s="160">
        <f t="shared" si="83"/>
        <v>9.2637119549536157E-2</v>
      </c>
      <c r="M271" s="84">
        <v>3218</v>
      </c>
      <c r="N271" s="160">
        <f t="shared" si="84"/>
        <v>2.8136503134535851E-2</v>
      </c>
      <c r="O271" s="84">
        <v>4127</v>
      </c>
      <c r="P271" s="160">
        <f t="shared" si="85"/>
        <v>3.6084322074651794E-2</v>
      </c>
      <c r="Q271" s="84">
        <v>114371</v>
      </c>
    </row>
    <row r="272" spans="1:17" ht="15.75" hidden="1" customHeight="1" thickBot="1">
      <c r="A272" s="128"/>
      <c r="B272" s="217" t="s">
        <v>12</v>
      </c>
      <c r="C272" s="81">
        <v>5897</v>
      </c>
      <c r="D272" s="166">
        <f t="shared" si="80"/>
        <v>0.75923780095274884</v>
      </c>
      <c r="E272" s="81">
        <v>205</v>
      </c>
      <c r="F272" s="166"/>
      <c r="G272" s="81">
        <v>138</v>
      </c>
      <c r="H272" s="159">
        <f t="shared" si="81"/>
        <v>1.7767477790652762E-2</v>
      </c>
      <c r="I272" s="81">
        <v>447</v>
      </c>
      <c r="J272" s="159">
        <f t="shared" si="82"/>
        <v>5.7551178061027421E-2</v>
      </c>
      <c r="K272" s="81">
        <v>601</v>
      </c>
      <c r="L272" s="159">
        <f t="shared" si="83"/>
        <v>7.7378653276683404E-2</v>
      </c>
      <c r="M272" s="81">
        <v>189</v>
      </c>
      <c r="N272" s="159">
        <f t="shared" si="84"/>
        <v>2.4333719582850522E-2</v>
      </c>
      <c r="O272" s="81">
        <v>290</v>
      </c>
      <c r="P272" s="159">
        <f t="shared" si="85"/>
        <v>3.7337453328183341E-2</v>
      </c>
      <c r="Q272" s="81">
        <v>7767</v>
      </c>
    </row>
    <row r="273" spans="1:17" ht="15.75" hidden="1" customHeight="1" thickBot="1">
      <c r="A273" s="128"/>
      <c r="B273" s="218"/>
      <c r="C273" s="87">
        <v>13623</v>
      </c>
      <c r="D273" s="165">
        <f t="shared" si="80"/>
        <v>0.69987156434626252</v>
      </c>
      <c r="E273" s="87">
        <v>498</v>
      </c>
      <c r="F273" s="165">
        <f t="shared" ref="F273:F274" si="88">E273/Q273</f>
        <v>2.5584382224505521E-2</v>
      </c>
      <c r="G273" s="87">
        <v>445</v>
      </c>
      <c r="H273" s="160">
        <f t="shared" si="81"/>
        <v>2.2861546365271001E-2</v>
      </c>
      <c r="I273" s="87">
        <v>1476</v>
      </c>
      <c r="J273" s="160">
        <f t="shared" si="82"/>
        <v>7.5828409966606725E-2</v>
      </c>
      <c r="K273" s="87">
        <v>1858</v>
      </c>
      <c r="L273" s="160">
        <f t="shared" si="83"/>
        <v>9.5453377857693297E-2</v>
      </c>
      <c r="M273" s="87">
        <v>687</v>
      </c>
      <c r="N273" s="160">
        <f t="shared" si="84"/>
        <v>3.5294117647058823E-2</v>
      </c>
      <c r="O273" s="87">
        <v>878</v>
      </c>
      <c r="P273" s="160">
        <f t="shared" si="85"/>
        <v>4.5106601592602109E-2</v>
      </c>
      <c r="Q273" s="87">
        <v>19465</v>
      </c>
    </row>
    <row r="274" spans="1:17" ht="15.75" hidden="1" customHeight="1" thickBot="1">
      <c r="A274" s="128"/>
      <c r="B274" s="218"/>
      <c r="C274" s="87">
        <v>3576</v>
      </c>
      <c r="D274" s="165">
        <f t="shared" si="80"/>
        <v>0.67778620166793024</v>
      </c>
      <c r="E274" s="87">
        <v>172</v>
      </c>
      <c r="F274" s="165">
        <f t="shared" si="88"/>
        <v>3.2600454890068235E-2</v>
      </c>
      <c r="G274" s="87">
        <v>128</v>
      </c>
      <c r="H274" s="159">
        <f t="shared" si="81"/>
        <v>2.4260803639120546E-2</v>
      </c>
      <c r="I274" s="87">
        <v>434</v>
      </c>
      <c r="J274" s="159">
        <f t="shared" si="82"/>
        <v>8.2259287338893095E-2</v>
      </c>
      <c r="K274" s="87">
        <v>526</v>
      </c>
      <c r="L274" s="159">
        <f t="shared" si="83"/>
        <v>9.9696739954510991E-2</v>
      </c>
      <c r="M274" s="87">
        <v>193</v>
      </c>
      <c r="N274" s="159">
        <f t="shared" si="84"/>
        <v>3.6580742987111448E-2</v>
      </c>
      <c r="O274" s="87">
        <v>247</v>
      </c>
      <c r="P274" s="159">
        <f t="shared" si="85"/>
        <v>4.6815769522365429E-2</v>
      </c>
      <c r="Q274" s="87">
        <v>5276</v>
      </c>
    </row>
    <row r="275" spans="1:17" ht="15.75" hidden="1" customHeight="1" thickBot="1">
      <c r="A275" s="128"/>
      <c r="B275" s="218"/>
      <c r="C275" s="87">
        <v>70903</v>
      </c>
      <c r="D275" s="165">
        <f t="shared" si="80"/>
        <v>0.72344094359644107</v>
      </c>
      <c r="E275" s="87">
        <v>2916</v>
      </c>
      <c r="F275" s="165"/>
      <c r="G275" s="87">
        <v>2295</v>
      </c>
      <c r="H275" s="160">
        <f t="shared" si="81"/>
        <v>2.3416455799526569E-2</v>
      </c>
      <c r="I275" s="87">
        <v>6990</v>
      </c>
      <c r="J275" s="160">
        <f t="shared" si="82"/>
        <v>7.1320708513590722E-2</v>
      </c>
      <c r="K275" s="87">
        <v>8506</v>
      </c>
      <c r="L275" s="160">
        <f t="shared" si="83"/>
        <v>8.6788833564606968E-2</v>
      </c>
      <c r="M275" s="87">
        <v>2823</v>
      </c>
      <c r="N275" s="160">
        <f t="shared" si="84"/>
        <v>2.8803771120724839E-2</v>
      </c>
      <c r="O275" s="87">
        <v>3575</v>
      </c>
      <c r="P275" s="160">
        <f t="shared" si="85"/>
        <v>3.6476614153946617E-2</v>
      </c>
      <c r="Q275" s="87">
        <v>98008</v>
      </c>
    </row>
    <row r="276" spans="1:17" ht="15.75" hidden="1" customHeight="1" thickBot="1">
      <c r="A276" s="128"/>
      <c r="B276" s="218"/>
      <c r="C276" s="87">
        <v>19999</v>
      </c>
      <c r="D276" s="165">
        <f t="shared" si="80"/>
        <v>0.73310117302052791</v>
      </c>
      <c r="E276" s="87">
        <v>809</v>
      </c>
      <c r="F276" s="165">
        <f t="shared" si="76"/>
        <v>2.9655425219941349E-2</v>
      </c>
      <c r="G276" s="87">
        <v>696</v>
      </c>
      <c r="H276" s="159">
        <f t="shared" si="81"/>
        <v>2.5513196480938416E-2</v>
      </c>
      <c r="I276" s="87">
        <v>1842</v>
      </c>
      <c r="J276" s="159">
        <f t="shared" si="82"/>
        <v>6.7521994134897359E-2</v>
      </c>
      <c r="K276" s="87">
        <v>2172</v>
      </c>
      <c r="L276" s="159">
        <f t="shared" si="83"/>
        <v>7.9618768328445749E-2</v>
      </c>
      <c r="M276" s="87">
        <v>726</v>
      </c>
      <c r="N276" s="159">
        <f t="shared" si="84"/>
        <v>2.661290322580645E-2</v>
      </c>
      <c r="O276" s="87">
        <v>1036</v>
      </c>
      <c r="P276" s="159">
        <f t="shared" si="85"/>
        <v>3.7976539589442818E-2</v>
      </c>
      <c r="Q276" s="87">
        <v>27280</v>
      </c>
    </row>
    <row r="277" spans="1:17" ht="15.75" hidden="1" customHeight="1" thickBot="1">
      <c r="A277" s="128"/>
      <c r="B277" s="224"/>
      <c r="C277" s="84">
        <v>113998</v>
      </c>
      <c r="D277" s="163">
        <f t="shared" si="80"/>
        <v>0.72243909858298061</v>
      </c>
      <c r="E277" s="84">
        <v>4600</v>
      </c>
      <c r="F277" s="163">
        <f t="shared" si="76"/>
        <v>2.9151562777256713E-2</v>
      </c>
      <c r="G277" s="84">
        <v>3702</v>
      </c>
      <c r="H277" s="160">
        <f t="shared" si="81"/>
        <v>2.3460670739435727E-2</v>
      </c>
      <c r="I277" s="84">
        <v>11189</v>
      </c>
      <c r="J277" s="160">
        <f t="shared" si="82"/>
        <v>7.0908007807548981E-2</v>
      </c>
      <c r="K277" s="84">
        <v>13663</v>
      </c>
      <c r="L277" s="160">
        <f t="shared" si="83"/>
        <v>8.6586478744708359E-2</v>
      </c>
      <c r="M277" s="84">
        <v>4618</v>
      </c>
      <c r="N277" s="160">
        <f t="shared" si="84"/>
        <v>2.9265634109863367E-2</v>
      </c>
      <c r="O277" s="84">
        <v>6026</v>
      </c>
      <c r="P277" s="160">
        <f t="shared" si="85"/>
        <v>3.8188547238206291E-2</v>
      </c>
      <c r="Q277" s="84">
        <v>157796</v>
      </c>
    </row>
    <row r="278" spans="1:17" ht="15.75" hidden="1" customHeight="1" thickBot="1">
      <c r="A278" s="128"/>
      <c r="B278" s="217" t="s">
        <v>11</v>
      </c>
      <c r="C278" s="81">
        <v>844</v>
      </c>
      <c r="D278" s="166">
        <f t="shared" si="80"/>
        <v>0.85252525252525257</v>
      </c>
      <c r="E278" s="81">
        <v>20</v>
      </c>
      <c r="F278" s="166"/>
      <c r="G278" s="81">
        <v>14</v>
      </c>
      <c r="H278" s="159">
        <f t="shared" si="81"/>
        <v>1.4141414141414142E-2</v>
      </c>
      <c r="I278" s="81">
        <v>44</v>
      </c>
      <c r="J278" s="159">
        <f t="shared" si="82"/>
        <v>4.4444444444444446E-2</v>
      </c>
      <c r="K278" s="81">
        <v>49</v>
      </c>
      <c r="L278" s="159">
        <f t="shared" si="83"/>
        <v>4.9494949494949494E-2</v>
      </c>
      <c r="M278" s="81">
        <v>8</v>
      </c>
      <c r="N278" s="159">
        <f t="shared" si="84"/>
        <v>8.0808080808080808E-3</v>
      </c>
      <c r="O278" s="81">
        <v>11</v>
      </c>
      <c r="P278" s="159">
        <f t="shared" si="85"/>
        <v>1.1111111111111112E-2</v>
      </c>
      <c r="Q278" s="81">
        <v>990</v>
      </c>
    </row>
    <row r="279" spans="1:17" ht="15.75" hidden="1" customHeight="1" thickBot="1">
      <c r="A279" s="128"/>
      <c r="B279" s="218"/>
      <c r="C279" s="87">
        <v>1520</v>
      </c>
      <c r="D279" s="165">
        <f t="shared" si="80"/>
        <v>0.77275038129130658</v>
      </c>
      <c r="E279" s="87">
        <v>49</v>
      </c>
      <c r="F279" s="165"/>
      <c r="G279" s="87">
        <v>50</v>
      </c>
      <c r="H279" s="160">
        <f t="shared" si="81"/>
        <v>2.541942043721403E-2</v>
      </c>
      <c r="I279" s="87">
        <v>124</v>
      </c>
      <c r="J279" s="160">
        <f t="shared" si="82"/>
        <v>6.3040162684290801E-2</v>
      </c>
      <c r="K279" s="87">
        <v>122</v>
      </c>
      <c r="L279" s="160">
        <f t="shared" si="83"/>
        <v>6.2023385866802234E-2</v>
      </c>
      <c r="M279" s="87">
        <v>41</v>
      </c>
      <c r="N279" s="160">
        <f t="shared" si="84"/>
        <v>2.0843924758515507E-2</v>
      </c>
      <c r="O279" s="87">
        <v>61</v>
      </c>
      <c r="P279" s="160">
        <f t="shared" si="85"/>
        <v>3.1011692933401117E-2</v>
      </c>
      <c r="Q279" s="87">
        <v>1967</v>
      </c>
    </row>
    <row r="280" spans="1:17" ht="15.75" hidden="1" customHeight="1" thickBot="1">
      <c r="A280" s="128"/>
      <c r="B280" s="218"/>
      <c r="C280" s="87">
        <v>412</v>
      </c>
      <c r="D280" s="165">
        <f t="shared" si="80"/>
        <v>0.73049645390070927</v>
      </c>
      <c r="E280" s="87">
        <v>19</v>
      </c>
      <c r="F280" s="165">
        <f t="shared" ref="F280:F281" si="89">E280/Q280</f>
        <v>3.3687943262411348E-2</v>
      </c>
      <c r="G280" s="87">
        <v>22</v>
      </c>
      <c r="H280" s="159">
        <f t="shared" si="81"/>
        <v>3.9007092198581561E-2</v>
      </c>
      <c r="I280" s="87">
        <v>48</v>
      </c>
      <c r="J280" s="159">
        <f t="shared" si="82"/>
        <v>8.5106382978723402E-2</v>
      </c>
      <c r="K280" s="87">
        <v>35</v>
      </c>
      <c r="L280" s="159">
        <f t="shared" si="83"/>
        <v>6.2056737588652482E-2</v>
      </c>
      <c r="M280" s="87">
        <v>10</v>
      </c>
      <c r="N280" s="159">
        <f t="shared" si="84"/>
        <v>1.7730496453900711E-2</v>
      </c>
      <c r="O280" s="87">
        <v>18</v>
      </c>
      <c r="P280" s="159">
        <f t="shared" si="85"/>
        <v>3.1914893617021274E-2</v>
      </c>
      <c r="Q280" s="87">
        <v>564</v>
      </c>
    </row>
    <row r="281" spans="1:17" ht="15.75" hidden="1" customHeight="1" thickBot="1">
      <c r="A281" s="128"/>
      <c r="B281" s="218"/>
      <c r="C281" s="87">
        <v>12847</v>
      </c>
      <c r="D281" s="165">
        <f t="shared" si="80"/>
        <v>0.80053589232303091</v>
      </c>
      <c r="E281" s="87">
        <v>442</v>
      </c>
      <c r="F281" s="165">
        <f t="shared" si="89"/>
        <v>2.7542372881355932E-2</v>
      </c>
      <c r="G281" s="87">
        <v>355</v>
      </c>
      <c r="H281" s="160">
        <f t="shared" si="81"/>
        <v>2.2121136590229313E-2</v>
      </c>
      <c r="I281" s="87">
        <v>957</v>
      </c>
      <c r="J281" s="160">
        <f t="shared" si="82"/>
        <v>5.963359920239282E-2</v>
      </c>
      <c r="K281" s="87">
        <v>907</v>
      </c>
      <c r="L281" s="160">
        <f t="shared" si="83"/>
        <v>5.6517946161515453E-2</v>
      </c>
      <c r="M281" s="87">
        <v>265</v>
      </c>
      <c r="N281" s="160">
        <f t="shared" si="84"/>
        <v>1.651296111665005E-2</v>
      </c>
      <c r="O281" s="87">
        <v>275</v>
      </c>
      <c r="P281" s="160">
        <f t="shared" si="85"/>
        <v>1.7136091724825525E-2</v>
      </c>
      <c r="Q281" s="87">
        <v>16048</v>
      </c>
    </row>
    <row r="282" spans="1:17" ht="15.75" hidden="1" customHeight="1" thickBot="1">
      <c r="A282" s="128"/>
      <c r="B282" s="218"/>
      <c r="C282" s="87">
        <v>4203</v>
      </c>
      <c r="D282" s="165">
        <f t="shared" si="80"/>
        <v>0.82817733990147779</v>
      </c>
      <c r="E282" s="87">
        <v>141</v>
      </c>
      <c r="F282" s="165"/>
      <c r="G282" s="87">
        <v>103</v>
      </c>
      <c r="H282" s="159">
        <f t="shared" si="81"/>
        <v>2.0295566502463055E-2</v>
      </c>
      <c r="I282" s="87">
        <v>206</v>
      </c>
      <c r="J282" s="159">
        <f t="shared" si="82"/>
        <v>4.059113300492611E-2</v>
      </c>
      <c r="K282" s="87">
        <v>257</v>
      </c>
      <c r="L282" s="159">
        <f t="shared" si="83"/>
        <v>5.0640394088669952E-2</v>
      </c>
      <c r="M282" s="87">
        <v>78</v>
      </c>
      <c r="N282" s="159">
        <f t="shared" si="84"/>
        <v>1.5369458128078817E-2</v>
      </c>
      <c r="O282" s="87">
        <v>87</v>
      </c>
      <c r="P282" s="159">
        <f t="shared" si="85"/>
        <v>1.7142857142857144E-2</v>
      </c>
      <c r="Q282" s="87">
        <v>5075</v>
      </c>
    </row>
    <row r="283" spans="1:17" ht="15.75" hidden="1" customHeight="1" thickBot="1">
      <c r="A283" s="128"/>
      <c r="B283" s="224"/>
      <c r="C283" s="84">
        <v>19826</v>
      </c>
      <c r="D283" s="163">
        <f t="shared" si="80"/>
        <v>0.80449602337282911</v>
      </c>
      <c r="E283" s="84">
        <v>671</v>
      </c>
      <c r="F283" s="163">
        <f t="shared" si="76"/>
        <v>2.7227722772277228E-2</v>
      </c>
      <c r="G283" s="84">
        <v>544</v>
      </c>
      <c r="H283" s="160">
        <f t="shared" si="81"/>
        <v>2.2074338581399122E-2</v>
      </c>
      <c r="I283" s="84">
        <v>1379</v>
      </c>
      <c r="J283" s="160">
        <f t="shared" si="82"/>
        <v>5.5956825190715792E-2</v>
      </c>
      <c r="K283" s="84">
        <v>1370</v>
      </c>
      <c r="L283" s="160">
        <f t="shared" si="83"/>
        <v>5.5591624736244113E-2</v>
      </c>
      <c r="M283" s="84">
        <v>402</v>
      </c>
      <c r="N283" s="160">
        <f t="shared" si="84"/>
        <v>1.6312286966401558E-2</v>
      </c>
      <c r="O283" s="84">
        <v>452</v>
      </c>
      <c r="P283" s="160">
        <f t="shared" si="85"/>
        <v>1.8341178380133095E-2</v>
      </c>
      <c r="Q283" s="84">
        <v>24644</v>
      </c>
    </row>
    <row r="284" spans="1:17" ht="15.75" hidden="1" customHeight="1" thickBot="1">
      <c r="A284" s="128"/>
      <c r="B284" s="217" t="s">
        <v>12</v>
      </c>
      <c r="C284" s="81">
        <v>1247</v>
      </c>
      <c r="D284" s="166">
        <f t="shared" si="80"/>
        <v>0.82802124833997348</v>
      </c>
      <c r="E284" s="81">
        <v>32</v>
      </c>
      <c r="F284" s="166">
        <f t="shared" si="76"/>
        <v>2.1248339973439574E-2</v>
      </c>
      <c r="G284" s="81">
        <v>21</v>
      </c>
      <c r="H284" s="159">
        <f t="shared" si="81"/>
        <v>1.3944223107569721E-2</v>
      </c>
      <c r="I284" s="81">
        <v>79</v>
      </c>
      <c r="J284" s="159">
        <f t="shared" si="82"/>
        <v>5.2456839309428953E-2</v>
      </c>
      <c r="K284" s="81">
        <v>80</v>
      </c>
      <c r="L284" s="159">
        <f t="shared" si="83"/>
        <v>5.3120849933598939E-2</v>
      </c>
      <c r="M284" s="81">
        <v>23</v>
      </c>
      <c r="N284" s="159">
        <f t="shared" si="84"/>
        <v>1.5272244355909695E-2</v>
      </c>
      <c r="O284" s="81">
        <v>24</v>
      </c>
      <c r="P284" s="159">
        <f t="shared" si="85"/>
        <v>1.5936254980079681E-2</v>
      </c>
      <c r="Q284" s="81">
        <v>1506</v>
      </c>
    </row>
    <row r="285" spans="1:17" ht="15.75" hidden="1" customHeight="1" thickBot="1">
      <c r="A285" s="128"/>
      <c r="B285" s="218"/>
      <c r="C285" s="87">
        <v>3092</v>
      </c>
      <c r="D285" s="165">
        <f t="shared" si="80"/>
        <v>0.78998467041389886</v>
      </c>
      <c r="E285" s="87">
        <v>94</v>
      </c>
      <c r="F285" s="165"/>
      <c r="G285" s="87">
        <v>76</v>
      </c>
      <c r="H285" s="160">
        <f t="shared" si="81"/>
        <v>1.9417475728155338E-2</v>
      </c>
      <c r="I285" s="87">
        <v>207</v>
      </c>
      <c r="J285" s="160">
        <f t="shared" si="82"/>
        <v>5.2887072049054677E-2</v>
      </c>
      <c r="K285" s="87">
        <v>257</v>
      </c>
      <c r="L285" s="160">
        <f t="shared" si="83"/>
        <v>6.5661727133367404E-2</v>
      </c>
      <c r="M285" s="87">
        <v>82</v>
      </c>
      <c r="N285" s="160">
        <f t="shared" si="84"/>
        <v>2.0950434338272865E-2</v>
      </c>
      <c r="O285" s="87">
        <v>106</v>
      </c>
      <c r="P285" s="160">
        <f t="shared" si="85"/>
        <v>2.7082268778742973E-2</v>
      </c>
      <c r="Q285" s="87">
        <v>3914</v>
      </c>
    </row>
    <row r="286" spans="1:17" ht="15.75" hidden="1" customHeight="1" thickBot="1">
      <c r="A286" s="128"/>
      <c r="B286" s="218"/>
      <c r="C286" s="87">
        <v>682</v>
      </c>
      <c r="D286" s="165">
        <f t="shared" si="80"/>
        <v>0.75693673695893449</v>
      </c>
      <c r="E286" s="87">
        <v>23</v>
      </c>
      <c r="F286" s="165"/>
      <c r="G286" s="87">
        <v>19</v>
      </c>
      <c r="H286" s="159">
        <f t="shared" si="81"/>
        <v>2.1087680355160933E-2</v>
      </c>
      <c r="I286" s="87">
        <v>64</v>
      </c>
      <c r="J286" s="159">
        <f t="shared" si="82"/>
        <v>7.1032186459489458E-2</v>
      </c>
      <c r="K286" s="87">
        <v>66</v>
      </c>
      <c r="L286" s="159">
        <f t="shared" si="83"/>
        <v>7.3251942286348501E-2</v>
      </c>
      <c r="M286" s="87">
        <v>28</v>
      </c>
      <c r="N286" s="159">
        <f t="shared" si="84"/>
        <v>3.1076581576026639E-2</v>
      </c>
      <c r="O286" s="87">
        <v>19</v>
      </c>
      <c r="P286" s="159">
        <f t="shared" si="85"/>
        <v>2.1087680355160933E-2</v>
      </c>
      <c r="Q286" s="87">
        <v>901</v>
      </c>
    </row>
    <row r="287" spans="1:17" ht="15.75" hidden="1" customHeight="1" thickBot="1">
      <c r="A287" s="128"/>
      <c r="B287" s="218"/>
      <c r="C287" s="87">
        <v>19545</v>
      </c>
      <c r="D287" s="165">
        <f t="shared" si="80"/>
        <v>0.80858017540956484</v>
      </c>
      <c r="E287" s="87">
        <v>568</v>
      </c>
      <c r="F287" s="165">
        <f t="shared" ref="F287:F288" si="90">E287/Q287</f>
        <v>2.3498262452424291E-2</v>
      </c>
      <c r="G287" s="87">
        <v>444</v>
      </c>
      <c r="H287" s="160">
        <f t="shared" si="81"/>
        <v>1.8368360086049976E-2</v>
      </c>
      <c r="I287" s="87">
        <v>1338</v>
      </c>
      <c r="J287" s="160">
        <f t="shared" si="82"/>
        <v>5.5353301340393846E-2</v>
      </c>
      <c r="K287" s="87">
        <v>1353</v>
      </c>
      <c r="L287" s="160">
        <f t="shared" si="83"/>
        <v>5.5973854046003642E-2</v>
      </c>
      <c r="M287" s="87">
        <v>389</v>
      </c>
      <c r="N287" s="160">
        <f t="shared" si="84"/>
        <v>1.6093000165480723E-2</v>
      </c>
      <c r="O287" s="87">
        <v>535</v>
      </c>
      <c r="P287" s="160">
        <f t="shared" si="85"/>
        <v>2.2133046500082739E-2</v>
      </c>
      <c r="Q287" s="87">
        <v>24172</v>
      </c>
    </row>
    <row r="288" spans="1:17" ht="15.75" hidden="1" customHeight="1" thickBot="1">
      <c r="A288" s="128"/>
      <c r="B288" s="218"/>
      <c r="C288" s="87">
        <v>5567</v>
      </c>
      <c r="D288" s="165">
        <f t="shared" si="80"/>
        <v>0.83002832861189801</v>
      </c>
      <c r="E288" s="87">
        <v>158</v>
      </c>
      <c r="F288" s="165">
        <f t="shared" si="90"/>
        <v>2.3557477262561504E-2</v>
      </c>
      <c r="G288" s="87">
        <v>117</v>
      </c>
      <c r="H288" s="159">
        <f t="shared" si="81"/>
        <v>1.7444461010884153E-2</v>
      </c>
      <c r="I288" s="87">
        <v>351</v>
      </c>
      <c r="J288" s="159">
        <f t="shared" si="82"/>
        <v>5.2333383032652454E-2</v>
      </c>
      <c r="K288" s="87">
        <v>283</v>
      </c>
      <c r="L288" s="159">
        <f t="shared" si="83"/>
        <v>4.2194721932309526E-2</v>
      </c>
      <c r="M288" s="87">
        <v>113</v>
      </c>
      <c r="N288" s="159">
        <f t="shared" si="84"/>
        <v>1.6848069181452215E-2</v>
      </c>
      <c r="O288" s="87">
        <v>118</v>
      </c>
      <c r="P288" s="159">
        <f t="shared" si="85"/>
        <v>1.7593558968242134E-2</v>
      </c>
      <c r="Q288" s="87">
        <v>6707</v>
      </c>
    </row>
    <row r="289" spans="1:17" ht="15.75" hidden="1" customHeight="1" thickBot="1">
      <c r="A289" s="131"/>
      <c r="B289" s="224"/>
      <c r="C289" s="84">
        <v>30133</v>
      </c>
      <c r="D289" s="163">
        <f t="shared" si="80"/>
        <v>0.81002688172043014</v>
      </c>
      <c r="E289" s="84">
        <v>875</v>
      </c>
      <c r="F289" s="163"/>
      <c r="G289" s="84">
        <v>677</v>
      </c>
      <c r="H289" s="160">
        <f t="shared" si="81"/>
        <v>1.8198924731182797E-2</v>
      </c>
      <c r="I289" s="84">
        <v>2039</v>
      </c>
      <c r="J289" s="160">
        <f t="shared" si="82"/>
        <v>5.4811827956989245E-2</v>
      </c>
      <c r="K289" s="84">
        <v>2039</v>
      </c>
      <c r="L289" s="160">
        <f t="shared" si="83"/>
        <v>5.4811827956989245E-2</v>
      </c>
      <c r="M289" s="84">
        <v>635</v>
      </c>
      <c r="N289" s="160">
        <f t="shared" si="84"/>
        <v>1.706989247311828E-2</v>
      </c>
      <c r="O289" s="84">
        <v>802</v>
      </c>
      <c r="P289" s="160">
        <f t="shared" si="85"/>
        <v>2.1559139784946238E-2</v>
      </c>
      <c r="Q289" s="84">
        <v>37200</v>
      </c>
    </row>
    <row r="290" spans="1:17" ht="15.75" hidden="1" customHeight="1" thickBot="1">
      <c r="A290" s="132" t="s">
        <v>25</v>
      </c>
      <c r="B290" s="127" t="s">
        <v>11</v>
      </c>
      <c r="C290" s="81">
        <v>2931</v>
      </c>
      <c r="D290" s="166">
        <f t="shared" si="80"/>
        <v>0.52536296827388418</v>
      </c>
      <c r="E290" s="81">
        <v>290</v>
      </c>
      <c r="F290" s="166">
        <f t="shared" si="76"/>
        <v>5.1980641692059508E-2</v>
      </c>
      <c r="G290" s="81">
        <v>305</v>
      </c>
      <c r="H290" s="159">
        <f t="shared" si="81"/>
        <v>5.4669295572683275E-2</v>
      </c>
      <c r="I290" s="81">
        <v>851</v>
      </c>
      <c r="J290" s="159">
        <f t="shared" si="82"/>
        <v>0.15253629682738842</v>
      </c>
      <c r="K290" s="81">
        <v>753</v>
      </c>
      <c r="L290" s="159">
        <f t="shared" si="83"/>
        <v>0.13497042480731314</v>
      </c>
      <c r="M290" s="81">
        <v>222</v>
      </c>
      <c r="N290" s="159">
        <f t="shared" si="84"/>
        <v>3.9792077433231765E-2</v>
      </c>
      <c r="O290" s="81">
        <v>227</v>
      </c>
      <c r="P290" s="159">
        <f t="shared" si="85"/>
        <v>4.0688295393439683E-2</v>
      </c>
      <c r="Q290" s="81">
        <v>5579</v>
      </c>
    </row>
    <row r="291" spans="1:17" ht="15.75" hidden="1" customHeight="1" thickBot="1">
      <c r="A291" s="128"/>
      <c r="B291" s="128"/>
      <c r="C291" s="87">
        <v>87369</v>
      </c>
      <c r="D291" s="165">
        <f t="shared" si="80"/>
        <v>0.71033439839996093</v>
      </c>
      <c r="E291" s="87">
        <v>4255</v>
      </c>
      <c r="F291" s="165">
        <f t="shared" si="76"/>
        <v>3.4594339699342259E-2</v>
      </c>
      <c r="G291" s="87">
        <v>3539</v>
      </c>
      <c r="H291" s="160">
        <f t="shared" si="81"/>
        <v>2.8773059505516396E-2</v>
      </c>
      <c r="I291" s="87">
        <v>10702</v>
      </c>
      <c r="J291" s="160">
        <f t="shared" si="82"/>
        <v>8.7010252282576001E-2</v>
      </c>
      <c r="K291" s="87">
        <v>9979</v>
      </c>
      <c r="L291" s="160">
        <f t="shared" si="83"/>
        <v>8.1132060131547917E-2</v>
      </c>
      <c r="M291" s="87">
        <v>3064</v>
      </c>
      <c r="N291" s="160">
        <f t="shared" si="84"/>
        <v>2.4911176695366553E-2</v>
      </c>
      <c r="O291" s="87">
        <v>4089</v>
      </c>
      <c r="P291" s="160">
        <f t="shared" si="85"/>
        <v>3.3244713285689897E-2</v>
      </c>
      <c r="Q291" s="87">
        <v>122997</v>
      </c>
    </row>
    <row r="292" spans="1:17" ht="15.75" hidden="1" customHeight="1" thickBot="1">
      <c r="A292" s="128"/>
      <c r="B292" s="128"/>
      <c r="C292" s="87">
        <v>24295</v>
      </c>
      <c r="D292" s="165">
        <f t="shared" si="80"/>
        <v>0.82816334878647391</v>
      </c>
      <c r="E292" s="87">
        <v>715</v>
      </c>
      <c r="F292" s="165"/>
      <c r="G292" s="87">
        <v>577</v>
      </c>
      <c r="H292" s="159">
        <f t="shared" si="81"/>
        <v>1.9668666484865011E-2</v>
      </c>
      <c r="I292" s="87">
        <v>1499</v>
      </c>
      <c r="J292" s="159">
        <f t="shared" si="82"/>
        <v>5.1097627488410145E-2</v>
      </c>
      <c r="K292" s="87">
        <v>1388</v>
      </c>
      <c r="L292" s="159">
        <f t="shared" si="83"/>
        <v>4.7313880556313061E-2</v>
      </c>
      <c r="M292" s="87">
        <v>399</v>
      </c>
      <c r="N292" s="159">
        <f t="shared" si="84"/>
        <v>1.3601036269430052E-2</v>
      </c>
      <c r="O292" s="87">
        <v>463</v>
      </c>
      <c r="P292" s="159">
        <f t="shared" si="85"/>
        <v>1.578265612217071E-2</v>
      </c>
      <c r="Q292" s="87">
        <v>29336</v>
      </c>
    </row>
    <row r="293" spans="1:17" ht="15.75" hidden="1" customHeight="1" thickBot="1">
      <c r="A293" s="128"/>
      <c r="B293" s="128"/>
      <c r="C293" s="87"/>
      <c r="D293" s="165" t="e">
        <f t="shared" si="80"/>
        <v>#DIV/0!</v>
      </c>
      <c r="E293" s="87"/>
      <c r="F293" s="165"/>
      <c r="G293" s="87"/>
      <c r="H293" s="160" t="e">
        <f t="shared" si="81"/>
        <v>#DIV/0!</v>
      </c>
      <c r="I293" s="87"/>
      <c r="J293" s="160" t="e">
        <f t="shared" si="82"/>
        <v>#DIV/0!</v>
      </c>
      <c r="K293" s="87"/>
      <c r="L293" s="160" t="e">
        <f t="shared" si="83"/>
        <v>#DIV/0!</v>
      </c>
      <c r="M293" s="87"/>
      <c r="N293" s="160" t="e">
        <f t="shared" si="84"/>
        <v>#DIV/0!</v>
      </c>
      <c r="O293" s="87"/>
      <c r="P293" s="160" t="e">
        <f t="shared" si="85"/>
        <v>#DIV/0!</v>
      </c>
      <c r="Q293" s="87"/>
    </row>
    <row r="294" spans="1:17" ht="15.75" hidden="1" customHeight="1" thickBot="1">
      <c r="A294" s="128"/>
      <c r="B294" s="128"/>
      <c r="C294" s="87"/>
      <c r="D294" s="165" t="e">
        <f t="shared" si="80"/>
        <v>#DIV/0!</v>
      </c>
      <c r="E294" s="87"/>
      <c r="F294" s="165" t="e">
        <f t="shared" ref="F294" si="91">E294/Q294</f>
        <v>#DIV/0!</v>
      </c>
      <c r="G294" s="87"/>
      <c r="H294" s="159" t="e">
        <f t="shared" si="81"/>
        <v>#DIV/0!</v>
      </c>
      <c r="I294" s="87"/>
      <c r="J294" s="159" t="e">
        <f t="shared" si="82"/>
        <v>#DIV/0!</v>
      </c>
      <c r="K294" s="87"/>
      <c r="L294" s="159" t="e">
        <f t="shared" si="83"/>
        <v>#DIV/0!</v>
      </c>
      <c r="M294" s="87"/>
      <c r="N294" s="159" t="e">
        <f t="shared" si="84"/>
        <v>#DIV/0!</v>
      </c>
      <c r="O294" s="87"/>
      <c r="P294" s="159" t="e">
        <f t="shared" si="85"/>
        <v>#DIV/0!</v>
      </c>
      <c r="Q294" s="87"/>
    </row>
    <row r="295" spans="1:17" ht="15.75" thickBot="1">
      <c r="A295" s="226" t="s">
        <v>25</v>
      </c>
      <c r="B295" s="127" t="s">
        <v>11</v>
      </c>
      <c r="C295" s="142">
        <f>C290+C291+C292</f>
        <v>114595</v>
      </c>
      <c r="D295" s="168">
        <f t="shared" si="80"/>
        <v>0.7256889913369472</v>
      </c>
      <c r="E295" s="142">
        <f t="shared" ref="E295:Q295" si="92">E290+E291+E292</f>
        <v>5260</v>
      </c>
      <c r="F295" s="168">
        <f>E295/Q295</f>
        <v>3.3309691473732209E-2</v>
      </c>
      <c r="G295" s="142">
        <f t="shared" si="92"/>
        <v>4421</v>
      </c>
      <c r="H295" s="160">
        <f t="shared" si="81"/>
        <v>2.799660570444298E-2</v>
      </c>
      <c r="I295" s="142">
        <f t="shared" si="92"/>
        <v>13052</v>
      </c>
      <c r="J295" s="160">
        <f t="shared" si="82"/>
        <v>8.2653629869800904E-2</v>
      </c>
      <c r="K295" s="142">
        <f t="shared" si="92"/>
        <v>12120</v>
      </c>
      <c r="L295" s="160">
        <f t="shared" si="83"/>
        <v>7.6751608490805007E-2</v>
      </c>
      <c r="M295" s="142">
        <f t="shared" si="92"/>
        <v>3685</v>
      </c>
      <c r="N295" s="160">
        <f t="shared" si="84"/>
        <v>2.3335781954506307E-2</v>
      </c>
      <c r="O295" s="142">
        <f t="shared" si="92"/>
        <v>4779</v>
      </c>
      <c r="P295" s="160">
        <f t="shared" si="85"/>
        <v>3.026369116976544E-2</v>
      </c>
      <c r="Q295" s="142">
        <f t="shared" si="92"/>
        <v>157912</v>
      </c>
    </row>
    <row r="296" spans="1:17" ht="15.75" hidden="1" customHeight="1" thickBot="1">
      <c r="A296" s="221"/>
      <c r="B296" s="127" t="s">
        <v>12</v>
      </c>
      <c r="C296" s="140">
        <v>2145</v>
      </c>
      <c r="D296" s="162">
        <f t="shared" si="80"/>
        <v>0.53451283329180166</v>
      </c>
      <c r="E296" s="140">
        <v>189</v>
      </c>
      <c r="F296" s="162"/>
      <c r="G296" s="140">
        <v>163</v>
      </c>
      <c r="H296" s="159">
        <f t="shared" si="81"/>
        <v>4.0617991527535507E-2</v>
      </c>
      <c r="I296" s="140">
        <v>552</v>
      </c>
      <c r="J296" s="159">
        <f t="shared" si="82"/>
        <v>0.13755295290306505</v>
      </c>
      <c r="K296" s="140">
        <v>595</v>
      </c>
      <c r="L296" s="159">
        <f t="shared" si="83"/>
        <v>0.14826812858210814</v>
      </c>
      <c r="M296" s="140">
        <v>161</v>
      </c>
      <c r="N296" s="159">
        <f t="shared" si="84"/>
        <v>4.0119611263393973E-2</v>
      </c>
      <c r="O296" s="140">
        <v>208</v>
      </c>
      <c r="P296" s="159">
        <f t="shared" si="85"/>
        <v>5.1831547470720163E-2</v>
      </c>
      <c r="Q296" s="140">
        <v>4013</v>
      </c>
    </row>
    <row r="297" spans="1:17" ht="15.75" hidden="1" customHeight="1" thickBot="1">
      <c r="A297" s="221"/>
      <c r="B297" s="128"/>
      <c r="C297" s="140">
        <v>125946</v>
      </c>
      <c r="D297" s="162">
        <f t="shared" si="80"/>
        <v>0.75088087473394904</v>
      </c>
      <c r="E297" s="140">
        <v>4551</v>
      </c>
      <c r="F297" s="162">
        <f t="shared" si="76"/>
        <v>2.713273038376925E-2</v>
      </c>
      <c r="G297" s="140">
        <v>3629</v>
      </c>
      <c r="H297" s="160">
        <f t="shared" si="81"/>
        <v>2.1635833566842146E-2</v>
      </c>
      <c r="I297" s="140">
        <v>10952</v>
      </c>
      <c r="J297" s="160">
        <f t="shared" si="82"/>
        <v>6.5295025964192663E-2</v>
      </c>
      <c r="K297" s="140">
        <v>12557</v>
      </c>
      <c r="L297" s="160">
        <f t="shared" si="83"/>
        <v>7.4863919013181818E-2</v>
      </c>
      <c r="M297" s="140">
        <v>4221</v>
      </c>
      <c r="N297" s="160">
        <f t="shared" si="84"/>
        <v>2.516529442977148E-2</v>
      </c>
      <c r="O297" s="140">
        <v>5875</v>
      </c>
      <c r="P297" s="160">
        <f t="shared" si="85"/>
        <v>3.5026321908293634E-2</v>
      </c>
      <c r="Q297" s="140">
        <v>167731</v>
      </c>
    </row>
    <row r="298" spans="1:17" ht="15.75" hidden="1" customHeight="1" thickBot="1">
      <c r="A298" s="221"/>
      <c r="B298" s="128"/>
      <c r="C298" s="140">
        <v>36576</v>
      </c>
      <c r="D298" s="162">
        <f t="shared" si="80"/>
        <v>0.84133045038413767</v>
      </c>
      <c r="E298" s="140">
        <v>949</v>
      </c>
      <c r="F298" s="162">
        <f t="shared" si="76"/>
        <v>2.1829139255647053E-2</v>
      </c>
      <c r="G298" s="140">
        <v>756</v>
      </c>
      <c r="H298" s="159">
        <f t="shared" si="81"/>
        <v>1.738970419101072E-2</v>
      </c>
      <c r="I298" s="140">
        <v>1986</v>
      </c>
      <c r="J298" s="159">
        <f t="shared" si="82"/>
        <v>4.568247688273451E-2</v>
      </c>
      <c r="K298" s="140">
        <v>1831</v>
      </c>
      <c r="L298" s="159">
        <f t="shared" si="83"/>
        <v>4.2117127478492895E-2</v>
      </c>
      <c r="M298" s="140">
        <v>564</v>
      </c>
      <c r="N298" s="159">
        <f t="shared" si="84"/>
        <v>1.2973271380595298E-2</v>
      </c>
      <c r="O298" s="140">
        <v>812</v>
      </c>
      <c r="P298" s="159">
        <f t="shared" si="85"/>
        <v>1.8677830427381883E-2</v>
      </c>
      <c r="Q298" s="140">
        <v>43474</v>
      </c>
    </row>
    <row r="299" spans="1:17" ht="15.75" hidden="1" customHeight="1" thickBot="1">
      <c r="A299" s="221"/>
      <c r="B299" s="128"/>
      <c r="C299" s="140"/>
      <c r="D299" s="162" t="e">
        <f t="shared" si="80"/>
        <v>#DIV/0!</v>
      </c>
      <c r="E299" s="140"/>
      <c r="F299" s="162"/>
      <c r="G299" s="140"/>
      <c r="H299" s="160" t="e">
        <f t="shared" si="81"/>
        <v>#DIV/0!</v>
      </c>
      <c r="I299" s="140"/>
      <c r="J299" s="160" t="e">
        <f t="shared" si="82"/>
        <v>#DIV/0!</v>
      </c>
      <c r="K299" s="140"/>
      <c r="L299" s="160" t="e">
        <f t="shared" si="83"/>
        <v>#DIV/0!</v>
      </c>
      <c r="M299" s="140"/>
      <c r="N299" s="160" t="e">
        <f t="shared" si="84"/>
        <v>#DIV/0!</v>
      </c>
      <c r="O299" s="140"/>
      <c r="P299" s="160" t="e">
        <f t="shared" si="85"/>
        <v>#DIV/0!</v>
      </c>
      <c r="Q299" s="140"/>
    </row>
    <row r="300" spans="1:17" ht="15.75" hidden="1" customHeight="1" thickBot="1">
      <c r="A300" s="221"/>
      <c r="B300" s="128"/>
      <c r="C300" s="140"/>
      <c r="D300" s="162" t="e">
        <f t="shared" si="80"/>
        <v>#DIV/0!</v>
      </c>
      <c r="E300" s="140"/>
      <c r="F300" s="162"/>
      <c r="G300" s="140"/>
      <c r="H300" s="159" t="e">
        <f t="shared" si="81"/>
        <v>#DIV/0!</v>
      </c>
      <c r="I300" s="140"/>
      <c r="J300" s="159" t="e">
        <f t="shared" si="82"/>
        <v>#DIV/0!</v>
      </c>
      <c r="K300" s="140"/>
      <c r="L300" s="159" t="e">
        <f t="shared" si="83"/>
        <v>#DIV/0!</v>
      </c>
      <c r="M300" s="140"/>
      <c r="N300" s="159" t="e">
        <f t="shared" si="84"/>
        <v>#DIV/0!</v>
      </c>
      <c r="O300" s="140"/>
      <c r="P300" s="159" t="e">
        <f t="shared" si="85"/>
        <v>#DIV/0!</v>
      </c>
      <c r="Q300" s="140"/>
    </row>
    <row r="301" spans="1:17" ht="15.75" thickBot="1">
      <c r="A301" s="227"/>
      <c r="B301" s="148" t="s">
        <v>12</v>
      </c>
      <c r="C301" s="141">
        <f>C296+C297+C298</f>
        <v>164667</v>
      </c>
      <c r="D301" s="160">
        <f t="shared" si="80"/>
        <v>0.7651172299714708</v>
      </c>
      <c r="E301" s="141">
        <f t="shared" ref="E301:Q301" si="93">E296+E297+E298</f>
        <v>5689</v>
      </c>
      <c r="F301" s="160">
        <f>E301/Q301</f>
        <v>2.6433662611863321E-2</v>
      </c>
      <c r="G301" s="141">
        <f t="shared" si="93"/>
        <v>4548</v>
      </c>
      <c r="H301" s="160">
        <f t="shared" si="81"/>
        <v>2.11320614446747E-2</v>
      </c>
      <c r="I301" s="141">
        <f t="shared" si="93"/>
        <v>13490</v>
      </c>
      <c r="J301" s="160">
        <f t="shared" si="82"/>
        <v>6.2680630802256318E-2</v>
      </c>
      <c r="K301" s="141">
        <f t="shared" si="93"/>
        <v>14983</v>
      </c>
      <c r="L301" s="160">
        <f t="shared" si="83"/>
        <v>6.9617782899199884E-2</v>
      </c>
      <c r="M301" s="141">
        <f t="shared" si="93"/>
        <v>4946</v>
      </c>
      <c r="N301" s="160">
        <f t="shared" si="84"/>
        <v>2.2981349143658989E-2</v>
      </c>
      <c r="O301" s="141">
        <f t="shared" si="93"/>
        <v>6895</v>
      </c>
      <c r="P301" s="160">
        <f t="shared" si="85"/>
        <v>3.2037283126876002E-2</v>
      </c>
      <c r="Q301" s="141">
        <f t="shared" si="93"/>
        <v>215218</v>
      </c>
    </row>
    <row r="302" spans="1:17" ht="15.75" hidden="1" customHeight="1" thickBot="1">
      <c r="A302" s="128"/>
      <c r="B302" s="217" t="s">
        <v>11</v>
      </c>
      <c r="C302" s="81">
        <v>4683</v>
      </c>
      <c r="D302" s="166">
        <f t="shared" si="80"/>
        <v>0.73493408662900184</v>
      </c>
      <c r="E302" s="81">
        <v>214</v>
      </c>
      <c r="F302" s="166">
        <f t="shared" ref="F302" si="94">E302/Q302</f>
        <v>3.3584431889516632E-2</v>
      </c>
      <c r="G302" s="81">
        <v>174</v>
      </c>
      <c r="H302" s="159">
        <f t="shared" si="81"/>
        <v>2.7306967984934087E-2</v>
      </c>
      <c r="I302" s="81">
        <v>480</v>
      </c>
      <c r="J302" s="159">
        <f t="shared" si="82"/>
        <v>7.5329566854990579E-2</v>
      </c>
      <c r="K302" s="81">
        <v>442</v>
      </c>
      <c r="L302" s="159">
        <f t="shared" si="83"/>
        <v>6.9365976145637165E-2</v>
      </c>
      <c r="M302" s="81">
        <v>162</v>
      </c>
      <c r="N302" s="159">
        <f t="shared" si="84"/>
        <v>2.5423728813559324E-2</v>
      </c>
      <c r="O302" s="81">
        <v>217</v>
      </c>
      <c r="P302" s="159">
        <f t="shared" si="85"/>
        <v>3.4055241682360328E-2</v>
      </c>
      <c r="Q302" s="81">
        <v>6372</v>
      </c>
    </row>
    <row r="303" spans="1:17" ht="15.75" hidden="1" customHeight="1" thickBot="1">
      <c r="A303" s="128"/>
      <c r="B303" s="218"/>
      <c r="C303" s="87">
        <v>10451</v>
      </c>
      <c r="D303" s="165">
        <f t="shared" si="80"/>
        <v>0.68670740521716278</v>
      </c>
      <c r="E303" s="87">
        <v>502</v>
      </c>
      <c r="F303" s="165"/>
      <c r="G303" s="87">
        <v>465</v>
      </c>
      <c r="H303" s="160">
        <f t="shared" si="81"/>
        <v>3.0553912872067809E-2</v>
      </c>
      <c r="I303" s="87">
        <v>1465</v>
      </c>
      <c r="J303" s="160">
        <f t="shared" si="82"/>
        <v>9.6261252381891052E-2</v>
      </c>
      <c r="K303" s="87">
        <v>1334</v>
      </c>
      <c r="L303" s="160">
        <f t="shared" si="83"/>
        <v>8.7653590906104209E-2</v>
      </c>
      <c r="M303" s="87">
        <v>438</v>
      </c>
      <c r="N303" s="160">
        <f t="shared" si="84"/>
        <v>2.8779814705302581E-2</v>
      </c>
      <c r="O303" s="87">
        <v>564</v>
      </c>
      <c r="P303" s="160">
        <f t="shared" si="85"/>
        <v>3.7058939483540311E-2</v>
      </c>
      <c r="Q303" s="87">
        <v>15219</v>
      </c>
    </row>
    <row r="304" spans="1:17" ht="15.75" hidden="1" customHeight="1" thickBot="1">
      <c r="A304" s="128"/>
      <c r="B304" s="218"/>
      <c r="C304" s="87">
        <v>3107</v>
      </c>
      <c r="D304" s="165">
        <f t="shared" si="80"/>
        <v>0.68285714285714283</v>
      </c>
      <c r="E304" s="87">
        <v>169</v>
      </c>
      <c r="F304" s="165">
        <f t="shared" si="76"/>
        <v>3.7142857142857144E-2</v>
      </c>
      <c r="G304" s="87">
        <v>146</v>
      </c>
      <c r="H304" s="159">
        <f t="shared" si="81"/>
        <v>3.208791208791209E-2</v>
      </c>
      <c r="I304" s="87">
        <v>456</v>
      </c>
      <c r="J304" s="159">
        <f t="shared" si="82"/>
        <v>0.10021978021978022</v>
      </c>
      <c r="K304" s="87">
        <v>403</v>
      </c>
      <c r="L304" s="159">
        <f t="shared" si="83"/>
        <v>8.8571428571428565E-2</v>
      </c>
      <c r="M304" s="87">
        <v>109</v>
      </c>
      <c r="N304" s="159">
        <f t="shared" si="84"/>
        <v>2.3956043956043956E-2</v>
      </c>
      <c r="O304" s="87">
        <v>160</v>
      </c>
      <c r="P304" s="159">
        <f t="shared" si="85"/>
        <v>3.5164835164835165E-2</v>
      </c>
      <c r="Q304" s="87">
        <v>4550</v>
      </c>
    </row>
    <row r="305" spans="1:17" ht="15.75" hidden="1" customHeight="1" thickBot="1">
      <c r="A305" s="128"/>
      <c r="B305" s="218"/>
      <c r="C305" s="87">
        <v>49473</v>
      </c>
      <c r="D305" s="165">
        <f t="shared" si="80"/>
        <v>0.70970749831442137</v>
      </c>
      <c r="E305" s="87">
        <v>2376</v>
      </c>
      <c r="F305" s="165">
        <f t="shared" si="76"/>
        <v>3.4084551492633661E-2</v>
      </c>
      <c r="G305" s="87">
        <v>1905</v>
      </c>
      <c r="H305" s="160">
        <f t="shared" si="81"/>
        <v>2.732789166391714E-2</v>
      </c>
      <c r="I305" s="87">
        <v>6092</v>
      </c>
      <c r="J305" s="160">
        <f t="shared" si="82"/>
        <v>8.7391871924715606E-2</v>
      </c>
      <c r="K305" s="87">
        <v>5834</v>
      </c>
      <c r="L305" s="160">
        <f t="shared" si="83"/>
        <v>8.3690771636374076E-2</v>
      </c>
      <c r="M305" s="87">
        <v>1711</v>
      </c>
      <c r="N305" s="160">
        <f t="shared" si="84"/>
        <v>2.4544893772683585E-2</v>
      </c>
      <c r="O305" s="87">
        <v>2318</v>
      </c>
      <c r="P305" s="160">
        <f t="shared" si="85"/>
        <v>3.3252521195254556E-2</v>
      </c>
      <c r="Q305" s="87">
        <v>69709</v>
      </c>
    </row>
    <row r="306" spans="1:17" ht="15.75" hidden="1" customHeight="1" thickBot="1">
      <c r="A306" s="128"/>
      <c r="B306" s="218"/>
      <c r="C306" s="87">
        <v>19655</v>
      </c>
      <c r="D306" s="165">
        <f t="shared" si="80"/>
        <v>0.72402107046819175</v>
      </c>
      <c r="E306" s="87">
        <v>994</v>
      </c>
      <c r="F306" s="165"/>
      <c r="G306" s="87">
        <v>849</v>
      </c>
      <c r="H306" s="159">
        <f t="shared" si="81"/>
        <v>3.1274173941872027E-2</v>
      </c>
      <c r="I306" s="87">
        <v>2209</v>
      </c>
      <c r="J306" s="159">
        <f t="shared" si="82"/>
        <v>8.1371790621431461E-2</v>
      </c>
      <c r="K306" s="87">
        <v>1966</v>
      </c>
      <c r="L306" s="159">
        <f t="shared" si="83"/>
        <v>7.2420525288245483E-2</v>
      </c>
      <c r="M306" s="87">
        <v>644</v>
      </c>
      <c r="N306" s="159">
        <f t="shared" si="84"/>
        <v>2.3722694957085497E-2</v>
      </c>
      <c r="O306" s="87">
        <v>830</v>
      </c>
      <c r="P306" s="159">
        <f t="shared" si="85"/>
        <v>3.0574280767672303E-2</v>
      </c>
      <c r="Q306" s="87">
        <v>27147</v>
      </c>
    </row>
    <row r="307" spans="1:17" ht="15.75" hidden="1" customHeight="1" thickBot="1">
      <c r="A307" s="128"/>
      <c r="B307" s="224"/>
      <c r="C307" s="84">
        <v>87369</v>
      </c>
      <c r="D307" s="163">
        <f t="shared" si="80"/>
        <v>0.71033439839996093</v>
      </c>
      <c r="E307" s="84">
        <v>4255</v>
      </c>
      <c r="F307" s="163"/>
      <c r="G307" s="84">
        <v>3539</v>
      </c>
      <c r="H307" s="160">
        <f t="shared" si="81"/>
        <v>2.8773059505516396E-2</v>
      </c>
      <c r="I307" s="84">
        <v>10702</v>
      </c>
      <c r="J307" s="160">
        <f t="shared" si="82"/>
        <v>8.7010252282576001E-2</v>
      </c>
      <c r="K307" s="84">
        <v>9979</v>
      </c>
      <c r="L307" s="160">
        <f t="shared" si="83"/>
        <v>8.1132060131547917E-2</v>
      </c>
      <c r="M307" s="84">
        <v>3064</v>
      </c>
      <c r="N307" s="160">
        <f t="shared" si="84"/>
        <v>2.4911176695366553E-2</v>
      </c>
      <c r="O307" s="84">
        <v>4089</v>
      </c>
      <c r="P307" s="160">
        <f t="shared" si="85"/>
        <v>3.3244713285689897E-2</v>
      </c>
      <c r="Q307" s="84">
        <v>122997</v>
      </c>
    </row>
    <row r="308" spans="1:17" ht="15.75" hidden="1" customHeight="1" thickBot="1">
      <c r="A308" s="128"/>
      <c r="B308" s="217" t="s">
        <v>12</v>
      </c>
      <c r="C308" s="81">
        <v>6916</v>
      </c>
      <c r="D308" s="166">
        <f t="shared" si="80"/>
        <v>0.77533632286995513</v>
      </c>
      <c r="E308" s="81">
        <v>213</v>
      </c>
      <c r="F308" s="166">
        <f t="shared" ref="F308:F309" si="95">E308/Q308</f>
        <v>2.3878923766816145E-2</v>
      </c>
      <c r="G308" s="81">
        <v>176</v>
      </c>
      <c r="H308" s="159">
        <f t="shared" si="81"/>
        <v>1.9730941704035873E-2</v>
      </c>
      <c r="I308" s="81">
        <v>506</v>
      </c>
      <c r="J308" s="159">
        <f t="shared" si="82"/>
        <v>5.672645739910314E-2</v>
      </c>
      <c r="K308" s="81">
        <v>629</v>
      </c>
      <c r="L308" s="159">
        <f t="shared" si="83"/>
        <v>7.0515695067264572E-2</v>
      </c>
      <c r="M308" s="81">
        <v>202</v>
      </c>
      <c r="N308" s="159">
        <f t="shared" si="84"/>
        <v>2.2645739910313902E-2</v>
      </c>
      <c r="O308" s="81">
        <v>278</v>
      </c>
      <c r="P308" s="159">
        <f t="shared" si="85"/>
        <v>3.1165919282511209E-2</v>
      </c>
      <c r="Q308" s="81">
        <v>8920</v>
      </c>
    </row>
    <row r="309" spans="1:17" ht="15.75" hidden="1" customHeight="1" thickBot="1">
      <c r="A309" s="128"/>
      <c r="B309" s="218"/>
      <c r="C309" s="87">
        <v>16018</v>
      </c>
      <c r="D309" s="165">
        <f t="shared" si="80"/>
        <v>0.72335621387283233</v>
      </c>
      <c r="E309" s="87">
        <v>566</v>
      </c>
      <c r="F309" s="165">
        <f t="shared" si="95"/>
        <v>2.5559971098265896E-2</v>
      </c>
      <c r="G309" s="87">
        <v>479</v>
      </c>
      <c r="H309" s="160">
        <f t="shared" si="81"/>
        <v>2.1631141618497111E-2</v>
      </c>
      <c r="I309" s="87">
        <v>1534</v>
      </c>
      <c r="J309" s="160">
        <f t="shared" si="82"/>
        <v>6.9273843930635834E-2</v>
      </c>
      <c r="K309" s="87">
        <v>1966</v>
      </c>
      <c r="L309" s="160">
        <f t="shared" si="83"/>
        <v>8.8782514450867059E-2</v>
      </c>
      <c r="M309" s="87">
        <v>661</v>
      </c>
      <c r="N309" s="160">
        <f t="shared" si="84"/>
        <v>2.985007225433526E-2</v>
      </c>
      <c r="O309" s="87">
        <v>920</v>
      </c>
      <c r="P309" s="160">
        <f t="shared" si="85"/>
        <v>4.1546242774566471E-2</v>
      </c>
      <c r="Q309" s="87">
        <v>22144</v>
      </c>
    </row>
    <row r="310" spans="1:17" ht="15.75" hidden="1" customHeight="1" thickBot="1">
      <c r="A310" s="128"/>
      <c r="B310" s="218"/>
      <c r="C310" s="87">
        <v>4441</v>
      </c>
      <c r="D310" s="165">
        <f t="shared" si="80"/>
        <v>0.71044632858742596</v>
      </c>
      <c r="E310" s="87">
        <v>172</v>
      </c>
      <c r="F310" s="165"/>
      <c r="G310" s="87">
        <v>147</v>
      </c>
      <c r="H310" s="159">
        <f t="shared" si="81"/>
        <v>2.3516237402015677E-2</v>
      </c>
      <c r="I310" s="87">
        <v>482</v>
      </c>
      <c r="J310" s="159">
        <f t="shared" si="82"/>
        <v>7.710766277395617E-2</v>
      </c>
      <c r="K310" s="87">
        <v>559</v>
      </c>
      <c r="L310" s="159">
        <f t="shared" si="83"/>
        <v>8.9425691889297707E-2</v>
      </c>
      <c r="M310" s="87">
        <v>194</v>
      </c>
      <c r="N310" s="159">
        <f t="shared" si="84"/>
        <v>3.1035034394496879E-2</v>
      </c>
      <c r="O310" s="87">
        <v>256</v>
      </c>
      <c r="P310" s="159">
        <f t="shared" si="85"/>
        <v>4.0953447448408252E-2</v>
      </c>
      <c r="Q310" s="87">
        <v>6251</v>
      </c>
    </row>
    <row r="311" spans="1:17" ht="15.75" hidden="1" customHeight="1" thickBot="1">
      <c r="A311" s="128"/>
      <c r="B311" s="218"/>
      <c r="C311" s="87">
        <v>76040</v>
      </c>
      <c r="D311" s="165">
        <f t="shared" si="80"/>
        <v>0.75548181339479981</v>
      </c>
      <c r="E311" s="87">
        <v>2748</v>
      </c>
      <c r="F311" s="165">
        <f t="shared" si="76"/>
        <v>2.7302262272605338E-2</v>
      </c>
      <c r="G311" s="87">
        <v>2129</v>
      </c>
      <c r="H311" s="160">
        <f t="shared" si="81"/>
        <v>2.1152298536527208E-2</v>
      </c>
      <c r="I311" s="87">
        <v>6507</v>
      </c>
      <c r="J311" s="160">
        <f t="shared" si="82"/>
        <v>6.4649134136769634E-2</v>
      </c>
      <c r="K311" s="87">
        <v>7378</v>
      </c>
      <c r="L311" s="160">
        <f t="shared" si="83"/>
        <v>7.3302798779942571E-2</v>
      </c>
      <c r="M311" s="87">
        <v>2448</v>
      </c>
      <c r="N311" s="160">
        <f t="shared" si="84"/>
        <v>2.4321665954635325E-2</v>
      </c>
      <c r="O311" s="87">
        <v>3401</v>
      </c>
      <c r="P311" s="160">
        <f t="shared" si="85"/>
        <v>3.3790026924720072E-2</v>
      </c>
      <c r="Q311" s="87">
        <v>100651</v>
      </c>
    </row>
    <row r="312" spans="1:17" ht="15.75" hidden="1" customHeight="1" thickBot="1">
      <c r="A312" s="128"/>
      <c r="B312" s="218"/>
      <c r="C312" s="87">
        <v>22531</v>
      </c>
      <c r="D312" s="165">
        <f t="shared" si="80"/>
        <v>0.75696287586091049</v>
      </c>
      <c r="E312" s="87">
        <v>852</v>
      </c>
      <c r="F312" s="165">
        <f t="shared" si="76"/>
        <v>2.8624223080799597E-2</v>
      </c>
      <c r="G312" s="87">
        <v>698</v>
      </c>
      <c r="H312" s="159">
        <f t="shared" si="81"/>
        <v>2.3450361162439107E-2</v>
      </c>
      <c r="I312" s="87">
        <v>1923</v>
      </c>
      <c r="J312" s="159">
        <f t="shared" si="82"/>
        <v>6.4606080967579374E-2</v>
      </c>
      <c r="K312" s="87">
        <v>2025</v>
      </c>
      <c r="L312" s="159">
        <f t="shared" si="83"/>
        <v>6.8032924575844117E-2</v>
      </c>
      <c r="M312" s="87">
        <v>716</v>
      </c>
      <c r="N312" s="159">
        <f t="shared" si="84"/>
        <v>2.4055098269779942E-2</v>
      </c>
      <c r="O312" s="87">
        <v>1020</v>
      </c>
      <c r="P312" s="159">
        <f t="shared" si="85"/>
        <v>3.4268436082647402E-2</v>
      </c>
      <c r="Q312" s="87">
        <v>29765</v>
      </c>
    </row>
    <row r="313" spans="1:17" ht="15.75" hidden="1" customHeight="1" thickBot="1">
      <c r="A313" s="128"/>
      <c r="B313" s="224"/>
      <c r="C313" s="84">
        <v>125946</v>
      </c>
      <c r="D313" s="163">
        <f t="shared" si="80"/>
        <v>0.75088087473394904</v>
      </c>
      <c r="E313" s="84">
        <v>4551</v>
      </c>
      <c r="F313" s="163"/>
      <c r="G313" s="84">
        <v>3629</v>
      </c>
      <c r="H313" s="160">
        <f t="shared" si="81"/>
        <v>2.1635833566842146E-2</v>
      </c>
      <c r="I313" s="84">
        <v>10952</v>
      </c>
      <c r="J313" s="160">
        <f t="shared" si="82"/>
        <v>6.5295025964192663E-2</v>
      </c>
      <c r="K313" s="84">
        <v>12557</v>
      </c>
      <c r="L313" s="160">
        <f t="shared" si="83"/>
        <v>7.4863919013181818E-2</v>
      </c>
      <c r="M313" s="84">
        <v>4221</v>
      </c>
      <c r="N313" s="160">
        <f t="shared" si="84"/>
        <v>2.516529442977148E-2</v>
      </c>
      <c r="O313" s="84">
        <v>5875</v>
      </c>
      <c r="P313" s="160">
        <f t="shared" si="85"/>
        <v>3.5026321908293634E-2</v>
      </c>
      <c r="Q313" s="84">
        <v>167731</v>
      </c>
    </row>
    <row r="314" spans="1:17" ht="15.75" hidden="1" customHeight="1" thickBot="1">
      <c r="A314" s="128"/>
      <c r="B314" s="217" t="s">
        <v>11</v>
      </c>
      <c r="C314" s="81">
        <v>1057</v>
      </c>
      <c r="D314" s="166">
        <f t="shared" si="80"/>
        <v>0.84022257551669322</v>
      </c>
      <c r="E314" s="81">
        <v>30</v>
      </c>
      <c r="F314" s="166"/>
      <c r="G314" s="81">
        <v>18</v>
      </c>
      <c r="H314" s="159">
        <f t="shared" si="81"/>
        <v>1.4308426073131956E-2</v>
      </c>
      <c r="I314" s="81">
        <v>53</v>
      </c>
      <c r="J314" s="159">
        <f t="shared" si="82"/>
        <v>4.2130365659777423E-2</v>
      </c>
      <c r="K314" s="81">
        <v>60</v>
      </c>
      <c r="L314" s="159">
        <f t="shared" si="83"/>
        <v>4.7694753577106522E-2</v>
      </c>
      <c r="M314" s="81">
        <v>23</v>
      </c>
      <c r="N314" s="159">
        <f t="shared" si="84"/>
        <v>1.8282988871224166E-2</v>
      </c>
      <c r="O314" s="81">
        <v>17</v>
      </c>
      <c r="P314" s="159">
        <f t="shared" si="85"/>
        <v>1.3513513513513514E-2</v>
      </c>
      <c r="Q314" s="81">
        <v>1258</v>
      </c>
    </row>
    <row r="315" spans="1:17" ht="15.75" hidden="1" customHeight="1" thickBot="1">
      <c r="A315" s="128"/>
      <c r="B315" s="218"/>
      <c r="C315" s="87">
        <v>2062</v>
      </c>
      <c r="D315" s="165">
        <f t="shared" si="80"/>
        <v>0.7982965543941154</v>
      </c>
      <c r="E315" s="87">
        <v>69</v>
      </c>
      <c r="F315" s="165">
        <f t="shared" ref="F315:F316" si="96">E315/Q315</f>
        <v>2.6713124274099883E-2</v>
      </c>
      <c r="G315" s="87">
        <v>60</v>
      </c>
      <c r="H315" s="160">
        <f t="shared" si="81"/>
        <v>2.3228803716608595E-2</v>
      </c>
      <c r="I315" s="87">
        <v>152</v>
      </c>
      <c r="J315" s="160">
        <f t="shared" si="82"/>
        <v>5.8846302748741773E-2</v>
      </c>
      <c r="K315" s="87">
        <v>145</v>
      </c>
      <c r="L315" s="160">
        <f t="shared" si="83"/>
        <v>5.613627564847077E-2</v>
      </c>
      <c r="M315" s="87">
        <v>44</v>
      </c>
      <c r="N315" s="160">
        <f t="shared" si="84"/>
        <v>1.7034456058846303E-2</v>
      </c>
      <c r="O315" s="87">
        <v>51</v>
      </c>
      <c r="P315" s="160">
        <f t="shared" si="85"/>
        <v>1.9744483159117306E-2</v>
      </c>
      <c r="Q315" s="87">
        <v>2583</v>
      </c>
    </row>
    <row r="316" spans="1:17" ht="15.75" hidden="1" customHeight="1" thickBot="1">
      <c r="A316" s="128"/>
      <c r="B316" s="218"/>
      <c r="C316" s="87">
        <v>552</v>
      </c>
      <c r="D316" s="165">
        <f t="shared" si="80"/>
        <v>0.7752808988764045</v>
      </c>
      <c r="E316" s="87">
        <v>19</v>
      </c>
      <c r="F316" s="165">
        <f t="shared" si="96"/>
        <v>2.6685393258426966E-2</v>
      </c>
      <c r="G316" s="87">
        <v>17</v>
      </c>
      <c r="H316" s="159">
        <f t="shared" si="81"/>
        <v>2.3876404494382022E-2</v>
      </c>
      <c r="I316" s="87">
        <v>46</v>
      </c>
      <c r="J316" s="159">
        <f t="shared" si="82"/>
        <v>6.4606741573033713E-2</v>
      </c>
      <c r="K316" s="87">
        <v>47</v>
      </c>
      <c r="L316" s="159">
        <f t="shared" si="83"/>
        <v>6.6011235955056174E-2</v>
      </c>
      <c r="M316" s="87">
        <v>16</v>
      </c>
      <c r="N316" s="159">
        <f t="shared" si="84"/>
        <v>2.247191011235955E-2</v>
      </c>
      <c r="O316" s="87">
        <v>15</v>
      </c>
      <c r="P316" s="159">
        <f t="shared" si="85"/>
        <v>2.1067415730337078E-2</v>
      </c>
      <c r="Q316" s="87">
        <v>712</v>
      </c>
    </row>
    <row r="317" spans="1:17" ht="15.75" hidden="1" customHeight="1" thickBot="1">
      <c r="A317" s="128"/>
      <c r="B317" s="218"/>
      <c r="C317" s="87">
        <v>15239</v>
      </c>
      <c r="D317" s="165">
        <f t="shared" si="80"/>
        <v>0.82843163903234573</v>
      </c>
      <c r="E317" s="87">
        <v>436</v>
      </c>
      <c r="F317" s="165"/>
      <c r="G317" s="87">
        <v>382</v>
      </c>
      <c r="H317" s="160">
        <f t="shared" si="81"/>
        <v>2.0766512639304159E-2</v>
      </c>
      <c r="I317" s="87">
        <v>962</v>
      </c>
      <c r="J317" s="160">
        <f t="shared" si="82"/>
        <v>5.2296819787985865E-2</v>
      </c>
      <c r="K317" s="87">
        <v>852</v>
      </c>
      <c r="L317" s="160">
        <f t="shared" si="83"/>
        <v>4.6316933949442786E-2</v>
      </c>
      <c r="M317" s="87">
        <v>243</v>
      </c>
      <c r="N317" s="160">
        <f t="shared" si="84"/>
        <v>1.3210111443326992E-2</v>
      </c>
      <c r="O317" s="87">
        <v>281</v>
      </c>
      <c r="P317" s="160">
        <f t="shared" si="85"/>
        <v>1.5275890187550965E-2</v>
      </c>
      <c r="Q317" s="87">
        <v>18395</v>
      </c>
    </row>
    <row r="318" spans="1:17" ht="15.75" hidden="1" customHeight="1" thickBot="1">
      <c r="A318" s="128"/>
      <c r="B318" s="218"/>
      <c r="C318" s="87">
        <v>5385</v>
      </c>
      <c r="D318" s="165">
        <f t="shared" si="80"/>
        <v>0.84298685034439569</v>
      </c>
      <c r="E318" s="87">
        <v>161</v>
      </c>
      <c r="F318" s="165">
        <f t="shared" ref="F318:F368" si="97">E318/Q318</f>
        <v>2.52035065748278E-2</v>
      </c>
      <c r="G318" s="87">
        <v>100</v>
      </c>
      <c r="H318" s="159">
        <f t="shared" si="81"/>
        <v>1.5654351909830933E-2</v>
      </c>
      <c r="I318" s="87">
        <v>286</v>
      </c>
      <c r="J318" s="159">
        <f t="shared" si="82"/>
        <v>4.477144646211647E-2</v>
      </c>
      <c r="K318" s="87">
        <v>284</v>
      </c>
      <c r="L318" s="159">
        <f t="shared" si="83"/>
        <v>4.4458359423919847E-2</v>
      </c>
      <c r="M318" s="87">
        <v>73</v>
      </c>
      <c r="N318" s="159">
        <f t="shared" si="84"/>
        <v>1.1427676894176581E-2</v>
      </c>
      <c r="O318" s="87">
        <v>99</v>
      </c>
      <c r="P318" s="159">
        <f t="shared" si="85"/>
        <v>1.5497808390732623E-2</v>
      </c>
      <c r="Q318" s="87">
        <v>6388</v>
      </c>
    </row>
    <row r="319" spans="1:17" ht="15.75" hidden="1" customHeight="1" thickBot="1">
      <c r="A319" s="128"/>
      <c r="B319" s="224"/>
      <c r="C319" s="84">
        <v>24295</v>
      </c>
      <c r="D319" s="163">
        <f t="shared" si="80"/>
        <v>0.82816334878647391</v>
      </c>
      <c r="E319" s="84">
        <v>715</v>
      </c>
      <c r="F319" s="163">
        <f t="shared" si="97"/>
        <v>2.4372784292337059E-2</v>
      </c>
      <c r="G319" s="84">
        <v>577</v>
      </c>
      <c r="H319" s="160">
        <f t="shared" si="81"/>
        <v>1.9668666484865011E-2</v>
      </c>
      <c r="I319" s="84">
        <v>1499</v>
      </c>
      <c r="J319" s="160">
        <f t="shared" si="82"/>
        <v>5.1097627488410145E-2</v>
      </c>
      <c r="K319" s="84">
        <v>1388</v>
      </c>
      <c r="L319" s="160">
        <f t="shared" si="83"/>
        <v>4.7313880556313061E-2</v>
      </c>
      <c r="M319" s="84">
        <v>399</v>
      </c>
      <c r="N319" s="160">
        <f t="shared" si="84"/>
        <v>1.3601036269430052E-2</v>
      </c>
      <c r="O319" s="84">
        <v>463</v>
      </c>
      <c r="P319" s="160">
        <f t="shared" si="85"/>
        <v>1.578265612217071E-2</v>
      </c>
      <c r="Q319" s="84">
        <v>29336</v>
      </c>
    </row>
    <row r="320" spans="1:17" ht="15.75" hidden="1" customHeight="1" thickBot="1">
      <c r="A320" s="128"/>
      <c r="B320" s="217" t="s">
        <v>12</v>
      </c>
      <c r="C320" s="81">
        <v>1636</v>
      </c>
      <c r="D320" s="166">
        <f t="shared" si="80"/>
        <v>0.83299389002036661</v>
      </c>
      <c r="E320" s="81">
        <v>53</v>
      </c>
      <c r="F320" s="166"/>
      <c r="G320" s="81">
        <v>35</v>
      </c>
      <c r="H320" s="159">
        <f t="shared" si="81"/>
        <v>1.7820773930753563E-2</v>
      </c>
      <c r="I320" s="81">
        <v>81</v>
      </c>
      <c r="J320" s="159">
        <f t="shared" si="82"/>
        <v>4.1242362525458251E-2</v>
      </c>
      <c r="K320" s="81">
        <v>87</v>
      </c>
      <c r="L320" s="159">
        <f t="shared" si="83"/>
        <v>4.4297352342158862E-2</v>
      </c>
      <c r="M320" s="81">
        <v>29</v>
      </c>
      <c r="N320" s="159">
        <f t="shared" si="84"/>
        <v>1.4765784114052953E-2</v>
      </c>
      <c r="O320" s="81">
        <v>43</v>
      </c>
      <c r="P320" s="159">
        <f t="shared" si="85"/>
        <v>2.1894093686354379E-2</v>
      </c>
      <c r="Q320" s="81">
        <v>1964</v>
      </c>
    </row>
    <row r="321" spans="1:17" ht="15.75" hidden="1" customHeight="1" thickBot="1">
      <c r="A321" s="128"/>
      <c r="B321" s="218"/>
      <c r="C321" s="87">
        <v>4036</v>
      </c>
      <c r="D321" s="165">
        <f t="shared" si="80"/>
        <v>0.81949238578680206</v>
      </c>
      <c r="E321" s="87">
        <v>117</v>
      </c>
      <c r="F321" s="165"/>
      <c r="G321" s="87">
        <v>82</v>
      </c>
      <c r="H321" s="160">
        <f t="shared" si="81"/>
        <v>1.6649746192893403E-2</v>
      </c>
      <c r="I321" s="87">
        <v>245</v>
      </c>
      <c r="J321" s="160">
        <f t="shared" si="82"/>
        <v>4.9746192893401014E-2</v>
      </c>
      <c r="K321" s="87">
        <v>240</v>
      </c>
      <c r="L321" s="160">
        <f t="shared" si="83"/>
        <v>4.8730964467005075E-2</v>
      </c>
      <c r="M321" s="87">
        <v>70</v>
      </c>
      <c r="N321" s="160">
        <f t="shared" si="84"/>
        <v>1.4213197969543147E-2</v>
      </c>
      <c r="O321" s="87">
        <v>135</v>
      </c>
      <c r="P321" s="160">
        <f t="shared" si="85"/>
        <v>2.7411167512690356E-2</v>
      </c>
      <c r="Q321" s="87">
        <v>4925</v>
      </c>
    </row>
    <row r="322" spans="1:17" ht="15.75" hidden="1" customHeight="1" thickBot="1">
      <c r="A322" s="128"/>
      <c r="B322" s="218"/>
      <c r="C322" s="87">
        <v>864</v>
      </c>
      <c r="D322" s="165">
        <f t="shared" si="80"/>
        <v>0.77558348294434465</v>
      </c>
      <c r="E322" s="87">
        <v>35</v>
      </c>
      <c r="F322" s="165">
        <f t="shared" ref="F322:F323" si="98">E322/Q322</f>
        <v>3.141831238779174E-2</v>
      </c>
      <c r="G322" s="87">
        <v>23</v>
      </c>
      <c r="H322" s="159">
        <f t="shared" si="81"/>
        <v>2.0646319569120289E-2</v>
      </c>
      <c r="I322" s="87">
        <v>70</v>
      </c>
      <c r="J322" s="159">
        <f t="shared" si="82"/>
        <v>6.283662477558348E-2</v>
      </c>
      <c r="K322" s="87">
        <v>71</v>
      </c>
      <c r="L322" s="159">
        <f t="shared" si="83"/>
        <v>6.3734290843806107E-2</v>
      </c>
      <c r="M322" s="87">
        <v>17</v>
      </c>
      <c r="N322" s="159">
        <f t="shared" si="84"/>
        <v>1.526032315978456E-2</v>
      </c>
      <c r="O322" s="87">
        <v>34</v>
      </c>
      <c r="P322" s="159">
        <f t="shared" si="85"/>
        <v>3.052064631956912E-2</v>
      </c>
      <c r="Q322" s="87">
        <v>1114</v>
      </c>
    </row>
    <row r="323" spans="1:17" ht="15.75" hidden="1" customHeight="1" thickBot="1">
      <c r="A323" s="128"/>
      <c r="B323" s="218"/>
      <c r="C323" s="87">
        <v>23070</v>
      </c>
      <c r="D323" s="165">
        <f t="shared" si="80"/>
        <v>0.84514781844158704</v>
      </c>
      <c r="E323" s="87">
        <v>572</v>
      </c>
      <c r="F323" s="165">
        <f t="shared" si="98"/>
        <v>2.0954683664871597E-2</v>
      </c>
      <c r="G323" s="87">
        <v>479</v>
      </c>
      <c r="H323" s="160">
        <f t="shared" si="81"/>
        <v>1.7547715866212406E-2</v>
      </c>
      <c r="I323" s="87">
        <v>1221</v>
      </c>
      <c r="J323" s="160">
        <f t="shared" si="82"/>
        <v>4.4730190130783602E-2</v>
      </c>
      <c r="K323" s="87">
        <v>1143</v>
      </c>
      <c r="L323" s="160">
        <f t="shared" si="83"/>
        <v>4.1872733267392021E-2</v>
      </c>
      <c r="M323" s="87">
        <v>359</v>
      </c>
      <c r="N323" s="160">
        <f t="shared" si="84"/>
        <v>1.3151628384071509E-2</v>
      </c>
      <c r="O323" s="87">
        <v>453</v>
      </c>
      <c r="P323" s="160">
        <f t="shared" si="85"/>
        <v>1.6595230245081877E-2</v>
      </c>
      <c r="Q323" s="87">
        <v>27297</v>
      </c>
    </row>
    <row r="324" spans="1:17" ht="15.75" hidden="1" customHeight="1" thickBot="1">
      <c r="A324" s="128"/>
      <c r="B324" s="218"/>
      <c r="C324" s="87">
        <v>6970</v>
      </c>
      <c r="D324" s="165">
        <f t="shared" si="80"/>
        <v>0.85270369464154638</v>
      </c>
      <c r="E324" s="87">
        <v>172</v>
      </c>
      <c r="F324" s="165"/>
      <c r="G324" s="87">
        <v>137</v>
      </c>
      <c r="H324" s="159">
        <f t="shared" si="81"/>
        <v>1.6760459995106437E-2</v>
      </c>
      <c r="I324" s="87">
        <v>369</v>
      </c>
      <c r="J324" s="159">
        <f t="shared" si="82"/>
        <v>4.5143136775140688E-2</v>
      </c>
      <c r="K324" s="87">
        <v>290</v>
      </c>
      <c r="L324" s="159">
        <f t="shared" si="83"/>
        <v>3.5478345975042819E-2</v>
      </c>
      <c r="M324" s="87">
        <v>89</v>
      </c>
      <c r="N324" s="159">
        <f t="shared" si="84"/>
        <v>1.088818204061659E-2</v>
      </c>
      <c r="O324" s="87">
        <v>147</v>
      </c>
      <c r="P324" s="159">
        <f t="shared" si="85"/>
        <v>1.7983851235625153E-2</v>
      </c>
      <c r="Q324" s="87">
        <v>8174</v>
      </c>
    </row>
    <row r="325" spans="1:17" ht="15.75" hidden="1" customHeight="1" thickBot="1">
      <c r="A325" s="131"/>
      <c r="B325" s="224"/>
      <c r="C325" s="84">
        <v>36576</v>
      </c>
      <c r="D325" s="163">
        <f t="shared" si="80"/>
        <v>0.84133045038413767</v>
      </c>
      <c r="E325" s="84">
        <v>949</v>
      </c>
      <c r="F325" s="163">
        <f t="shared" si="97"/>
        <v>2.1829139255647053E-2</v>
      </c>
      <c r="G325" s="84">
        <v>756</v>
      </c>
      <c r="H325" s="160">
        <f t="shared" si="81"/>
        <v>1.738970419101072E-2</v>
      </c>
      <c r="I325" s="84">
        <v>1986</v>
      </c>
      <c r="J325" s="160">
        <f t="shared" si="82"/>
        <v>4.568247688273451E-2</v>
      </c>
      <c r="K325" s="84">
        <v>1831</v>
      </c>
      <c r="L325" s="160">
        <f t="shared" si="83"/>
        <v>4.2117127478492895E-2</v>
      </c>
      <c r="M325" s="84">
        <v>564</v>
      </c>
      <c r="N325" s="160">
        <f t="shared" si="84"/>
        <v>1.2973271380595298E-2</v>
      </c>
      <c r="O325" s="84">
        <v>812</v>
      </c>
      <c r="P325" s="160">
        <f t="shared" si="85"/>
        <v>1.8677830427381883E-2</v>
      </c>
      <c r="Q325" s="84">
        <v>43474</v>
      </c>
    </row>
    <row r="326" spans="1:17" ht="15.75" hidden="1" customHeight="1" thickBot="1">
      <c r="A326" s="132" t="s">
        <v>26</v>
      </c>
      <c r="B326" s="127" t="s">
        <v>11</v>
      </c>
      <c r="C326" s="81">
        <v>3446</v>
      </c>
      <c r="D326" s="166">
        <f t="shared" ref="D326:D373" si="99">C326/Q326</f>
        <v>0.55357429718875506</v>
      </c>
      <c r="E326" s="81">
        <v>325</v>
      </c>
      <c r="F326" s="166">
        <f t="shared" si="97"/>
        <v>5.2208835341365459E-2</v>
      </c>
      <c r="G326" s="81">
        <v>312</v>
      </c>
      <c r="H326" s="159">
        <f t="shared" ref="H326:H373" si="100">G326/Q326</f>
        <v>5.012048192771084E-2</v>
      </c>
      <c r="I326" s="81">
        <v>972</v>
      </c>
      <c r="J326" s="159">
        <f t="shared" ref="J326:J373" si="101">I326/Q326</f>
        <v>0.15614457831325301</v>
      </c>
      <c r="K326" s="81">
        <v>737</v>
      </c>
      <c r="L326" s="159">
        <f t="shared" ref="L326:L373" si="102">K326/Q326</f>
        <v>0.11839357429718876</v>
      </c>
      <c r="M326" s="81">
        <v>229</v>
      </c>
      <c r="N326" s="159">
        <f t="shared" ref="N326:N389" si="103">M326/Q326</f>
        <v>3.6787148594377511E-2</v>
      </c>
      <c r="O326" s="81">
        <v>204</v>
      </c>
      <c r="P326" s="159">
        <f t="shared" ref="P326:P373" si="104">O326/Q326</f>
        <v>3.2771084337349397E-2</v>
      </c>
      <c r="Q326" s="81">
        <v>6225</v>
      </c>
    </row>
    <row r="327" spans="1:17" ht="15.75" hidden="1" customHeight="1" thickBot="1">
      <c r="A327" s="128"/>
      <c r="B327" s="128"/>
      <c r="C327" s="87">
        <v>91064</v>
      </c>
      <c r="D327" s="165">
        <f t="shared" si="99"/>
        <v>0.72188795611469159</v>
      </c>
      <c r="E327" s="87">
        <v>4179</v>
      </c>
      <c r="F327" s="165"/>
      <c r="G327" s="87">
        <v>3575</v>
      </c>
      <c r="H327" s="160">
        <f t="shared" si="100"/>
        <v>2.8339952594988387E-2</v>
      </c>
      <c r="I327" s="87">
        <v>10319</v>
      </c>
      <c r="J327" s="160">
        <f t="shared" si="101"/>
        <v>8.1801390441310531E-2</v>
      </c>
      <c r="K327" s="87">
        <v>9821</v>
      </c>
      <c r="L327" s="160">
        <f t="shared" si="102"/>
        <v>7.7853615226679981E-2</v>
      </c>
      <c r="M327" s="87">
        <v>3005</v>
      </c>
      <c r="N327" s="160">
        <f t="shared" si="103"/>
        <v>2.3821414698724504E-2</v>
      </c>
      <c r="O327" s="87">
        <v>4184</v>
      </c>
      <c r="P327" s="160">
        <f t="shared" si="104"/>
        <v>3.3167653610470325E-2</v>
      </c>
      <c r="Q327" s="87">
        <v>126147</v>
      </c>
    </row>
    <row r="328" spans="1:17" ht="15.75" hidden="1" customHeight="1" thickBot="1">
      <c r="A328" s="128"/>
      <c r="B328" s="128"/>
      <c r="C328" s="87">
        <v>27950</v>
      </c>
      <c r="D328" s="165">
        <f t="shared" si="99"/>
        <v>0.83687645966824364</v>
      </c>
      <c r="E328" s="87">
        <v>740</v>
      </c>
      <c r="F328" s="165"/>
      <c r="G328" s="87">
        <v>654</v>
      </c>
      <c r="H328" s="159">
        <f t="shared" si="100"/>
        <v>1.9582010898856219E-2</v>
      </c>
      <c r="I328" s="87">
        <v>1622</v>
      </c>
      <c r="J328" s="159">
        <f t="shared" si="101"/>
        <v>4.8565782382178575E-2</v>
      </c>
      <c r="K328" s="87">
        <v>1447</v>
      </c>
      <c r="L328" s="159">
        <f t="shared" si="102"/>
        <v>4.3325947661536621E-2</v>
      </c>
      <c r="M328" s="87">
        <v>454</v>
      </c>
      <c r="N328" s="159">
        <f t="shared" si="103"/>
        <v>1.3593628360979699E-2</v>
      </c>
      <c r="O328" s="87">
        <v>531</v>
      </c>
      <c r="P328" s="159">
        <f t="shared" si="104"/>
        <v>1.589915563806216E-2</v>
      </c>
      <c r="Q328" s="87">
        <v>33398</v>
      </c>
    </row>
    <row r="329" spans="1:17" ht="15.75" hidden="1" customHeight="1" thickBot="1">
      <c r="A329" s="128"/>
      <c r="B329" s="128"/>
      <c r="C329" s="87"/>
      <c r="D329" s="165" t="e">
        <f t="shared" si="99"/>
        <v>#DIV/0!</v>
      </c>
      <c r="E329" s="87"/>
      <c r="F329" s="165" t="e">
        <f t="shared" ref="F329:F330" si="105">E329/Q329</f>
        <v>#DIV/0!</v>
      </c>
      <c r="G329" s="87"/>
      <c r="H329" s="160" t="e">
        <f t="shared" si="100"/>
        <v>#DIV/0!</v>
      </c>
      <c r="I329" s="87"/>
      <c r="J329" s="160" t="e">
        <f t="shared" si="101"/>
        <v>#DIV/0!</v>
      </c>
      <c r="K329" s="87"/>
      <c r="L329" s="160" t="e">
        <f t="shared" si="102"/>
        <v>#DIV/0!</v>
      </c>
      <c r="M329" s="87"/>
      <c r="N329" s="160" t="e">
        <f t="shared" si="103"/>
        <v>#DIV/0!</v>
      </c>
      <c r="O329" s="87"/>
      <c r="P329" s="160" t="e">
        <f t="shared" si="104"/>
        <v>#DIV/0!</v>
      </c>
      <c r="Q329" s="87"/>
    </row>
    <row r="330" spans="1:17" ht="15.75" hidden="1" customHeight="1" thickBot="1">
      <c r="A330" s="128"/>
      <c r="B330" s="128"/>
      <c r="C330" s="87"/>
      <c r="D330" s="165" t="e">
        <f t="shared" si="99"/>
        <v>#DIV/0!</v>
      </c>
      <c r="E330" s="87"/>
      <c r="F330" s="165" t="e">
        <f t="shared" si="105"/>
        <v>#DIV/0!</v>
      </c>
      <c r="G330" s="87"/>
      <c r="H330" s="159" t="e">
        <f t="shared" si="100"/>
        <v>#DIV/0!</v>
      </c>
      <c r="I330" s="87"/>
      <c r="J330" s="159" t="e">
        <f t="shared" si="101"/>
        <v>#DIV/0!</v>
      </c>
      <c r="K330" s="87"/>
      <c r="L330" s="159" t="e">
        <f t="shared" si="102"/>
        <v>#DIV/0!</v>
      </c>
      <c r="M330" s="87"/>
      <c r="N330" s="159" t="e">
        <f t="shared" si="103"/>
        <v>#DIV/0!</v>
      </c>
      <c r="O330" s="87"/>
      <c r="P330" s="159" t="e">
        <f t="shared" si="104"/>
        <v>#DIV/0!</v>
      </c>
      <c r="Q330" s="87"/>
    </row>
    <row r="331" spans="1:17" ht="15.75" thickBot="1">
      <c r="A331" s="226" t="s">
        <v>26</v>
      </c>
      <c r="B331" s="127" t="s">
        <v>11</v>
      </c>
      <c r="C331" s="142">
        <f>C326+C327+C328</f>
        <v>122460</v>
      </c>
      <c r="D331" s="168">
        <f t="shared" si="99"/>
        <v>0.73873439102370753</v>
      </c>
      <c r="E331" s="142">
        <f t="shared" ref="E331:Q331" si="106">E326+E327+E328</f>
        <v>5244</v>
      </c>
      <c r="F331" s="168">
        <f>E331/Q331</f>
        <v>3.1634191952705559E-2</v>
      </c>
      <c r="G331" s="142">
        <f t="shared" si="106"/>
        <v>4541</v>
      </c>
      <c r="H331" s="160">
        <f t="shared" si="100"/>
        <v>2.7393376364842854E-2</v>
      </c>
      <c r="I331" s="142">
        <f t="shared" si="106"/>
        <v>12913</v>
      </c>
      <c r="J331" s="160">
        <f t="shared" si="101"/>
        <v>7.7897086324425407E-2</v>
      </c>
      <c r="K331" s="142">
        <f t="shared" si="106"/>
        <v>12005</v>
      </c>
      <c r="L331" s="160">
        <f t="shared" si="102"/>
        <v>7.2419617542377995E-2</v>
      </c>
      <c r="M331" s="142">
        <f t="shared" si="106"/>
        <v>3688</v>
      </c>
      <c r="N331" s="160">
        <f t="shared" si="103"/>
        <v>2.2247692586113289E-2</v>
      </c>
      <c r="O331" s="142">
        <f t="shared" si="106"/>
        <v>4919</v>
      </c>
      <c r="P331" s="160">
        <f t="shared" si="104"/>
        <v>2.9673644205827351E-2</v>
      </c>
      <c r="Q331" s="142">
        <f t="shared" si="106"/>
        <v>165770</v>
      </c>
    </row>
    <row r="332" spans="1:17" ht="15.75" hidden="1" customHeight="1" thickBot="1">
      <c r="A332" s="221"/>
      <c r="B332" s="127" t="s">
        <v>12</v>
      </c>
      <c r="C332" s="140">
        <v>2768</v>
      </c>
      <c r="D332" s="162">
        <f t="shared" si="99"/>
        <v>0.560664371075552</v>
      </c>
      <c r="E332" s="140">
        <v>193</v>
      </c>
      <c r="F332" s="162">
        <f t="shared" si="97"/>
        <v>3.9092566335831476E-2</v>
      </c>
      <c r="G332" s="140">
        <v>216</v>
      </c>
      <c r="H332" s="159">
        <f t="shared" si="100"/>
        <v>4.3751265950982381E-2</v>
      </c>
      <c r="I332" s="140">
        <v>675</v>
      </c>
      <c r="J332" s="159">
        <f t="shared" si="101"/>
        <v>0.13672270609681994</v>
      </c>
      <c r="K332" s="140">
        <v>668</v>
      </c>
      <c r="L332" s="159">
        <f t="shared" si="102"/>
        <v>0.13530484099655662</v>
      </c>
      <c r="M332" s="140">
        <v>179</v>
      </c>
      <c r="N332" s="159">
        <f t="shared" si="103"/>
        <v>3.6256836135304844E-2</v>
      </c>
      <c r="O332" s="140">
        <v>238</v>
      </c>
      <c r="P332" s="159">
        <f t="shared" si="104"/>
        <v>4.8207413408952807E-2</v>
      </c>
      <c r="Q332" s="140">
        <v>4937</v>
      </c>
    </row>
    <row r="333" spans="1:17" ht="15.75" hidden="1" customHeight="1" thickBot="1">
      <c r="A333" s="221"/>
      <c r="B333" s="128"/>
      <c r="C333" s="140">
        <v>131693</v>
      </c>
      <c r="D333" s="162">
        <f t="shared" si="99"/>
        <v>0.76645016354133932</v>
      </c>
      <c r="E333" s="140">
        <v>4445</v>
      </c>
      <c r="F333" s="162">
        <f t="shared" si="97"/>
        <v>2.5869795486026238E-2</v>
      </c>
      <c r="G333" s="140">
        <v>3439</v>
      </c>
      <c r="H333" s="160">
        <f t="shared" si="100"/>
        <v>2.0014899139807474E-2</v>
      </c>
      <c r="I333" s="140">
        <v>10400</v>
      </c>
      <c r="J333" s="160">
        <f t="shared" si="101"/>
        <v>6.0527755467867907E-2</v>
      </c>
      <c r="K333" s="140">
        <v>11944</v>
      </c>
      <c r="L333" s="160">
        <f t="shared" si="102"/>
        <v>6.9513799164251378E-2</v>
      </c>
      <c r="M333" s="140">
        <v>4177</v>
      </c>
      <c r="N333" s="160">
        <f t="shared" si="103"/>
        <v>2.431004178743118E-2</v>
      </c>
      <c r="O333" s="140">
        <v>5724</v>
      </c>
      <c r="P333" s="160">
        <f t="shared" si="104"/>
        <v>3.3313545413276531E-2</v>
      </c>
      <c r="Q333" s="140">
        <v>171822</v>
      </c>
    </row>
    <row r="334" spans="1:17" ht="15.75" hidden="1" customHeight="1" thickBot="1">
      <c r="A334" s="221"/>
      <c r="B334" s="128"/>
      <c r="C334" s="140">
        <v>41696</v>
      </c>
      <c r="D334" s="162">
        <f t="shared" si="99"/>
        <v>0.85577653264372067</v>
      </c>
      <c r="E334" s="140">
        <v>1040</v>
      </c>
      <c r="F334" s="162"/>
      <c r="G334" s="140">
        <v>769</v>
      </c>
      <c r="H334" s="159">
        <f t="shared" si="100"/>
        <v>1.5783100383802311E-2</v>
      </c>
      <c r="I334" s="140">
        <v>1937</v>
      </c>
      <c r="J334" s="159">
        <f t="shared" si="101"/>
        <v>3.9755351681957186E-2</v>
      </c>
      <c r="K334" s="140">
        <v>1902</v>
      </c>
      <c r="L334" s="159">
        <f t="shared" si="102"/>
        <v>3.903700511052275E-2</v>
      </c>
      <c r="M334" s="140">
        <v>578</v>
      </c>
      <c r="N334" s="159">
        <f t="shared" si="103"/>
        <v>1.186298052254582E-2</v>
      </c>
      <c r="O334" s="140">
        <v>801</v>
      </c>
      <c r="P334" s="159">
        <f t="shared" si="104"/>
        <v>1.6439874391970938E-2</v>
      </c>
      <c r="Q334" s="140">
        <v>48723</v>
      </c>
    </row>
    <row r="335" spans="1:17" ht="15.75" hidden="1" customHeight="1" thickBot="1">
      <c r="A335" s="221"/>
      <c r="B335" s="128"/>
      <c r="C335" s="140"/>
      <c r="D335" s="162" t="e">
        <f t="shared" si="99"/>
        <v>#DIV/0!</v>
      </c>
      <c r="E335" s="140"/>
      <c r="F335" s="162"/>
      <c r="G335" s="140"/>
      <c r="H335" s="160" t="e">
        <f t="shared" si="100"/>
        <v>#DIV/0!</v>
      </c>
      <c r="I335" s="140"/>
      <c r="J335" s="160" t="e">
        <f t="shared" si="101"/>
        <v>#DIV/0!</v>
      </c>
      <c r="K335" s="140"/>
      <c r="L335" s="160" t="e">
        <f t="shared" si="102"/>
        <v>#DIV/0!</v>
      </c>
      <c r="M335" s="140"/>
      <c r="N335" s="160" t="e">
        <f t="shared" si="103"/>
        <v>#DIV/0!</v>
      </c>
      <c r="O335" s="140"/>
      <c r="P335" s="160" t="e">
        <f t="shared" si="104"/>
        <v>#DIV/0!</v>
      </c>
      <c r="Q335" s="140"/>
    </row>
    <row r="336" spans="1:17" ht="15.75" hidden="1" customHeight="1" thickBot="1">
      <c r="A336" s="221"/>
      <c r="B336" s="128"/>
      <c r="C336" s="140"/>
      <c r="D336" s="162" t="e">
        <f t="shared" si="99"/>
        <v>#DIV/0!</v>
      </c>
      <c r="E336" s="140"/>
      <c r="F336" s="162" t="e">
        <f t="shared" ref="F336" si="107">E336/Q336</f>
        <v>#DIV/0!</v>
      </c>
      <c r="G336" s="140"/>
      <c r="H336" s="159" t="e">
        <f t="shared" si="100"/>
        <v>#DIV/0!</v>
      </c>
      <c r="I336" s="140"/>
      <c r="J336" s="159" t="e">
        <f t="shared" si="101"/>
        <v>#DIV/0!</v>
      </c>
      <c r="K336" s="140"/>
      <c r="L336" s="159" t="e">
        <f t="shared" si="102"/>
        <v>#DIV/0!</v>
      </c>
      <c r="M336" s="140"/>
      <c r="N336" s="159" t="e">
        <f t="shared" si="103"/>
        <v>#DIV/0!</v>
      </c>
      <c r="O336" s="140"/>
      <c r="P336" s="159" t="e">
        <f t="shared" si="104"/>
        <v>#DIV/0!</v>
      </c>
      <c r="Q336" s="140"/>
    </row>
    <row r="337" spans="1:17" ht="15.75" thickBot="1">
      <c r="A337" s="227"/>
      <c r="B337" s="148" t="s">
        <v>12</v>
      </c>
      <c r="C337" s="141">
        <f>C332+C333+C334</f>
        <v>176157</v>
      </c>
      <c r="D337" s="160">
        <f t="shared" si="99"/>
        <v>0.78124639660815498</v>
      </c>
      <c r="E337" s="141">
        <f t="shared" ref="E337:Q337" si="108">E332+E333+E334</f>
        <v>5678</v>
      </c>
      <c r="F337" s="160">
        <f>E337/Q337</f>
        <v>2.5181610948989276E-2</v>
      </c>
      <c r="G337" s="141">
        <f t="shared" si="108"/>
        <v>4424</v>
      </c>
      <c r="H337" s="160">
        <f t="shared" si="100"/>
        <v>1.9620191412174807E-2</v>
      </c>
      <c r="I337" s="141">
        <f t="shared" si="108"/>
        <v>13012</v>
      </c>
      <c r="J337" s="160">
        <f t="shared" si="101"/>
        <v>5.7707488846116317E-2</v>
      </c>
      <c r="K337" s="141">
        <f t="shared" si="108"/>
        <v>14514</v>
      </c>
      <c r="L337" s="160">
        <f t="shared" si="102"/>
        <v>6.4368774447627744E-2</v>
      </c>
      <c r="M337" s="141">
        <f t="shared" si="108"/>
        <v>4934</v>
      </c>
      <c r="N337" s="160">
        <f t="shared" si="103"/>
        <v>2.1882012754898397E-2</v>
      </c>
      <c r="O337" s="141">
        <f t="shared" si="108"/>
        <v>6763</v>
      </c>
      <c r="P337" s="160">
        <f t="shared" si="104"/>
        <v>2.9993524982038479E-2</v>
      </c>
      <c r="Q337" s="141">
        <f t="shared" si="108"/>
        <v>225482</v>
      </c>
    </row>
    <row r="338" spans="1:17" ht="15.75" hidden="1" customHeight="1" thickBot="1">
      <c r="A338" s="128"/>
      <c r="B338" s="217" t="s">
        <v>11</v>
      </c>
      <c r="C338" s="81">
        <v>4748</v>
      </c>
      <c r="D338" s="166">
        <f t="shared" si="99"/>
        <v>0.7581031454574485</v>
      </c>
      <c r="E338" s="81">
        <v>158</v>
      </c>
      <c r="F338" s="166"/>
      <c r="G338" s="81">
        <v>150</v>
      </c>
      <c r="H338" s="159">
        <f t="shared" si="100"/>
        <v>2.3950183618074404E-2</v>
      </c>
      <c r="I338" s="81">
        <v>418</v>
      </c>
      <c r="J338" s="159">
        <f t="shared" si="101"/>
        <v>6.6741178349034008E-2</v>
      </c>
      <c r="K338" s="81">
        <v>420</v>
      </c>
      <c r="L338" s="159">
        <f t="shared" si="102"/>
        <v>6.7060514130608331E-2</v>
      </c>
      <c r="M338" s="81">
        <v>141</v>
      </c>
      <c r="N338" s="159">
        <f t="shared" si="103"/>
        <v>2.251317260098994E-2</v>
      </c>
      <c r="O338" s="81">
        <v>228</v>
      </c>
      <c r="P338" s="159">
        <f t="shared" si="104"/>
        <v>3.6404279099473094E-2</v>
      </c>
      <c r="Q338" s="81">
        <v>6263</v>
      </c>
    </row>
    <row r="339" spans="1:17" ht="15.75" hidden="1" customHeight="1" thickBot="1">
      <c r="A339" s="128"/>
      <c r="B339" s="218"/>
      <c r="C339" s="87">
        <v>11389</v>
      </c>
      <c r="D339" s="165">
        <f t="shared" si="99"/>
        <v>0.69521425955316807</v>
      </c>
      <c r="E339" s="87">
        <v>561</v>
      </c>
      <c r="F339" s="165">
        <f t="shared" si="97"/>
        <v>3.4244902942253692E-2</v>
      </c>
      <c r="G339" s="87">
        <v>428</v>
      </c>
      <c r="H339" s="160">
        <f t="shared" si="100"/>
        <v>2.612623611280674E-2</v>
      </c>
      <c r="I339" s="87">
        <v>1445</v>
      </c>
      <c r="J339" s="160">
        <f t="shared" si="101"/>
        <v>8.820656818459284E-2</v>
      </c>
      <c r="K339" s="87">
        <v>1483</v>
      </c>
      <c r="L339" s="160">
        <f t="shared" si="102"/>
        <v>9.0526187278720541E-2</v>
      </c>
      <c r="M339" s="87">
        <v>449</v>
      </c>
      <c r="N339" s="160">
        <f t="shared" si="103"/>
        <v>2.7408130875350996E-2</v>
      </c>
      <c r="O339" s="87">
        <v>627</v>
      </c>
      <c r="P339" s="160">
        <f t="shared" si="104"/>
        <v>3.8273715053107067E-2</v>
      </c>
      <c r="Q339" s="87">
        <v>16382</v>
      </c>
    </row>
    <row r="340" spans="1:17" ht="15.75" hidden="1" customHeight="1" thickBot="1">
      <c r="A340" s="128"/>
      <c r="B340" s="218"/>
      <c r="C340" s="87">
        <v>3371</v>
      </c>
      <c r="D340" s="165">
        <f t="shared" si="99"/>
        <v>0.6720494417862839</v>
      </c>
      <c r="E340" s="87">
        <v>172</v>
      </c>
      <c r="F340" s="165">
        <f t="shared" si="97"/>
        <v>3.4290271132376399E-2</v>
      </c>
      <c r="G340" s="87">
        <v>154</v>
      </c>
      <c r="H340" s="159">
        <f t="shared" si="100"/>
        <v>3.0701754385964911E-2</v>
      </c>
      <c r="I340" s="87">
        <v>485</v>
      </c>
      <c r="J340" s="159">
        <f t="shared" si="101"/>
        <v>9.6690590111642744E-2</v>
      </c>
      <c r="K340" s="87">
        <v>487</v>
      </c>
      <c r="L340" s="159">
        <f t="shared" si="102"/>
        <v>9.708931419457735E-2</v>
      </c>
      <c r="M340" s="87">
        <v>151</v>
      </c>
      <c r="N340" s="159">
        <f t="shared" si="103"/>
        <v>3.0103668261562997E-2</v>
      </c>
      <c r="O340" s="87">
        <v>196</v>
      </c>
      <c r="P340" s="159">
        <f t="shared" si="104"/>
        <v>3.9074960127591707E-2</v>
      </c>
      <c r="Q340" s="87">
        <v>5016</v>
      </c>
    </row>
    <row r="341" spans="1:17" ht="15.75" hidden="1" customHeight="1" thickBot="1">
      <c r="A341" s="128"/>
      <c r="B341" s="218"/>
      <c r="C341" s="87">
        <v>51011</v>
      </c>
      <c r="D341" s="165">
        <f t="shared" si="99"/>
        <v>0.72522676220535132</v>
      </c>
      <c r="E341" s="87">
        <v>2322</v>
      </c>
      <c r="F341" s="165"/>
      <c r="G341" s="87">
        <v>1966</v>
      </c>
      <c r="H341" s="160">
        <f t="shared" si="100"/>
        <v>2.7950752082800193E-2</v>
      </c>
      <c r="I341" s="87">
        <v>5641</v>
      </c>
      <c r="J341" s="160">
        <f t="shared" si="101"/>
        <v>8.0198470243680514E-2</v>
      </c>
      <c r="K341" s="87">
        <v>5470</v>
      </c>
      <c r="L341" s="160">
        <f t="shared" si="102"/>
        <v>7.7767351929255879E-2</v>
      </c>
      <c r="M341" s="87">
        <v>1663</v>
      </c>
      <c r="N341" s="160">
        <f t="shared" si="103"/>
        <v>2.3642981034433734E-2</v>
      </c>
      <c r="O341" s="87">
        <v>2265</v>
      </c>
      <c r="P341" s="160">
        <f t="shared" si="104"/>
        <v>3.2201654866501749E-2</v>
      </c>
      <c r="Q341" s="87">
        <v>70338</v>
      </c>
    </row>
    <row r="342" spans="1:17" ht="15.75" hidden="1" customHeight="1" thickBot="1">
      <c r="A342" s="128"/>
      <c r="B342" s="218"/>
      <c r="C342" s="87">
        <v>20545</v>
      </c>
      <c r="D342" s="165">
        <f t="shared" si="99"/>
        <v>0.72989199943157601</v>
      </c>
      <c r="E342" s="87">
        <v>966</v>
      </c>
      <c r="F342" s="165"/>
      <c r="G342" s="87">
        <v>877</v>
      </c>
      <c r="H342" s="159">
        <f t="shared" si="100"/>
        <v>3.115674293022595E-2</v>
      </c>
      <c r="I342" s="87">
        <v>2330</v>
      </c>
      <c r="J342" s="159">
        <f t="shared" si="101"/>
        <v>8.2776751456586611E-2</v>
      </c>
      <c r="K342" s="87">
        <v>1961</v>
      </c>
      <c r="L342" s="159">
        <f t="shared" si="102"/>
        <v>6.9667471934062808E-2</v>
      </c>
      <c r="M342" s="87">
        <v>601</v>
      </c>
      <c r="N342" s="159">
        <f t="shared" si="103"/>
        <v>2.1351428165411399E-2</v>
      </c>
      <c r="O342" s="87">
        <v>868</v>
      </c>
      <c r="P342" s="159">
        <f t="shared" si="104"/>
        <v>3.0837004405286344E-2</v>
      </c>
      <c r="Q342" s="87">
        <v>28148</v>
      </c>
    </row>
    <row r="343" spans="1:17" ht="15.75" hidden="1" customHeight="1" thickBot="1">
      <c r="A343" s="128"/>
      <c r="B343" s="224"/>
      <c r="C343" s="84">
        <v>91064</v>
      </c>
      <c r="D343" s="163">
        <f t="shared" si="99"/>
        <v>0.72188795611469159</v>
      </c>
      <c r="E343" s="84">
        <v>4179</v>
      </c>
      <c r="F343" s="163">
        <f t="shared" ref="F343:F344" si="109">E343/Q343</f>
        <v>3.3128017313134674E-2</v>
      </c>
      <c r="G343" s="84">
        <v>3575</v>
      </c>
      <c r="H343" s="160">
        <f t="shared" si="100"/>
        <v>2.8339952594988387E-2</v>
      </c>
      <c r="I343" s="84">
        <v>10319</v>
      </c>
      <c r="J343" s="160">
        <f t="shared" si="101"/>
        <v>8.1801390441310531E-2</v>
      </c>
      <c r="K343" s="84">
        <v>9821</v>
      </c>
      <c r="L343" s="160">
        <f t="shared" si="102"/>
        <v>7.7853615226679981E-2</v>
      </c>
      <c r="M343" s="84">
        <v>3005</v>
      </c>
      <c r="N343" s="160">
        <f t="shared" si="103"/>
        <v>2.3821414698724504E-2</v>
      </c>
      <c r="O343" s="84">
        <v>4184</v>
      </c>
      <c r="P343" s="160">
        <f t="shared" si="104"/>
        <v>3.3167653610470325E-2</v>
      </c>
      <c r="Q343" s="84">
        <v>126147</v>
      </c>
    </row>
    <row r="344" spans="1:17" ht="15.75" hidden="1" customHeight="1" thickBot="1">
      <c r="A344" s="128"/>
      <c r="B344" s="217" t="s">
        <v>12</v>
      </c>
      <c r="C344" s="81">
        <v>7077</v>
      </c>
      <c r="D344" s="166">
        <f t="shared" si="99"/>
        <v>0.79669030732860524</v>
      </c>
      <c r="E344" s="81">
        <v>198</v>
      </c>
      <c r="F344" s="166">
        <f t="shared" si="109"/>
        <v>2.2289766970618033E-2</v>
      </c>
      <c r="G344" s="81">
        <v>150</v>
      </c>
      <c r="H344" s="159">
        <f t="shared" si="100"/>
        <v>1.6886187098953058E-2</v>
      </c>
      <c r="I344" s="81">
        <v>455</v>
      </c>
      <c r="J344" s="159">
        <f t="shared" si="101"/>
        <v>5.1221434200157602E-2</v>
      </c>
      <c r="K344" s="81">
        <v>533</v>
      </c>
      <c r="L344" s="159">
        <f t="shared" si="102"/>
        <v>6.0002251491613194E-2</v>
      </c>
      <c r="M344" s="81">
        <v>188</v>
      </c>
      <c r="N344" s="159">
        <f t="shared" si="103"/>
        <v>2.1164021164021163E-2</v>
      </c>
      <c r="O344" s="81">
        <v>282</v>
      </c>
      <c r="P344" s="159">
        <f t="shared" si="104"/>
        <v>3.1746031746031744E-2</v>
      </c>
      <c r="Q344" s="81">
        <v>8883</v>
      </c>
    </row>
    <row r="345" spans="1:17" ht="15.75" hidden="1" customHeight="1" thickBot="1">
      <c r="A345" s="128"/>
      <c r="B345" s="218"/>
      <c r="C345" s="87">
        <v>17122</v>
      </c>
      <c r="D345" s="165">
        <f t="shared" si="99"/>
        <v>0.73836732933718574</v>
      </c>
      <c r="E345" s="87">
        <v>604</v>
      </c>
      <c r="F345" s="165"/>
      <c r="G345" s="87">
        <v>504</v>
      </c>
      <c r="H345" s="160">
        <f t="shared" si="100"/>
        <v>2.1734443054896718E-2</v>
      </c>
      <c r="I345" s="87">
        <v>1496</v>
      </c>
      <c r="J345" s="160">
        <f t="shared" si="101"/>
        <v>6.4513346845487082E-2</v>
      </c>
      <c r="K345" s="87">
        <v>1809</v>
      </c>
      <c r="L345" s="160">
        <f t="shared" si="102"/>
        <v>7.8011125964897149E-2</v>
      </c>
      <c r="M345" s="87">
        <v>698</v>
      </c>
      <c r="N345" s="160">
        <f t="shared" si="103"/>
        <v>3.0100478675233949E-2</v>
      </c>
      <c r="O345" s="87">
        <v>956</v>
      </c>
      <c r="P345" s="160">
        <f t="shared" si="104"/>
        <v>4.1226443572383455E-2</v>
      </c>
      <c r="Q345" s="87">
        <v>23189</v>
      </c>
    </row>
    <row r="346" spans="1:17" ht="15.75" hidden="1" customHeight="1" thickBot="1">
      <c r="A346" s="128"/>
      <c r="B346" s="218"/>
      <c r="C346" s="87">
        <v>4681</v>
      </c>
      <c r="D346" s="165">
        <f t="shared" si="99"/>
        <v>0.70486372534256891</v>
      </c>
      <c r="E346" s="87">
        <v>191</v>
      </c>
      <c r="F346" s="165">
        <f t="shared" si="97"/>
        <v>2.8760728805902726E-2</v>
      </c>
      <c r="G346" s="87">
        <v>156</v>
      </c>
      <c r="H346" s="159">
        <f t="shared" si="100"/>
        <v>2.3490438187020027E-2</v>
      </c>
      <c r="I346" s="87">
        <v>526</v>
      </c>
      <c r="J346" s="159">
        <f t="shared" si="101"/>
        <v>7.9204939015208559E-2</v>
      </c>
      <c r="K346" s="87">
        <v>589</v>
      </c>
      <c r="L346" s="159">
        <f t="shared" si="102"/>
        <v>8.8691462129197415E-2</v>
      </c>
      <c r="M346" s="87">
        <v>202</v>
      </c>
      <c r="N346" s="159">
        <f t="shared" si="103"/>
        <v>3.0417105857551575E-2</v>
      </c>
      <c r="O346" s="87">
        <v>296</v>
      </c>
      <c r="P346" s="159">
        <f t="shared" si="104"/>
        <v>4.4571600662550823E-2</v>
      </c>
      <c r="Q346" s="87">
        <v>6641</v>
      </c>
    </row>
    <row r="347" spans="1:17" ht="15.75" hidden="1" customHeight="1" thickBot="1">
      <c r="A347" s="128"/>
      <c r="B347" s="218"/>
      <c r="C347" s="87">
        <v>78932</v>
      </c>
      <c r="D347" s="165">
        <f t="shared" si="99"/>
        <v>0.77283542048113729</v>
      </c>
      <c r="E347" s="87">
        <v>2625</v>
      </c>
      <c r="F347" s="165">
        <f t="shared" si="97"/>
        <v>2.5701781011034631E-2</v>
      </c>
      <c r="G347" s="87">
        <v>2028</v>
      </c>
      <c r="H347" s="160">
        <f t="shared" si="100"/>
        <v>1.9856461672525041E-2</v>
      </c>
      <c r="I347" s="87">
        <v>6105</v>
      </c>
      <c r="J347" s="160">
        <f t="shared" si="101"/>
        <v>5.9774999265663396E-2</v>
      </c>
      <c r="K347" s="87">
        <v>6933</v>
      </c>
      <c r="L347" s="160">
        <f t="shared" si="102"/>
        <v>6.788207533314404E-2</v>
      </c>
      <c r="M347" s="87">
        <v>2386</v>
      </c>
      <c r="N347" s="160">
        <f t="shared" si="103"/>
        <v>2.336169504469662E-2</v>
      </c>
      <c r="O347" s="87">
        <v>3124</v>
      </c>
      <c r="P347" s="160">
        <f t="shared" si="104"/>
        <v>3.058756719179893E-2</v>
      </c>
      <c r="Q347" s="87">
        <v>102133</v>
      </c>
    </row>
    <row r="348" spans="1:17" ht="15.75" hidden="1" customHeight="1" thickBot="1">
      <c r="A348" s="128"/>
      <c r="B348" s="218"/>
      <c r="C348" s="87">
        <v>23881</v>
      </c>
      <c r="D348" s="165">
        <f t="shared" si="99"/>
        <v>0.77095170454545459</v>
      </c>
      <c r="E348" s="87">
        <v>827</v>
      </c>
      <c r="F348" s="165"/>
      <c r="G348" s="87">
        <v>601</v>
      </c>
      <c r="H348" s="159">
        <f t="shared" si="100"/>
        <v>1.9402117768595042E-2</v>
      </c>
      <c r="I348" s="87">
        <v>1818</v>
      </c>
      <c r="J348" s="159">
        <f t="shared" si="101"/>
        <v>5.8690599173553716E-2</v>
      </c>
      <c r="K348" s="87">
        <v>2080</v>
      </c>
      <c r="L348" s="159">
        <f t="shared" si="102"/>
        <v>6.7148760330578511E-2</v>
      </c>
      <c r="M348" s="87">
        <v>703</v>
      </c>
      <c r="N348" s="159">
        <f t="shared" si="103"/>
        <v>2.2694989669421489E-2</v>
      </c>
      <c r="O348" s="87">
        <v>1066</v>
      </c>
      <c r="P348" s="159">
        <f t="shared" si="104"/>
        <v>3.4413739669421489E-2</v>
      </c>
      <c r="Q348" s="87">
        <v>30976</v>
      </c>
    </row>
    <row r="349" spans="1:17" ht="15.75" hidden="1" customHeight="1" thickBot="1">
      <c r="A349" s="128"/>
      <c r="B349" s="224"/>
      <c r="C349" s="84">
        <v>131693</v>
      </c>
      <c r="D349" s="163">
        <f t="shared" si="99"/>
        <v>0.76645016354133932</v>
      </c>
      <c r="E349" s="84">
        <v>4445</v>
      </c>
      <c r="F349" s="163"/>
      <c r="G349" s="84">
        <v>3439</v>
      </c>
      <c r="H349" s="160">
        <f t="shared" si="100"/>
        <v>2.0014899139807474E-2</v>
      </c>
      <c r="I349" s="84">
        <v>10400</v>
      </c>
      <c r="J349" s="160">
        <f t="shared" si="101"/>
        <v>6.0527755467867907E-2</v>
      </c>
      <c r="K349" s="84">
        <v>11944</v>
      </c>
      <c r="L349" s="160">
        <f t="shared" si="102"/>
        <v>6.9513799164251378E-2</v>
      </c>
      <c r="M349" s="84">
        <v>4177</v>
      </c>
      <c r="N349" s="160">
        <f t="shared" si="103"/>
        <v>2.431004178743118E-2</v>
      </c>
      <c r="O349" s="84">
        <v>5724</v>
      </c>
      <c r="P349" s="160">
        <f t="shared" si="104"/>
        <v>3.3313545413276531E-2</v>
      </c>
      <c r="Q349" s="84">
        <v>171822</v>
      </c>
    </row>
    <row r="350" spans="1:17" ht="15.75" hidden="1" customHeight="1" thickBot="1">
      <c r="A350" s="128"/>
      <c r="B350" s="217" t="s">
        <v>11</v>
      </c>
      <c r="C350" s="81">
        <v>1206</v>
      </c>
      <c r="D350" s="166">
        <f t="shared" si="99"/>
        <v>0.84810126582278478</v>
      </c>
      <c r="E350" s="81">
        <v>26</v>
      </c>
      <c r="F350" s="166">
        <f t="shared" ref="F350:F351" si="110">E350/Q350</f>
        <v>1.8284106891701828E-2</v>
      </c>
      <c r="G350" s="81">
        <v>19</v>
      </c>
      <c r="H350" s="159">
        <f t="shared" si="100"/>
        <v>1.3361462728551337E-2</v>
      </c>
      <c r="I350" s="81">
        <v>59</v>
      </c>
      <c r="J350" s="159">
        <f t="shared" si="101"/>
        <v>4.1490857946554147E-2</v>
      </c>
      <c r="K350" s="81">
        <v>70</v>
      </c>
      <c r="L350" s="159">
        <f t="shared" si="102"/>
        <v>4.9226441631504921E-2</v>
      </c>
      <c r="M350" s="81">
        <v>18</v>
      </c>
      <c r="N350" s="159">
        <f t="shared" si="103"/>
        <v>1.2658227848101266E-2</v>
      </c>
      <c r="O350" s="81">
        <v>24</v>
      </c>
      <c r="P350" s="159">
        <f t="shared" si="104"/>
        <v>1.6877637130801686E-2</v>
      </c>
      <c r="Q350" s="81">
        <v>1422</v>
      </c>
    </row>
    <row r="351" spans="1:17" ht="15.75" hidden="1" customHeight="1" thickBot="1">
      <c r="A351" s="128"/>
      <c r="B351" s="218"/>
      <c r="C351" s="87">
        <v>2429</v>
      </c>
      <c r="D351" s="165">
        <f t="shared" si="99"/>
        <v>0.79901315789473681</v>
      </c>
      <c r="E351" s="87">
        <v>81</v>
      </c>
      <c r="F351" s="165">
        <f t="shared" si="110"/>
        <v>2.6644736842105263E-2</v>
      </c>
      <c r="G351" s="87">
        <v>73</v>
      </c>
      <c r="H351" s="160">
        <f t="shared" si="100"/>
        <v>2.401315789473684E-2</v>
      </c>
      <c r="I351" s="87">
        <v>186</v>
      </c>
      <c r="J351" s="160">
        <f t="shared" si="101"/>
        <v>6.1184210526315792E-2</v>
      </c>
      <c r="K351" s="87">
        <v>162</v>
      </c>
      <c r="L351" s="160">
        <f t="shared" si="102"/>
        <v>5.3289473684210525E-2</v>
      </c>
      <c r="M351" s="87">
        <v>54</v>
      </c>
      <c r="N351" s="160">
        <f t="shared" si="103"/>
        <v>1.7763157894736842E-2</v>
      </c>
      <c r="O351" s="87">
        <v>55</v>
      </c>
      <c r="P351" s="160">
        <f t="shared" si="104"/>
        <v>1.8092105263157895E-2</v>
      </c>
      <c r="Q351" s="87">
        <v>3040</v>
      </c>
    </row>
    <row r="352" spans="1:17" ht="15.75" hidden="1" customHeight="1" thickBot="1">
      <c r="A352" s="128"/>
      <c r="B352" s="218"/>
      <c r="C352" s="87">
        <v>676</v>
      </c>
      <c r="D352" s="165">
        <f t="shared" si="99"/>
        <v>0.80094786729857825</v>
      </c>
      <c r="E352" s="87">
        <v>14</v>
      </c>
      <c r="F352" s="165"/>
      <c r="G352" s="87">
        <v>21</v>
      </c>
      <c r="H352" s="159">
        <f t="shared" si="100"/>
        <v>2.4881516587677725E-2</v>
      </c>
      <c r="I352" s="87">
        <v>43</v>
      </c>
      <c r="J352" s="159">
        <f t="shared" si="101"/>
        <v>5.0947867298578198E-2</v>
      </c>
      <c r="K352" s="87">
        <v>57</v>
      </c>
      <c r="L352" s="159">
        <f t="shared" si="102"/>
        <v>6.7535545023696686E-2</v>
      </c>
      <c r="M352" s="87">
        <v>19</v>
      </c>
      <c r="N352" s="159">
        <f t="shared" si="103"/>
        <v>2.2511848341232227E-2</v>
      </c>
      <c r="O352" s="87">
        <v>14</v>
      </c>
      <c r="P352" s="159">
        <f t="shared" si="104"/>
        <v>1.6587677725118485E-2</v>
      </c>
      <c r="Q352" s="87">
        <v>844</v>
      </c>
    </row>
    <row r="353" spans="1:17" ht="15.75" hidden="1" customHeight="1" thickBot="1">
      <c r="A353" s="128"/>
      <c r="B353" s="218"/>
      <c r="C353" s="87">
        <v>17395</v>
      </c>
      <c r="D353" s="165">
        <f t="shared" si="99"/>
        <v>0.83766734084561301</v>
      </c>
      <c r="E353" s="87">
        <v>451</v>
      </c>
      <c r="F353" s="165">
        <f t="shared" si="97"/>
        <v>2.1718193200423768E-2</v>
      </c>
      <c r="G353" s="87">
        <v>405</v>
      </c>
      <c r="H353" s="160">
        <f t="shared" si="100"/>
        <v>1.9503033805258595E-2</v>
      </c>
      <c r="I353" s="87">
        <v>1044</v>
      </c>
      <c r="J353" s="160">
        <f t="shared" si="101"/>
        <v>5.0274487142444382E-2</v>
      </c>
      <c r="K353" s="87">
        <v>867</v>
      </c>
      <c r="L353" s="160">
        <f t="shared" si="102"/>
        <v>4.1750939034960993E-2</v>
      </c>
      <c r="M353" s="87">
        <v>272</v>
      </c>
      <c r="N353" s="160">
        <f t="shared" si="103"/>
        <v>1.3098333814889724E-2</v>
      </c>
      <c r="O353" s="87">
        <v>332</v>
      </c>
      <c r="P353" s="160">
        <f t="shared" si="104"/>
        <v>1.5987672156409515E-2</v>
      </c>
      <c r="Q353" s="87">
        <v>20766</v>
      </c>
    </row>
    <row r="354" spans="1:17" ht="15.75" hidden="1" customHeight="1" thickBot="1">
      <c r="A354" s="128"/>
      <c r="B354" s="218"/>
      <c r="C354" s="87">
        <v>6244</v>
      </c>
      <c r="D354" s="165">
        <f t="shared" si="99"/>
        <v>0.85230685230685233</v>
      </c>
      <c r="E354" s="87">
        <v>168</v>
      </c>
      <c r="F354" s="165">
        <f t="shared" si="97"/>
        <v>2.2932022932022931E-2</v>
      </c>
      <c r="G354" s="87">
        <v>136</v>
      </c>
      <c r="H354" s="159">
        <f t="shared" si="100"/>
        <v>1.8564018564018563E-2</v>
      </c>
      <c r="I354" s="87">
        <v>290</v>
      </c>
      <c r="J354" s="159">
        <f t="shared" si="101"/>
        <v>3.9585039585039582E-2</v>
      </c>
      <c r="K354" s="87">
        <v>291</v>
      </c>
      <c r="L354" s="159">
        <f t="shared" si="102"/>
        <v>3.9721539721539724E-2</v>
      </c>
      <c r="M354" s="87">
        <v>91</v>
      </c>
      <c r="N354" s="159">
        <f t="shared" si="103"/>
        <v>1.2421512421512421E-2</v>
      </c>
      <c r="O354" s="87">
        <v>106</v>
      </c>
      <c r="P354" s="159">
        <f t="shared" si="104"/>
        <v>1.4469014469014468E-2</v>
      </c>
      <c r="Q354" s="87">
        <v>7326</v>
      </c>
    </row>
    <row r="355" spans="1:17" ht="15.75" hidden="1" customHeight="1" thickBot="1">
      <c r="A355" s="128"/>
      <c r="B355" s="224"/>
      <c r="C355" s="84">
        <v>27950</v>
      </c>
      <c r="D355" s="163">
        <f t="shared" si="99"/>
        <v>0.83687645966824364</v>
      </c>
      <c r="E355" s="84">
        <v>740</v>
      </c>
      <c r="F355" s="163"/>
      <c r="G355" s="84">
        <v>654</v>
      </c>
      <c r="H355" s="160">
        <f t="shared" si="100"/>
        <v>1.9582010898856219E-2</v>
      </c>
      <c r="I355" s="84">
        <v>1622</v>
      </c>
      <c r="J355" s="160">
        <f t="shared" si="101"/>
        <v>4.8565782382178575E-2</v>
      </c>
      <c r="K355" s="84">
        <v>1447</v>
      </c>
      <c r="L355" s="160">
        <f t="shared" si="102"/>
        <v>4.3325947661536621E-2</v>
      </c>
      <c r="M355" s="84">
        <v>454</v>
      </c>
      <c r="N355" s="160">
        <f t="shared" si="103"/>
        <v>1.3593628360979699E-2</v>
      </c>
      <c r="O355" s="84">
        <v>531</v>
      </c>
      <c r="P355" s="160">
        <f t="shared" si="104"/>
        <v>1.589915563806216E-2</v>
      </c>
      <c r="Q355" s="84">
        <v>33398</v>
      </c>
    </row>
    <row r="356" spans="1:17" ht="15.75" hidden="1" customHeight="1" thickBot="1">
      <c r="A356" s="128"/>
      <c r="B356" s="217" t="s">
        <v>12</v>
      </c>
      <c r="C356" s="81">
        <v>1766</v>
      </c>
      <c r="D356" s="166">
        <f t="shared" si="99"/>
        <v>0.86146341463414633</v>
      </c>
      <c r="E356" s="81">
        <v>31</v>
      </c>
      <c r="F356" s="166"/>
      <c r="G356" s="81">
        <v>30</v>
      </c>
      <c r="H356" s="159">
        <f t="shared" si="100"/>
        <v>1.4634146341463415E-2</v>
      </c>
      <c r="I356" s="81">
        <v>81</v>
      </c>
      <c r="J356" s="159">
        <f t="shared" si="101"/>
        <v>3.951219512195122E-2</v>
      </c>
      <c r="K356" s="81">
        <v>75</v>
      </c>
      <c r="L356" s="159">
        <f t="shared" si="102"/>
        <v>3.6585365853658534E-2</v>
      </c>
      <c r="M356" s="81">
        <v>22</v>
      </c>
      <c r="N356" s="159">
        <f t="shared" si="103"/>
        <v>1.0731707317073172E-2</v>
      </c>
      <c r="O356" s="81">
        <v>45</v>
      </c>
      <c r="P356" s="159">
        <f t="shared" si="104"/>
        <v>2.1951219512195121E-2</v>
      </c>
      <c r="Q356" s="81">
        <v>2050</v>
      </c>
    </row>
    <row r="357" spans="1:17" ht="15.75" hidden="1" customHeight="1" thickBot="1">
      <c r="A357" s="128"/>
      <c r="B357" s="218"/>
      <c r="C357" s="87">
        <v>4561</v>
      </c>
      <c r="D357" s="165">
        <f t="shared" si="99"/>
        <v>0.83626696002933631</v>
      </c>
      <c r="E357" s="87">
        <v>135</v>
      </c>
      <c r="F357" s="165">
        <f t="shared" ref="F357:F358" si="111">E357/Q357</f>
        <v>2.4752475247524754E-2</v>
      </c>
      <c r="G357" s="87">
        <v>85</v>
      </c>
      <c r="H357" s="160">
        <f t="shared" si="100"/>
        <v>1.5584891822515585E-2</v>
      </c>
      <c r="I357" s="87">
        <v>232</v>
      </c>
      <c r="J357" s="160">
        <f t="shared" si="101"/>
        <v>4.2537587092042535E-2</v>
      </c>
      <c r="K357" s="87">
        <v>252</v>
      </c>
      <c r="L357" s="160">
        <f t="shared" si="102"/>
        <v>4.6204620462046202E-2</v>
      </c>
      <c r="M357" s="87">
        <v>71</v>
      </c>
      <c r="N357" s="160">
        <f t="shared" si="103"/>
        <v>1.3017968463513017E-2</v>
      </c>
      <c r="O357" s="87">
        <v>118</v>
      </c>
      <c r="P357" s="160">
        <f t="shared" si="104"/>
        <v>2.1635496883021636E-2</v>
      </c>
      <c r="Q357" s="87">
        <v>5454</v>
      </c>
    </row>
    <row r="358" spans="1:17" ht="15.75" hidden="1" customHeight="1" thickBot="1">
      <c r="A358" s="128"/>
      <c r="B358" s="218"/>
      <c r="C358" s="87">
        <v>991</v>
      </c>
      <c r="D358" s="165">
        <f t="shared" si="99"/>
        <v>0.78526148969889065</v>
      </c>
      <c r="E358" s="87">
        <v>29</v>
      </c>
      <c r="F358" s="165">
        <f t="shared" si="111"/>
        <v>2.2979397781299524E-2</v>
      </c>
      <c r="G358" s="87">
        <v>26</v>
      </c>
      <c r="H358" s="159">
        <f t="shared" si="100"/>
        <v>2.0602218700475437E-2</v>
      </c>
      <c r="I358" s="87">
        <v>80</v>
      </c>
      <c r="J358" s="159">
        <f t="shared" si="101"/>
        <v>6.3391442155309036E-2</v>
      </c>
      <c r="K358" s="87">
        <v>71</v>
      </c>
      <c r="L358" s="159">
        <f t="shared" si="102"/>
        <v>5.6259904912836764E-2</v>
      </c>
      <c r="M358" s="87">
        <v>24</v>
      </c>
      <c r="N358" s="159">
        <f t="shared" si="103"/>
        <v>1.9017432646592711E-2</v>
      </c>
      <c r="O358" s="87">
        <v>41</v>
      </c>
      <c r="P358" s="159">
        <f t="shared" si="104"/>
        <v>3.2488114104595879E-2</v>
      </c>
      <c r="Q358" s="87">
        <v>1262</v>
      </c>
    </row>
    <row r="359" spans="1:17" ht="15.75" hidden="1" customHeight="1" thickBot="1">
      <c r="A359" s="128"/>
      <c r="B359" s="218"/>
      <c r="C359" s="87">
        <v>26314</v>
      </c>
      <c r="D359" s="165">
        <f t="shared" si="99"/>
        <v>0.85718939344582712</v>
      </c>
      <c r="E359" s="87">
        <v>655</v>
      </c>
      <c r="F359" s="165"/>
      <c r="G359" s="87">
        <v>506</v>
      </c>
      <c r="H359" s="160">
        <f t="shared" si="100"/>
        <v>1.6483158511955177E-2</v>
      </c>
      <c r="I359" s="87">
        <v>1227</v>
      </c>
      <c r="J359" s="160">
        <f t="shared" si="101"/>
        <v>3.9970030620887352E-2</v>
      </c>
      <c r="K359" s="87">
        <v>1181</v>
      </c>
      <c r="L359" s="160">
        <f t="shared" si="102"/>
        <v>3.8471561665255068E-2</v>
      </c>
      <c r="M359" s="87">
        <v>374</v>
      </c>
      <c r="N359" s="160">
        <f t="shared" si="103"/>
        <v>1.2183204117532086E-2</v>
      </c>
      <c r="O359" s="87">
        <v>441</v>
      </c>
      <c r="P359" s="160">
        <f t="shared" si="104"/>
        <v>1.4365756726822594E-2</v>
      </c>
      <c r="Q359" s="87">
        <v>30698</v>
      </c>
    </row>
    <row r="360" spans="1:17" ht="15.75" hidden="1" customHeight="1" thickBot="1">
      <c r="A360" s="128"/>
      <c r="B360" s="218"/>
      <c r="C360" s="87">
        <v>8064</v>
      </c>
      <c r="D360" s="165">
        <f t="shared" si="99"/>
        <v>0.87093638621881408</v>
      </c>
      <c r="E360" s="87">
        <v>190</v>
      </c>
      <c r="F360" s="165">
        <f t="shared" si="97"/>
        <v>2.0520574576088132E-2</v>
      </c>
      <c r="G360" s="87">
        <v>122</v>
      </c>
      <c r="H360" s="159">
        <f t="shared" si="100"/>
        <v>1.3176368938330274E-2</v>
      </c>
      <c r="I360" s="87">
        <v>317</v>
      </c>
      <c r="J360" s="159">
        <f t="shared" si="101"/>
        <v>3.4236958634841774E-2</v>
      </c>
      <c r="K360" s="87">
        <v>323</v>
      </c>
      <c r="L360" s="159">
        <f t="shared" si="102"/>
        <v>3.4884976779349819E-2</v>
      </c>
      <c r="M360" s="87">
        <v>87</v>
      </c>
      <c r="N360" s="159">
        <f t="shared" si="103"/>
        <v>9.3962630953666696E-3</v>
      </c>
      <c r="O360" s="87">
        <v>156</v>
      </c>
      <c r="P360" s="159">
        <f t="shared" si="104"/>
        <v>1.6848471757209202E-2</v>
      </c>
      <c r="Q360" s="87">
        <v>9259</v>
      </c>
    </row>
    <row r="361" spans="1:17" ht="15.75" hidden="1" customHeight="1" thickBot="1">
      <c r="A361" s="131"/>
      <c r="B361" s="224"/>
      <c r="C361" s="84">
        <v>41696</v>
      </c>
      <c r="D361" s="163">
        <f t="shared" si="99"/>
        <v>0.85577653264372067</v>
      </c>
      <c r="E361" s="84">
        <v>1040</v>
      </c>
      <c r="F361" s="163">
        <f t="shared" si="97"/>
        <v>2.1345155265480368E-2</v>
      </c>
      <c r="G361" s="84">
        <v>769</v>
      </c>
      <c r="H361" s="160">
        <f t="shared" si="100"/>
        <v>1.5783100383802311E-2</v>
      </c>
      <c r="I361" s="84">
        <v>1937</v>
      </c>
      <c r="J361" s="160">
        <f t="shared" si="101"/>
        <v>3.9755351681957186E-2</v>
      </c>
      <c r="K361" s="84">
        <v>1902</v>
      </c>
      <c r="L361" s="160">
        <f t="shared" si="102"/>
        <v>3.903700511052275E-2</v>
      </c>
      <c r="M361" s="84">
        <v>578</v>
      </c>
      <c r="N361" s="160">
        <f t="shared" si="103"/>
        <v>1.186298052254582E-2</v>
      </c>
      <c r="O361" s="84">
        <v>801</v>
      </c>
      <c r="P361" s="160">
        <f t="shared" si="104"/>
        <v>1.6439874391970938E-2</v>
      </c>
      <c r="Q361" s="84">
        <v>48723</v>
      </c>
    </row>
    <row r="362" spans="1:17" ht="15.75" hidden="1" customHeight="1" thickBot="1">
      <c r="A362" s="132" t="s">
        <v>27</v>
      </c>
      <c r="B362" s="127" t="s">
        <v>11</v>
      </c>
      <c r="C362" s="81">
        <v>3999</v>
      </c>
      <c r="D362" s="166">
        <f t="shared" si="99"/>
        <v>0.56522968197879864</v>
      </c>
      <c r="E362" s="81">
        <v>432</v>
      </c>
      <c r="F362" s="166"/>
      <c r="G362" s="81">
        <v>365</v>
      </c>
      <c r="H362" s="159">
        <f t="shared" si="100"/>
        <v>5.1590106007067135E-2</v>
      </c>
      <c r="I362" s="81">
        <v>1062</v>
      </c>
      <c r="J362" s="159">
        <f t="shared" si="101"/>
        <v>0.15010600706713781</v>
      </c>
      <c r="K362" s="81">
        <v>816</v>
      </c>
      <c r="L362" s="159">
        <f t="shared" si="102"/>
        <v>0.1153356890459364</v>
      </c>
      <c r="M362" s="81">
        <v>183</v>
      </c>
      <c r="N362" s="159">
        <f t="shared" si="103"/>
        <v>2.5865724381625443E-2</v>
      </c>
      <c r="O362" s="81">
        <v>218</v>
      </c>
      <c r="P362" s="159">
        <f t="shared" si="104"/>
        <v>3.0812720848056536E-2</v>
      </c>
      <c r="Q362" s="81">
        <v>7075</v>
      </c>
    </row>
    <row r="363" spans="1:17" ht="15.75" hidden="1" customHeight="1" thickBot="1">
      <c r="A363" s="128"/>
      <c r="B363" s="128"/>
      <c r="C363" s="87">
        <v>96704</v>
      </c>
      <c r="D363" s="165">
        <f t="shared" si="99"/>
        <v>0.7319572802894404</v>
      </c>
      <c r="E363" s="87">
        <v>4290</v>
      </c>
      <c r="F363" s="165"/>
      <c r="G363" s="87">
        <v>3760</v>
      </c>
      <c r="H363" s="160">
        <f t="shared" si="100"/>
        <v>2.8459622909996443E-2</v>
      </c>
      <c r="I363" s="87">
        <v>11122</v>
      </c>
      <c r="J363" s="160">
        <f t="shared" si="101"/>
        <v>8.4182959043877778E-2</v>
      </c>
      <c r="K363" s="87">
        <v>9971</v>
      </c>
      <c r="L363" s="160">
        <f t="shared" si="102"/>
        <v>7.5470984052014509E-2</v>
      </c>
      <c r="M363" s="87">
        <v>2789</v>
      </c>
      <c r="N363" s="160">
        <f t="shared" si="103"/>
        <v>2.1110076674462786E-2</v>
      </c>
      <c r="O363" s="87">
        <v>3481</v>
      </c>
      <c r="P363" s="160">
        <f t="shared" si="104"/>
        <v>2.6347858337685538E-2</v>
      </c>
      <c r="Q363" s="87">
        <v>132117</v>
      </c>
    </row>
    <row r="364" spans="1:17" ht="15.75" hidden="1" customHeight="1" thickBot="1">
      <c r="A364" s="128"/>
      <c r="B364" s="128"/>
      <c r="C364" s="87">
        <v>32039</v>
      </c>
      <c r="D364" s="165">
        <f t="shared" si="99"/>
        <v>0.85128600276331168</v>
      </c>
      <c r="E364" s="87">
        <v>881</v>
      </c>
      <c r="F364" s="165">
        <f t="shared" ref="F364:F365" si="112">E364/Q364</f>
        <v>2.3408438728876609E-2</v>
      </c>
      <c r="G364" s="87">
        <v>691</v>
      </c>
      <c r="H364" s="159">
        <f t="shared" si="100"/>
        <v>1.8360080773727281E-2</v>
      </c>
      <c r="I364" s="87">
        <v>1664</v>
      </c>
      <c r="J364" s="159">
        <f t="shared" si="101"/>
        <v>4.4212987565097249E-2</v>
      </c>
      <c r="K364" s="87">
        <v>1434</v>
      </c>
      <c r="L364" s="159">
        <f t="shared" si="102"/>
        <v>3.8101817408863856E-2</v>
      </c>
      <c r="M364" s="87">
        <v>431</v>
      </c>
      <c r="N364" s="159">
        <f t="shared" si="103"/>
        <v>1.1451801466680837E-2</v>
      </c>
      <c r="O364" s="87">
        <v>496</v>
      </c>
      <c r="P364" s="159">
        <f t="shared" si="104"/>
        <v>1.3178871293442449E-2</v>
      </c>
      <c r="Q364" s="87">
        <v>37636</v>
      </c>
    </row>
    <row r="365" spans="1:17" ht="15.75" hidden="1" customHeight="1" thickBot="1">
      <c r="A365" s="128"/>
      <c r="B365" s="128"/>
      <c r="C365" s="87"/>
      <c r="D365" s="165" t="e">
        <f t="shared" si="99"/>
        <v>#DIV/0!</v>
      </c>
      <c r="E365" s="87"/>
      <c r="F365" s="165" t="e">
        <f t="shared" si="112"/>
        <v>#DIV/0!</v>
      </c>
      <c r="G365" s="87"/>
      <c r="H365" s="160" t="e">
        <f t="shared" si="100"/>
        <v>#DIV/0!</v>
      </c>
      <c r="I365" s="87"/>
      <c r="J365" s="160" t="e">
        <f t="shared" si="101"/>
        <v>#DIV/0!</v>
      </c>
      <c r="K365" s="87"/>
      <c r="L365" s="160" t="e">
        <f t="shared" si="102"/>
        <v>#DIV/0!</v>
      </c>
      <c r="M365" s="87"/>
      <c r="N365" s="160" t="e">
        <f t="shared" si="103"/>
        <v>#DIV/0!</v>
      </c>
      <c r="O365" s="87"/>
      <c r="P365" s="160" t="e">
        <f t="shared" si="104"/>
        <v>#DIV/0!</v>
      </c>
      <c r="Q365" s="87"/>
    </row>
    <row r="366" spans="1:17" ht="15.75" hidden="1" customHeight="1" thickBot="1">
      <c r="A366" s="128"/>
      <c r="B366" s="128"/>
      <c r="C366" s="87"/>
      <c r="D366" s="165" t="e">
        <f t="shared" si="99"/>
        <v>#DIV/0!</v>
      </c>
      <c r="E366" s="87"/>
      <c r="F366" s="165"/>
      <c r="G366" s="87"/>
      <c r="H366" s="159" t="e">
        <f t="shared" si="100"/>
        <v>#DIV/0!</v>
      </c>
      <c r="I366" s="87"/>
      <c r="J366" s="159" t="e">
        <f t="shared" si="101"/>
        <v>#DIV/0!</v>
      </c>
      <c r="K366" s="87"/>
      <c r="L366" s="159" t="e">
        <f t="shared" si="102"/>
        <v>#DIV/0!</v>
      </c>
      <c r="M366" s="87"/>
      <c r="N366" s="159" t="e">
        <f t="shared" si="103"/>
        <v>#DIV/0!</v>
      </c>
      <c r="O366" s="87"/>
      <c r="P366" s="159" t="e">
        <f t="shared" si="104"/>
        <v>#DIV/0!</v>
      </c>
      <c r="Q366" s="87"/>
    </row>
    <row r="367" spans="1:17" ht="15.75" thickBot="1">
      <c r="A367" s="226" t="s">
        <v>27</v>
      </c>
      <c r="B367" s="127" t="s">
        <v>11</v>
      </c>
      <c r="C367" s="142">
        <f>C362+C363+C364</f>
        <v>132742</v>
      </c>
      <c r="D367" s="168">
        <f t="shared" si="99"/>
        <v>0.75068428077001381</v>
      </c>
      <c r="E367" s="142">
        <f t="shared" ref="E367:Q367" si="113">E362+E363+E364</f>
        <v>5603</v>
      </c>
      <c r="F367" s="168">
        <f>E367/Q367</f>
        <v>3.1686158300721606E-2</v>
      </c>
      <c r="G367" s="142">
        <f t="shared" si="113"/>
        <v>4816</v>
      </c>
      <c r="H367" s="160">
        <f t="shared" si="100"/>
        <v>2.7235505689144252E-2</v>
      </c>
      <c r="I367" s="142">
        <f t="shared" si="113"/>
        <v>13848</v>
      </c>
      <c r="J367" s="160">
        <f t="shared" si="101"/>
        <v>7.8313389282240367E-2</v>
      </c>
      <c r="K367" s="142">
        <f t="shared" si="113"/>
        <v>12221</v>
      </c>
      <c r="L367" s="160">
        <f t="shared" si="102"/>
        <v>6.911235777139367E-2</v>
      </c>
      <c r="M367" s="142">
        <f t="shared" si="113"/>
        <v>3403</v>
      </c>
      <c r="N367" s="160">
        <f t="shared" si="103"/>
        <v>1.9244689755016173E-2</v>
      </c>
      <c r="O367" s="142">
        <f t="shared" si="113"/>
        <v>4195</v>
      </c>
      <c r="P367" s="160">
        <f t="shared" si="104"/>
        <v>2.3723618431470129E-2</v>
      </c>
      <c r="Q367" s="142">
        <f t="shared" si="113"/>
        <v>176828</v>
      </c>
    </row>
    <row r="368" spans="1:17" ht="15.75" hidden="1" customHeight="1" thickBot="1">
      <c r="A368" s="221"/>
      <c r="B368" s="127" t="s">
        <v>12</v>
      </c>
      <c r="C368" s="140">
        <v>3329</v>
      </c>
      <c r="D368" s="162">
        <f t="shared" si="99"/>
        <v>0.57287902254345202</v>
      </c>
      <c r="E368" s="140">
        <v>252</v>
      </c>
      <c r="F368" s="162">
        <f t="shared" si="97"/>
        <v>4.3366029943211148E-2</v>
      </c>
      <c r="G368" s="140">
        <v>215</v>
      </c>
      <c r="H368" s="159">
        <f t="shared" si="100"/>
        <v>3.6998795388057136E-2</v>
      </c>
      <c r="I368" s="140">
        <v>822</v>
      </c>
      <c r="J368" s="159">
        <f t="shared" si="101"/>
        <v>0.14145585957666496</v>
      </c>
      <c r="K368" s="140">
        <v>812</v>
      </c>
      <c r="L368" s="159">
        <f t="shared" si="102"/>
        <v>0.13973498537256926</v>
      </c>
      <c r="M368" s="140">
        <v>188</v>
      </c>
      <c r="N368" s="159">
        <f t="shared" si="103"/>
        <v>3.2352435036998799E-2</v>
      </c>
      <c r="O368" s="140">
        <v>193</v>
      </c>
      <c r="P368" s="159">
        <f t="shared" si="104"/>
        <v>3.3212872139046633E-2</v>
      </c>
      <c r="Q368" s="140">
        <v>5811</v>
      </c>
    </row>
    <row r="369" spans="1:19" ht="15.75" hidden="1" customHeight="1" thickBot="1">
      <c r="A369" s="221"/>
      <c r="B369" s="128"/>
      <c r="C369" s="140">
        <v>137937</v>
      </c>
      <c r="D369" s="162">
        <f t="shared" si="99"/>
        <v>0.76929554999079774</v>
      </c>
      <c r="E369" s="140">
        <v>4664</v>
      </c>
      <c r="F369" s="162"/>
      <c r="G369" s="140">
        <v>3618</v>
      </c>
      <c r="H369" s="160">
        <f t="shared" si="100"/>
        <v>2.0178134219728614E-2</v>
      </c>
      <c r="I369" s="140">
        <v>11286</v>
      </c>
      <c r="J369" s="160">
        <f t="shared" si="101"/>
        <v>6.294373211825792E-2</v>
      </c>
      <c r="K369" s="140">
        <v>12766</v>
      </c>
      <c r="L369" s="160">
        <f t="shared" si="102"/>
        <v>7.1197916376190024E-2</v>
      </c>
      <c r="M369" s="140">
        <v>3927</v>
      </c>
      <c r="N369" s="160">
        <f t="shared" si="103"/>
        <v>2.1901474041148224E-2</v>
      </c>
      <c r="O369" s="140">
        <v>5105</v>
      </c>
      <c r="P369" s="160">
        <f t="shared" si="104"/>
        <v>2.8471358538340128E-2</v>
      </c>
      <c r="Q369" s="140">
        <v>179303</v>
      </c>
    </row>
    <row r="370" spans="1:19" ht="15.75" hidden="1" customHeight="1" thickBot="1">
      <c r="A370" s="221"/>
      <c r="B370" s="128"/>
      <c r="C370" s="140">
        <v>47022</v>
      </c>
      <c r="D370" s="162">
        <f t="shared" si="99"/>
        <v>0.86772467244879126</v>
      </c>
      <c r="E370" s="140">
        <v>1067</v>
      </c>
      <c r="F370" s="162"/>
      <c r="G370" s="140">
        <v>787</v>
      </c>
      <c r="H370" s="159">
        <f t="shared" si="100"/>
        <v>1.4522974718582764E-2</v>
      </c>
      <c r="I370" s="140">
        <v>2040</v>
      </c>
      <c r="J370" s="159">
        <f t="shared" si="101"/>
        <v>3.7645322015131946E-2</v>
      </c>
      <c r="K370" s="140">
        <v>1906</v>
      </c>
      <c r="L370" s="159">
        <f t="shared" si="102"/>
        <v>3.517254105923602E-2</v>
      </c>
      <c r="M370" s="140">
        <v>604</v>
      </c>
      <c r="N370" s="159">
        <f t="shared" si="103"/>
        <v>1.1145967890754753E-2</v>
      </c>
      <c r="O370" s="140">
        <v>764</v>
      </c>
      <c r="P370" s="159">
        <f t="shared" si="104"/>
        <v>1.4098542166451376E-2</v>
      </c>
      <c r="Q370" s="140">
        <v>54190</v>
      </c>
    </row>
    <row r="371" spans="1:19" ht="15.75" hidden="1" customHeight="1" thickBot="1">
      <c r="A371" s="221"/>
      <c r="B371" s="128"/>
      <c r="C371" s="140"/>
      <c r="D371" s="162" t="e">
        <f t="shared" si="99"/>
        <v>#DIV/0!</v>
      </c>
      <c r="E371" s="140"/>
      <c r="F371" s="162" t="e">
        <f t="shared" ref="F371:F372" si="114">E371/Q371</f>
        <v>#DIV/0!</v>
      </c>
      <c r="G371" s="140"/>
      <c r="H371" s="160" t="e">
        <f t="shared" si="100"/>
        <v>#DIV/0!</v>
      </c>
      <c r="I371" s="140"/>
      <c r="J371" s="160" t="e">
        <f t="shared" si="101"/>
        <v>#DIV/0!</v>
      </c>
      <c r="K371" s="140"/>
      <c r="L371" s="160" t="e">
        <f t="shared" si="102"/>
        <v>#DIV/0!</v>
      </c>
      <c r="M371" s="140"/>
      <c r="N371" s="160" t="e">
        <f t="shared" si="103"/>
        <v>#DIV/0!</v>
      </c>
      <c r="O371" s="140"/>
      <c r="P371" s="160" t="e">
        <f t="shared" si="104"/>
        <v>#DIV/0!</v>
      </c>
      <c r="Q371" s="140"/>
    </row>
    <row r="372" spans="1:19" ht="15.75" hidden="1" customHeight="1" thickBot="1">
      <c r="A372" s="221"/>
      <c r="B372" s="128"/>
      <c r="C372" s="140"/>
      <c r="D372" s="162" t="e">
        <f t="shared" si="99"/>
        <v>#DIV/0!</v>
      </c>
      <c r="E372" s="140"/>
      <c r="F372" s="162" t="e">
        <f t="shared" si="114"/>
        <v>#DIV/0!</v>
      </c>
      <c r="G372" s="140"/>
      <c r="H372" s="159" t="e">
        <f t="shared" si="100"/>
        <v>#DIV/0!</v>
      </c>
      <c r="I372" s="140"/>
      <c r="J372" s="159" t="e">
        <f t="shared" si="101"/>
        <v>#DIV/0!</v>
      </c>
      <c r="K372" s="140"/>
      <c r="L372" s="159" t="e">
        <f t="shared" si="102"/>
        <v>#DIV/0!</v>
      </c>
      <c r="M372" s="140"/>
      <c r="N372" s="159" t="e">
        <f t="shared" si="103"/>
        <v>#DIV/0!</v>
      </c>
      <c r="O372" s="140"/>
      <c r="P372" s="159" t="e">
        <f t="shared" si="104"/>
        <v>#DIV/0!</v>
      </c>
      <c r="Q372" s="140"/>
    </row>
    <row r="373" spans="1:19" ht="15.75" thickBot="1">
      <c r="A373" s="227"/>
      <c r="B373" s="148" t="s">
        <v>12</v>
      </c>
      <c r="C373" s="141">
        <f>C368+C369+C370</f>
        <v>188288</v>
      </c>
      <c r="D373" s="160">
        <f t="shared" si="99"/>
        <v>0.78681509711496678</v>
      </c>
      <c r="E373" s="141">
        <f t="shared" ref="E373:Q373" si="115">E368+E369+E370</f>
        <v>5983</v>
      </c>
      <c r="F373" s="160">
        <f>E373/Q373</f>
        <v>2.5001671514057432E-2</v>
      </c>
      <c r="G373" s="141">
        <f t="shared" si="115"/>
        <v>4620</v>
      </c>
      <c r="H373" s="160">
        <f t="shared" si="100"/>
        <v>1.9305987363353726E-2</v>
      </c>
      <c r="I373" s="141">
        <f t="shared" si="115"/>
        <v>14148</v>
      </c>
      <c r="J373" s="160">
        <f t="shared" si="101"/>
        <v>5.91214522114131E-2</v>
      </c>
      <c r="K373" s="141">
        <f t="shared" si="115"/>
        <v>15484</v>
      </c>
      <c r="L373" s="160">
        <f t="shared" si="102"/>
        <v>6.4704309163240062E-2</v>
      </c>
      <c r="M373" s="141">
        <f t="shared" si="115"/>
        <v>4719</v>
      </c>
      <c r="N373" s="160">
        <f t="shared" si="103"/>
        <v>1.9719687092568449E-2</v>
      </c>
      <c r="O373" s="141">
        <f t="shared" si="115"/>
        <v>6062</v>
      </c>
      <c r="P373" s="160">
        <f t="shared" si="104"/>
        <v>2.5331795540400496E-2</v>
      </c>
      <c r="Q373" s="141">
        <f t="shared" si="115"/>
        <v>239304</v>
      </c>
    </row>
    <row r="374" spans="1:19" ht="15" hidden="1" customHeight="1">
      <c r="A374" s="137"/>
      <c r="B374" s="217" t="s">
        <v>31</v>
      </c>
      <c r="C374" s="217" t="s">
        <v>11</v>
      </c>
      <c r="D374" s="80"/>
      <c r="E374" s="80" t="s">
        <v>32</v>
      </c>
      <c r="F374" s="158"/>
      <c r="G374" s="81">
        <v>5238</v>
      </c>
      <c r="H374" s="81"/>
      <c r="I374" s="81">
        <v>182</v>
      </c>
      <c r="J374" s="81"/>
      <c r="K374" s="81">
        <v>177</v>
      </c>
      <c r="L374" s="81"/>
      <c r="M374" s="81">
        <v>441</v>
      </c>
      <c r="N374" s="149">
        <f t="shared" si="103"/>
        <v>3.2426470588235294</v>
      </c>
      <c r="O374" s="81">
        <v>474</v>
      </c>
      <c r="P374" s="81"/>
      <c r="Q374" s="81">
        <v>136</v>
      </c>
      <c r="R374" s="81">
        <v>169</v>
      </c>
      <c r="S374" s="81">
        <v>6817</v>
      </c>
    </row>
    <row r="375" spans="1:19" ht="15" hidden="1" customHeight="1">
      <c r="A375" s="137"/>
      <c r="B375" s="218"/>
      <c r="C375" s="218"/>
      <c r="D375" s="114"/>
      <c r="E375" s="86" t="s">
        <v>33</v>
      </c>
      <c r="F375" s="156" t="e">
        <f t="shared" ref="F375:F376" si="116">E375/Q375</f>
        <v>#VALUE!</v>
      </c>
      <c r="G375" s="87">
        <v>12470</v>
      </c>
      <c r="H375" s="87"/>
      <c r="I375" s="87">
        <v>638</v>
      </c>
      <c r="J375" s="87"/>
      <c r="K375" s="87">
        <v>551</v>
      </c>
      <c r="L375" s="87"/>
      <c r="M375" s="87">
        <v>1687</v>
      </c>
      <c r="N375" s="141">
        <f t="shared" si="103"/>
        <v>3.5817409766454351</v>
      </c>
      <c r="O375" s="87">
        <v>1531</v>
      </c>
      <c r="P375" s="87"/>
      <c r="Q375" s="87">
        <v>471</v>
      </c>
      <c r="R375" s="87">
        <v>573</v>
      </c>
      <c r="S375" s="87">
        <v>17921</v>
      </c>
    </row>
    <row r="376" spans="1:19" ht="15" hidden="1" customHeight="1">
      <c r="A376" s="137"/>
      <c r="B376" s="218"/>
      <c r="C376" s="218"/>
      <c r="D376" s="114"/>
      <c r="E376" s="86" t="s">
        <v>34</v>
      </c>
      <c r="F376" s="157" t="e">
        <f t="shared" si="116"/>
        <v>#VALUE!</v>
      </c>
      <c r="G376" s="87">
        <v>4161</v>
      </c>
      <c r="H376" s="87"/>
      <c r="I376" s="87">
        <v>200</v>
      </c>
      <c r="J376" s="87"/>
      <c r="K376" s="87">
        <v>206</v>
      </c>
      <c r="L376" s="87"/>
      <c r="M376" s="87">
        <v>627</v>
      </c>
      <c r="N376" s="149">
        <f t="shared" si="103"/>
        <v>3.1827411167512691</v>
      </c>
      <c r="O376" s="87">
        <v>590</v>
      </c>
      <c r="P376" s="87"/>
      <c r="Q376" s="87">
        <v>197</v>
      </c>
      <c r="R376" s="87">
        <v>195</v>
      </c>
      <c r="S376" s="87">
        <v>6176</v>
      </c>
    </row>
    <row r="377" spans="1:19" ht="15" hidden="1" customHeight="1">
      <c r="A377" s="137"/>
      <c r="B377" s="218"/>
      <c r="C377" s="218"/>
      <c r="D377" s="114"/>
      <c r="E377" s="86" t="s">
        <v>35</v>
      </c>
      <c r="F377" s="158"/>
      <c r="G377" s="87">
        <v>52230</v>
      </c>
      <c r="H377" s="87"/>
      <c r="I377" s="87">
        <v>2260</v>
      </c>
      <c r="J377" s="87"/>
      <c r="K377" s="87">
        <v>1938</v>
      </c>
      <c r="L377" s="87"/>
      <c r="M377" s="87">
        <v>6022</v>
      </c>
      <c r="N377" s="141">
        <f t="shared" si="103"/>
        <v>4.1105802047781568</v>
      </c>
      <c r="O377" s="87">
        <v>5359</v>
      </c>
      <c r="P377" s="87"/>
      <c r="Q377" s="87">
        <v>1465</v>
      </c>
      <c r="R377" s="87">
        <v>1791</v>
      </c>
      <c r="S377" s="87">
        <v>71065</v>
      </c>
    </row>
    <row r="378" spans="1:19" ht="15" hidden="1" customHeight="1">
      <c r="A378" s="137"/>
      <c r="B378" s="218"/>
      <c r="C378" s="218"/>
      <c r="D378" s="114"/>
      <c r="E378" s="86" t="s">
        <v>36</v>
      </c>
      <c r="F378" s="158"/>
      <c r="G378" s="87">
        <v>22605</v>
      </c>
      <c r="H378" s="87"/>
      <c r="I378" s="87">
        <v>1010</v>
      </c>
      <c r="J378" s="87"/>
      <c r="K378" s="87">
        <v>888</v>
      </c>
      <c r="L378" s="87"/>
      <c r="M378" s="87">
        <v>2345</v>
      </c>
      <c r="N378" s="149">
        <f t="shared" si="103"/>
        <v>4.509615384615385</v>
      </c>
      <c r="O378" s="87">
        <v>2017</v>
      </c>
      <c r="P378" s="87"/>
      <c r="Q378" s="87">
        <v>520</v>
      </c>
      <c r="R378" s="87">
        <v>753</v>
      </c>
      <c r="S378" s="87">
        <v>30138</v>
      </c>
    </row>
    <row r="379" spans="1:19" ht="15.75" hidden="1" customHeight="1" thickBot="1">
      <c r="A379" s="138"/>
      <c r="B379" s="218"/>
      <c r="C379" s="224"/>
      <c r="D379" s="115"/>
      <c r="E379" s="115" t="s">
        <v>52</v>
      </c>
      <c r="F379" s="158"/>
      <c r="G379" s="84">
        <v>96704</v>
      </c>
      <c r="H379" s="84"/>
      <c r="I379" s="84">
        <v>4290</v>
      </c>
      <c r="J379" s="84"/>
      <c r="K379" s="84">
        <v>3760</v>
      </c>
      <c r="L379" s="84"/>
      <c r="M379" s="84">
        <v>11122</v>
      </c>
      <c r="N379" s="141">
        <f t="shared" si="103"/>
        <v>3.9878092506274649</v>
      </c>
      <c r="O379" s="84">
        <v>9971</v>
      </c>
      <c r="P379" s="84"/>
      <c r="Q379" s="84">
        <v>2789</v>
      </c>
      <c r="R379" s="84">
        <v>3481</v>
      </c>
      <c r="S379" s="84">
        <v>132117</v>
      </c>
    </row>
    <row r="380" spans="1:19" hidden="1">
      <c r="A380" s="128"/>
      <c r="B380" s="218"/>
      <c r="C380" s="217" t="s">
        <v>12</v>
      </c>
      <c r="D380" s="80"/>
      <c r="E380" s="80" t="s">
        <v>32</v>
      </c>
      <c r="F380" s="158"/>
      <c r="G380" s="81">
        <v>7680</v>
      </c>
      <c r="H380" s="81"/>
      <c r="I380" s="81">
        <v>211</v>
      </c>
      <c r="J380" s="81"/>
      <c r="K380" s="81">
        <v>156</v>
      </c>
      <c r="L380" s="81"/>
      <c r="M380" s="81">
        <v>520</v>
      </c>
      <c r="N380" s="149">
        <f t="shared" si="103"/>
        <v>2.8729281767955803</v>
      </c>
      <c r="O380" s="81">
        <v>575</v>
      </c>
      <c r="P380" s="81"/>
      <c r="Q380" s="81">
        <v>181</v>
      </c>
      <c r="R380" s="81">
        <v>233</v>
      </c>
      <c r="S380" s="81">
        <v>9556</v>
      </c>
    </row>
    <row r="381" spans="1:19" ht="15.75" hidden="1" thickBot="1">
      <c r="A381" s="128"/>
      <c r="B381" s="218"/>
      <c r="C381" s="218"/>
      <c r="D381" s="114"/>
      <c r="E381" s="86" t="s">
        <v>33</v>
      </c>
      <c r="F381" s="156" t="e">
        <f t="shared" ref="F381:F382" si="117">E381/Q381</f>
        <v>#VALUE!</v>
      </c>
      <c r="G381" s="87">
        <v>18114</v>
      </c>
      <c r="H381" s="87"/>
      <c r="I381" s="87">
        <v>745</v>
      </c>
      <c r="J381" s="87"/>
      <c r="K381" s="87">
        <v>555</v>
      </c>
      <c r="L381" s="87"/>
      <c r="M381" s="87">
        <v>1723</v>
      </c>
      <c r="N381" s="141">
        <f t="shared" si="103"/>
        <v>2.5987933634992459</v>
      </c>
      <c r="O381" s="87">
        <v>2086</v>
      </c>
      <c r="P381" s="87"/>
      <c r="Q381" s="87">
        <v>663</v>
      </c>
      <c r="R381" s="87">
        <v>968</v>
      </c>
      <c r="S381" s="87">
        <v>24854</v>
      </c>
    </row>
    <row r="382" spans="1:19" hidden="1">
      <c r="A382" s="128"/>
      <c r="B382" s="218"/>
      <c r="C382" s="218"/>
      <c r="D382" s="114"/>
      <c r="E382" s="86" t="s">
        <v>34</v>
      </c>
      <c r="F382" s="157" t="e">
        <f t="shared" si="117"/>
        <v>#VALUE!</v>
      </c>
      <c r="G382" s="87">
        <v>5651</v>
      </c>
      <c r="H382" s="87"/>
      <c r="I382" s="87">
        <v>232</v>
      </c>
      <c r="J382" s="87"/>
      <c r="K382" s="87">
        <v>179</v>
      </c>
      <c r="L382" s="87"/>
      <c r="M382" s="87">
        <v>695</v>
      </c>
      <c r="N382" s="149">
        <f t="shared" si="103"/>
        <v>2.4645390070921986</v>
      </c>
      <c r="O382" s="87">
        <v>906</v>
      </c>
      <c r="P382" s="87"/>
      <c r="Q382" s="87">
        <v>282</v>
      </c>
      <c r="R382" s="87">
        <v>302</v>
      </c>
      <c r="S382" s="87">
        <v>8247</v>
      </c>
    </row>
    <row r="383" spans="1:19" ht="15.75" hidden="1" thickBot="1">
      <c r="A383" s="128"/>
      <c r="B383" s="218"/>
      <c r="C383" s="218"/>
      <c r="D383" s="114"/>
      <c r="E383" s="86" t="s">
        <v>35</v>
      </c>
      <c r="F383" s="158"/>
      <c r="G383" s="87">
        <v>81120</v>
      </c>
      <c r="H383" s="87"/>
      <c r="I383" s="87">
        <v>2658</v>
      </c>
      <c r="J383" s="87"/>
      <c r="K383" s="87">
        <v>2090</v>
      </c>
      <c r="L383" s="87"/>
      <c r="M383" s="87">
        <v>6534</v>
      </c>
      <c r="N383" s="141">
        <f t="shared" si="103"/>
        <v>2.9945004582951422</v>
      </c>
      <c r="O383" s="87">
        <v>7163</v>
      </c>
      <c r="P383" s="87"/>
      <c r="Q383" s="87">
        <v>2182</v>
      </c>
      <c r="R383" s="87">
        <v>2749</v>
      </c>
      <c r="S383" s="87">
        <v>104496</v>
      </c>
    </row>
    <row r="384" spans="1:19" hidden="1">
      <c r="A384" s="128"/>
      <c r="B384" s="218"/>
      <c r="C384" s="218"/>
      <c r="D384" s="114"/>
      <c r="E384" s="86" t="s">
        <v>36</v>
      </c>
      <c r="F384" s="158"/>
      <c r="G384" s="87">
        <v>25372</v>
      </c>
      <c r="H384" s="87"/>
      <c r="I384" s="87">
        <v>818</v>
      </c>
      <c r="J384" s="87"/>
      <c r="K384" s="87">
        <v>638</v>
      </c>
      <c r="L384" s="87"/>
      <c r="M384" s="87">
        <v>1814</v>
      </c>
      <c r="N384" s="149">
        <f t="shared" si="103"/>
        <v>2.9305331179321485</v>
      </c>
      <c r="O384" s="87">
        <v>2036</v>
      </c>
      <c r="P384" s="87"/>
      <c r="Q384" s="87">
        <v>619</v>
      </c>
      <c r="R384" s="87">
        <v>853</v>
      </c>
      <c r="S384" s="87">
        <v>32150</v>
      </c>
    </row>
    <row r="385" spans="1:19" ht="15.75" hidden="1" thickBot="1">
      <c r="A385" s="128"/>
      <c r="B385" s="224"/>
      <c r="C385" s="224"/>
      <c r="D385" s="115"/>
      <c r="E385" s="115" t="s">
        <v>52</v>
      </c>
      <c r="F385" s="158"/>
      <c r="G385" s="84">
        <v>137937</v>
      </c>
      <c r="H385" s="84"/>
      <c r="I385" s="84">
        <v>4664</v>
      </c>
      <c r="J385" s="84"/>
      <c r="K385" s="84">
        <v>3618</v>
      </c>
      <c r="L385" s="84"/>
      <c r="M385" s="84">
        <v>11286</v>
      </c>
      <c r="N385" s="141">
        <f t="shared" si="103"/>
        <v>2.8739495798319328</v>
      </c>
      <c r="O385" s="84">
        <v>12766</v>
      </c>
      <c r="P385" s="84"/>
      <c r="Q385" s="84">
        <v>3927</v>
      </c>
      <c r="R385" s="84">
        <v>5105</v>
      </c>
      <c r="S385" s="84">
        <v>179303</v>
      </c>
    </row>
    <row r="386" spans="1:19" hidden="1">
      <c r="A386" s="128"/>
      <c r="B386" s="217" t="s">
        <v>40</v>
      </c>
      <c r="C386" s="217" t="s">
        <v>11</v>
      </c>
      <c r="D386" s="80"/>
      <c r="E386" s="80" t="s">
        <v>32</v>
      </c>
      <c r="F386" s="158"/>
      <c r="G386" s="81">
        <v>1411</v>
      </c>
      <c r="H386" s="81"/>
      <c r="I386" s="81">
        <v>34</v>
      </c>
      <c r="J386" s="81"/>
      <c r="K386" s="81">
        <v>21</v>
      </c>
      <c r="L386" s="81"/>
      <c r="M386" s="81">
        <v>71</v>
      </c>
      <c r="N386" s="149">
        <f t="shared" si="103"/>
        <v>5.916666666666667</v>
      </c>
      <c r="O386" s="81">
        <v>60</v>
      </c>
      <c r="P386" s="81"/>
      <c r="Q386" s="81">
        <v>12</v>
      </c>
      <c r="R386" s="81">
        <v>22</v>
      </c>
      <c r="S386" s="81">
        <v>1631</v>
      </c>
    </row>
    <row r="387" spans="1:19" ht="15.75" hidden="1" thickBot="1">
      <c r="A387" s="128"/>
      <c r="B387" s="218"/>
      <c r="C387" s="218"/>
      <c r="D387" s="114"/>
      <c r="E387" s="86" t="s">
        <v>33</v>
      </c>
      <c r="F387" s="156" t="e">
        <f t="shared" ref="F387:F388" si="118">E387/Q387</f>
        <v>#VALUE!</v>
      </c>
      <c r="G387" s="87">
        <v>2839</v>
      </c>
      <c r="H387" s="87"/>
      <c r="I387" s="87">
        <v>92</v>
      </c>
      <c r="J387" s="87"/>
      <c r="K387" s="87">
        <v>92</v>
      </c>
      <c r="L387" s="87"/>
      <c r="M387" s="87">
        <v>203</v>
      </c>
      <c r="N387" s="141">
        <f t="shared" si="103"/>
        <v>3.5614035087719298</v>
      </c>
      <c r="O387" s="87">
        <v>168</v>
      </c>
      <c r="P387" s="87"/>
      <c r="Q387" s="87">
        <v>57</v>
      </c>
      <c r="R387" s="87">
        <v>55</v>
      </c>
      <c r="S387" s="87">
        <v>3506</v>
      </c>
    </row>
    <row r="388" spans="1:19" hidden="1">
      <c r="A388" s="128"/>
      <c r="B388" s="218"/>
      <c r="C388" s="218"/>
      <c r="D388" s="114"/>
      <c r="E388" s="86" t="s">
        <v>34</v>
      </c>
      <c r="F388" s="157" t="e">
        <f t="shared" si="118"/>
        <v>#VALUE!</v>
      </c>
      <c r="G388" s="87">
        <v>874</v>
      </c>
      <c r="H388" s="87"/>
      <c r="I388" s="87">
        <v>30</v>
      </c>
      <c r="J388" s="87"/>
      <c r="K388" s="87">
        <v>25</v>
      </c>
      <c r="L388" s="87"/>
      <c r="M388" s="87">
        <v>59</v>
      </c>
      <c r="N388" s="149">
        <f t="shared" si="103"/>
        <v>5.3636363636363633</v>
      </c>
      <c r="O388" s="87">
        <v>60</v>
      </c>
      <c r="P388" s="87"/>
      <c r="Q388" s="87">
        <v>11</v>
      </c>
      <c r="R388" s="87">
        <v>11</v>
      </c>
      <c r="S388" s="87">
        <v>1070</v>
      </c>
    </row>
    <row r="389" spans="1:19" ht="15.75" hidden="1" thickBot="1">
      <c r="A389" s="128"/>
      <c r="B389" s="218"/>
      <c r="C389" s="218"/>
      <c r="D389" s="114"/>
      <c r="E389" s="86" t="s">
        <v>35</v>
      </c>
      <c r="F389" s="158"/>
      <c r="G389" s="87">
        <v>19524</v>
      </c>
      <c r="H389" s="87"/>
      <c r="I389" s="87">
        <v>536</v>
      </c>
      <c r="J389" s="87"/>
      <c r="K389" s="87">
        <v>410</v>
      </c>
      <c r="L389" s="87"/>
      <c r="M389" s="87">
        <v>984</v>
      </c>
      <c r="N389" s="141">
        <f t="shared" si="103"/>
        <v>3.6716417910447761</v>
      </c>
      <c r="O389" s="87">
        <v>903</v>
      </c>
      <c r="P389" s="87"/>
      <c r="Q389" s="87">
        <v>268</v>
      </c>
      <c r="R389" s="87">
        <v>301</v>
      </c>
      <c r="S389" s="87">
        <v>22926</v>
      </c>
    </row>
    <row r="390" spans="1:19" hidden="1">
      <c r="A390" s="128"/>
      <c r="B390" s="218"/>
      <c r="C390" s="218"/>
      <c r="D390" s="114"/>
      <c r="E390" s="86" t="s">
        <v>36</v>
      </c>
      <c r="F390" s="158"/>
      <c r="G390" s="87">
        <v>7391</v>
      </c>
      <c r="H390" s="87"/>
      <c r="I390" s="87">
        <v>189</v>
      </c>
      <c r="J390" s="87"/>
      <c r="K390" s="87">
        <v>143</v>
      </c>
      <c r="L390" s="87"/>
      <c r="M390" s="87">
        <v>347</v>
      </c>
      <c r="N390" s="149">
        <f t="shared" ref="N390:N398" si="119">M390/Q390</f>
        <v>4.1807228915662646</v>
      </c>
      <c r="O390" s="87">
        <v>243</v>
      </c>
      <c r="P390" s="87"/>
      <c r="Q390" s="87">
        <v>83</v>
      </c>
      <c r="R390" s="87">
        <v>107</v>
      </c>
      <c r="S390" s="87">
        <v>8503</v>
      </c>
    </row>
    <row r="391" spans="1:19" ht="15.75" hidden="1" thickBot="1">
      <c r="A391" s="128"/>
      <c r="B391" s="218"/>
      <c r="C391" s="224"/>
      <c r="D391" s="115"/>
      <c r="E391" s="115" t="s">
        <v>52</v>
      </c>
      <c r="F391" s="158"/>
      <c r="G391" s="84">
        <v>32039</v>
      </c>
      <c r="H391" s="84"/>
      <c r="I391" s="84">
        <v>881</v>
      </c>
      <c r="J391" s="84"/>
      <c r="K391" s="84">
        <v>691</v>
      </c>
      <c r="L391" s="84"/>
      <c r="M391" s="84">
        <v>1664</v>
      </c>
      <c r="N391" s="141">
        <f t="shared" si="119"/>
        <v>3.8607888631090486</v>
      </c>
      <c r="O391" s="84">
        <v>1434</v>
      </c>
      <c r="P391" s="84"/>
      <c r="Q391" s="84">
        <v>431</v>
      </c>
      <c r="R391" s="84">
        <v>496</v>
      </c>
      <c r="S391" s="84">
        <v>37636</v>
      </c>
    </row>
    <row r="392" spans="1:19" hidden="1">
      <c r="A392" s="128"/>
      <c r="B392" s="218"/>
      <c r="C392" s="217" t="s">
        <v>12</v>
      </c>
      <c r="D392" s="80"/>
      <c r="E392" s="80" t="s">
        <v>32</v>
      </c>
      <c r="F392" s="158"/>
      <c r="G392" s="81">
        <v>2178</v>
      </c>
      <c r="H392" s="81"/>
      <c r="I392" s="81">
        <v>37</v>
      </c>
      <c r="J392" s="81"/>
      <c r="K392" s="81">
        <v>24</v>
      </c>
      <c r="L392" s="81"/>
      <c r="M392" s="81">
        <v>93</v>
      </c>
      <c r="N392" s="149">
        <f t="shared" si="119"/>
        <v>2.8181818181818183</v>
      </c>
      <c r="O392" s="81">
        <v>65</v>
      </c>
      <c r="P392" s="81"/>
      <c r="Q392" s="81">
        <v>33</v>
      </c>
      <c r="R392" s="81">
        <v>34</v>
      </c>
      <c r="S392" s="81">
        <v>2464</v>
      </c>
    </row>
    <row r="393" spans="1:19" ht="15.75" hidden="1" thickBot="1">
      <c r="A393" s="128"/>
      <c r="B393" s="218"/>
      <c r="C393" s="218"/>
      <c r="D393" s="114"/>
      <c r="E393" s="86" t="s">
        <v>33</v>
      </c>
      <c r="F393" s="156" t="e">
        <f t="shared" ref="F393:F394" si="120">E393/Q393</f>
        <v>#VALUE!</v>
      </c>
      <c r="G393" s="87">
        <v>5251</v>
      </c>
      <c r="H393" s="87"/>
      <c r="I393" s="87">
        <v>156</v>
      </c>
      <c r="J393" s="87"/>
      <c r="K393" s="87">
        <v>108</v>
      </c>
      <c r="L393" s="87"/>
      <c r="M393" s="87">
        <v>267</v>
      </c>
      <c r="N393" s="141">
        <f t="shared" si="119"/>
        <v>2.4953271028037385</v>
      </c>
      <c r="O393" s="87">
        <v>250</v>
      </c>
      <c r="P393" s="87"/>
      <c r="Q393" s="87">
        <v>107</v>
      </c>
      <c r="R393" s="87">
        <v>123</v>
      </c>
      <c r="S393" s="87">
        <v>6262</v>
      </c>
    </row>
    <row r="394" spans="1:19" hidden="1">
      <c r="A394" s="128"/>
      <c r="B394" s="218"/>
      <c r="C394" s="218"/>
      <c r="D394" s="114"/>
      <c r="E394" s="86" t="s">
        <v>34</v>
      </c>
      <c r="F394" s="157" t="e">
        <f t="shared" si="120"/>
        <v>#VALUE!</v>
      </c>
      <c r="G394" s="87">
        <v>1297</v>
      </c>
      <c r="H394" s="87"/>
      <c r="I394" s="87">
        <v>53</v>
      </c>
      <c r="J394" s="87"/>
      <c r="K394" s="87">
        <v>46</v>
      </c>
      <c r="L394" s="87"/>
      <c r="M394" s="87">
        <v>100</v>
      </c>
      <c r="N394" s="149">
        <f t="shared" si="119"/>
        <v>4.3478260869565215</v>
      </c>
      <c r="O394" s="87">
        <v>103</v>
      </c>
      <c r="P394" s="87"/>
      <c r="Q394" s="87">
        <v>23</v>
      </c>
      <c r="R394" s="87">
        <v>40</v>
      </c>
      <c r="S394" s="87">
        <v>1662</v>
      </c>
    </row>
    <row r="395" spans="1:19" ht="15.75" hidden="1" thickBot="1">
      <c r="A395" s="128"/>
      <c r="B395" s="218"/>
      <c r="C395" s="218"/>
      <c r="D395" s="114"/>
      <c r="E395" s="86" t="s">
        <v>35</v>
      </c>
      <c r="F395" s="158"/>
      <c r="G395" s="87">
        <v>29111</v>
      </c>
      <c r="H395" s="87"/>
      <c r="I395" s="87">
        <v>637</v>
      </c>
      <c r="J395" s="87"/>
      <c r="K395" s="87">
        <v>474</v>
      </c>
      <c r="L395" s="87"/>
      <c r="M395" s="87">
        <v>1232</v>
      </c>
      <c r="N395" s="141">
        <f t="shared" si="119"/>
        <v>3.6129032258064515</v>
      </c>
      <c r="O395" s="87">
        <v>1129</v>
      </c>
      <c r="P395" s="87"/>
      <c r="Q395" s="87">
        <v>341</v>
      </c>
      <c r="R395" s="87">
        <v>423</v>
      </c>
      <c r="S395" s="87">
        <v>33347</v>
      </c>
    </row>
    <row r="396" spans="1:19" hidden="1">
      <c r="A396" s="128"/>
      <c r="B396" s="218"/>
      <c r="C396" s="218"/>
      <c r="D396" s="114"/>
      <c r="E396" s="86" t="s">
        <v>36</v>
      </c>
      <c r="F396" s="158"/>
      <c r="G396" s="87">
        <v>9185</v>
      </c>
      <c r="H396" s="87"/>
      <c r="I396" s="87">
        <v>184</v>
      </c>
      <c r="J396" s="87"/>
      <c r="K396" s="87">
        <v>135</v>
      </c>
      <c r="L396" s="87"/>
      <c r="M396" s="87">
        <v>348</v>
      </c>
      <c r="N396" s="149">
        <f t="shared" si="119"/>
        <v>3.48</v>
      </c>
      <c r="O396" s="87">
        <v>359</v>
      </c>
      <c r="P396" s="87"/>
      <c r="Q396" s="87">
        <v>100</v>
      </c>
      <c r="R396" s="87">
        <v>144</v>
      </c>
      <c r="S396" s="87">
        <v>10455</v>
      </c>
    </row>
    <row r="397" spans="1:19" ht="15.75" hidden="1" thickBot="1">
      <c r="A397" s="131"/>
      <c r="B397" s="224"/>
      <c r="C397" s="224"/>
      <c r="D397" s="115"/>
      <c r="E397" s="115" t="s">
        <v>52</v>
      </c>
      <c r="F397" s="158"/>
      <c r="G397" s="84">
        <v>47022</v>
      </c>
      <c r="H397" s="84"/>
      <c r="I397" s="84">
        <v>1067</v>
      </c>
      <c r="J397" s="84"/>
      <c r="K397" s="84">
        <v>787</v>
      </c>
      <c r="L397" s="84"/>
      <c r="M397" s="84">
        <v>2040</v>
      </c>
      <c r="N397" s="141">
        <f t="shared" si="119"/>
        <v>3.3774834437086092</v>
      </c>
      <c r="O397" s="84">
        <v>1906</v>
      </c>
      <c r="P397" s="84"/>
      <c r="Q397" s="84">
        <v>604</v>
      </c>
      <c r="R397" s="84">
        <v>764</v>
      </c>
      <c r="S397" s="84">
        <v>54190</v>
      </c>
    </row>
    <row r="398" spans="1:19" hidden="1">
      <c r="F398" s="158"/>
      <c r="N398" s="149" t="e">
        <f t="shared" si="119"/>
        <v>#DIV/0!</v>
      </c>
    </row>
  </sheetData>
  <mergeCells count="59">
    <mergeCell ref="A295:A301"/>
    <mergeCell ref="A331:A337"/>
    <mergeCell ref="A367:A373"/>
    <mergeCell ref="A4:A5"/>
    <mergeCell ref="A78:A85"/>
    <mergeCell ref="A115:A121"/>
    <mergeCell ref="A151:A157"/>
    <mergeCell ref="A187:A193"/>
    <mergeCell ref="A223:A229"/>
    <mergeCell ref="A259:A265"/>
    <mergeCell ref="A10:A15"/>
    <mergeCell ref="C380:C385"/>
    <mergeCell ref="B386:B397"/>
    <mergeCell ref="C386:C391"/>
    <mergeCell ref="C392:C397"/>
    <mergeCell ref="A43:A49"/>
    <mergeCell ref="B344:B349"/>
    <mergeCell ref="B350:B355"/>
    <mergeCell ref="B356:B361"/>
    <mergeCell ref="B374:B385"/>
    <mergeCell ref="C374:C379"/>
    <mergeCell ref="B308:B313"/>
    <mergeCell ref="B314:B319"/>
    <mergeCell ref="B320:B325"/>
    <mergeCell ref="B338:B343"/>
    <mergeCell ref="B272:B277"/>
    <mergeCell ref="B278:B283"/>
    <mergeCell ref="B284:B289"/>
    <mergeCell ref="B302:B307"/>
    <mergeCell ref="B236:B241"/>
    <mergeCell ref="B242:B247"/>
    <mergeCell ref="B248:B253"/>
    <mergeCell ref="B266:B271"/>
    <mergeCell ref="B206:B211"/>
    <mergeCell ref="B212:B217"/>
    <mergeCell ref="B230:B235"/>
    <mergeCell ref="B164:B169"/>
    <mergeCell ref="B170:B175"/>
    <mergeCell ref="B176:B181"/>
    <mergeCell ref="B128:B133"/>
    <mergeCell ref="B134:B139"/>
    <mergeCell ref="B140:B145"/>
    <mergeCell ref="B158:B163"/>
    <mergeCell ref="B92:B97"/>
    <mergeCell ref="B98:B103"/>
    <mergeCell ref="B104:B109"/>
    <mergeCell ref="B122:B127"/>
    <mergeCell ref="B62:B67"/>
    <mergeCell ref="B68:B73"/>
    <mergeCell ref="B86:B91"/>
    <mergeCell ref="B22:B27"/>
    <mergeCell ref="B28:B32"/>
    <mergeCell ref="B33:B37"/>
    <mergeCell ref="B50:B55"/>
    <mergeCell ref="B16:B21"/>
    <mergeCell ref="A2:A3"/>
    <mergeCell ref="B2:B3"/>
    <mergeCell ref="Q2:Q3"/>
    <mergeCell ref="B56:B6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H71"/>
  <sheetViews>
    <sheetView workbookViewId="0">
      <selection activeCell="J29" sqref="J29"/>
    </sheetView>
  </sheetViews>
  <sheetFormatPr defaultRowHeight="15"/>
  <cols>
    <col min="1" max="1" width="3.42578125" customWidth="1"/>
    <col min="3" max="3" width="14.7109375" customWidth="1"/>
    <col min="4" max="6" width="11.140625" customWidth="1"/>
    <col min="7" max="7" width="13.7109375" customWidth="1"/>
  </cols>
  <sheetData>
    <row r="1" spans="2:8" ht="27" customHeight="1" thickBot="1">
      <c r="B1" s="236" t="s">
        <v>53</v>
      </c>
      <c r="C1" s="237"/>
      <c r="D1" s="237"/>
      <c r="E1" s="237"/>
      <c r="F1" s="237"/>
      <c r="G1" s="238"/>
      <c r="H1" s="41"/>
    </row>
    <row r="2" spans="2:8" ht="15.75" thickBot="1">
      <c r="B2" s="234" t="s">
        <v>14</v>
      </c>
      <c r="C2" s="232" t="s">
        <v>39</v>
      </c>
      <c r="D2" s="111" t="s">
        <v>29</v>
      </c>
      <c r="E2" s="175"/>
      <c r="F2" s="175"/>
      <c r="G2" s="235" t="s">
        <v>8</v>
      </c>
      <c r="H2" s="41"/>
    </row>
    <row r="3" spans="2:8" ht="37.5" customHeight="1" thickBot="1">
      <c r="B3" s="231"/>
      <c r="C3" s="233"/>
      <c r="D3" s="48" t="s">
        <v>41</v>
      </c>
      <c r="E3" s="176"/>
      <c r="F3" s="176"/>
      <c r="G3" s="231"/>
      <c r="H3" s="41"/>
    </row>
    <row r="4" spans="2:8">
      <c r="B4" s="230" t="s">
        <v>16</v>
      </c>
      <c r="C4" s="46" t="s">
        <v>35</v>
      </c>
      <c r="D4" s="47">
        <v>8</v>
      </c>
      <c r="E4" s="121">
        <f>D4/G5</f>
        <v>0.4</v>
      </c>
      <c r="F4" s="121" t="s">
        <v>66</v>
      </c>
      <c r="G4" s="47">
        <v>20</v>
      </c>
      <c r="H4" s="41"/>
    </row>
    <row r="5" spans="2:8" ht="15.75" thickBot="1">
      <c r="B5" s="233"/>
      <c r="C5" s="43" t="s">
        <v>8</v>
      </c>
      <c r="D5" s="45">
        <v>8</v>
      </c>
      <c r="E5" s="177"/>
      <c r="F5" s="177"/>
      <c r="G5" s="45">
        <v>20</v>
      </c>
      <c r="H5" s="41"/>
    </row>
    <row r="6" spans="2:8">
      <c r="B6" s="172" t="s">
        <v>17</v>
      </c>
      <c r="C6" s="46" t="s">
        <v>32</v>
      </c>
      <c r="D6" s="47">
        <f>18+587+62</f>
        <v>667</v>
      </c>
      <c r="E6" s="121">
        <f>D6/G6</f>
        <v>0.56334459459459463</v>
      </c>
      <c r="F6" s="121" t="s">
        <v>67</v>
      </c>
      <c r="G6" s="47">
        <f>34+1061+89</f>
        <v>1184</v>
      </c>
      <c r="H6" s="41"/>
    </row>
    <row r="7" spans="2:8">
      <c r="B7" s="173"/>
      <c r="C7" s="42" t="s">
        <v>33</v>
      </c>
      <c r="D7" s="44">
        <f>1+146+16</f>
        <v>163</v>
      </c>
      <c r="E7" s="122">
        <f>D7/G7</f>
        <v>0.47109826589595377</v>
      </c>
      <c r="F7" s="122" t="s">
        <v>68</v>
      </c>
      <c r="G7" s="44">
        <f>6+310+30</f>
        <v>346</v>
      </c>
      <c r="H7" s="41"/>
    </row>
    <row r="8" spans="2:8">
      <c r="B8" s="173"/>
      <c r="C8" s="42" t="s">
        <v>34</v>
      </c>
      <c r="D8" s="44">
        <f>2+194+18</f>
        <v>214</v>
      </c>
      <c r="E8" s="122">
        <f>D8/G8</f>
        <v>0.33647798742138363</v>
      </c>
      <c r="F8" s="122" t="s">
        <v>69</v>
      </c>
      <c r="G8" s="44">
        <f>12+586+38</f>
        <v>636</v>
      </c>
      <c r="H8" s="41"/>
    </row>
    <row r="9" spans="2:8">
      <c r="B9" s="173"/>
      <c r="C9" s="42" t="s">
        <v>35</v>
      </c>
      <c r="D9" s="44">
        <f>4+207+32</f>
        <v>243</v>
      </c>
      <c r="E9" s="122">
        <f>D9/G9</f>
        <v>0.40365448504983387</v>
      </c>
      <c r="F9" s="122" t="s">
        <v>70</v>
      </c>
      <c r="G9" s="44">
        <f>11+522+69</f>
        <v>602</v>
      </c>
      <c r="H9" s="41"/>
    </row>
    <row r="10" spans="2:8">
      <c r="B10" s="173"/>
      <c r="C10" s="42" t="s">
        <v>36</v>
      </c>
      <c r="D10" s="44">
        <v>2</v>
      </c>
      <c r="E10" s="122">
        <f>D10/G10</f>
        <v>0.4</v>
      </c>
      <c r="F10" s="122" t="s">
        <v>66</v>
      </c>
      <c r="G10" s="44">
        <v>5</v>
      </c>
      <c r="H10" s="41"/>
    </row>
    <row r="11" spans="2:8" ht="15.75" thickBot="1">
      <c r="B11" s="173"/>
      <c r="C11" s="43" t="s">
        <v>8</v>
      </c>
      <c r="D11" s="45"/>
      <c r="E11" s="45"/>
      <c r="F11" s="45"/>
      <c r="G11" s="45">
        <f>SUM(G6:G10)</f>
        <v>2773</v>
      </c>
      <c r="H11" s="41"/>
    </row>
    <row r="12" spans="2:8">
      <c r="B12" s="172" t="s">
        <v>18</v>
      </c>
      <c r="C12" s="46" t="s">
        <v>32</v>
      </c>
      <c r="D12" s="47">
        <f>71+3366+420</f>
        <v>3857</v>
      </c>
      <c r="E12" s="121">
        <f>D12/G12</f>
        <v>0.51709344416141578</v>
      </c>
      <c r="F12" s="121" t="s">
        <v>71</v>
      </c>
      <c r="G12" s="47">
        <f>165+6625+669</f>
        <v>7459</v>
      </c>
      <c r="H12" s="41"/>
    </row>
    <row r="13" spans="2:8">
      <c r="B13" s="173"/>
      <c r="C13" s="42" t="s">
        <v>33</v>
      </c>
      <c r="D13" s="44">
        <f>25+1594+185</f>
        <v>1804</v>
      </c>
      <c r="E13" s="122">
        <f>D13/G13</f>
        <v>0.45926680244399187</v>
      </c>
      <c r="F13" s="122" t="s">
        <v>72</v>
      </c>
      <c r="G13" s="44">
        <f>82+3516+330</f>
        <v>3928</v>
      </c>
      <c r="H13" s="41"/>
    </row>
    <row r="14" spans="2:8">
      <c r="B14" s="173"/>
      <c r="C14" s="42" t="s">
        <v>34</v>
      </c>
      <c r="D14" s="44">
        <f>22+756+82</f>
        <v>860</v>
      </c>
      <c r="E14" s="122">
        <f>D14/G14</f>
        <v>0.41808458920758385</v>
      </c>
      <c r="F14" s="122" t="s">
        <v>73</v>
      </c>
      <c r="G14" s="44">
        <f>62+1843+152</f>
        <v>2057</v>
      </c>
      <c r="H14" s="41"/>
    </row>
    <row r="15" spans="2:8">
      <c r="B15" s="173"/>
      <c r="C15" s="42" t="s">
        <v>35</v>
      </c>
      <c r="D15" s="44">
        <f>103+7550+7374</f>
        <v>15027</v>
      </c>
      <c r="E15" s="122">
        <f>D15/G15</f>
        <v>0.77418856259659974</v>
      </c>
      <c r="F15" s="122" t="s">
        <v>74</v>
      </c>
      <c r="G15" s="44">
        <f>358+16649+2403</f>
        <v>19410</v>
      </c>
      <c r="H15" s="41"/>
    </row>
    <row r="16" spans="2:8">
      <c r="B16" s="173"/>
      <c r="C16" s="42" t="s">
        <v>36</v>
      </c>
      <c r="D16" s="44">
        <f>110+4138+604</f>
        <v>4852</v>
      </c>
      <c r="E16" s="122">
        <f>D16/G16</f>
        <v>0.49764102564102564</v>
      </c>
      <c r="F16" s="122" t="s">
        <v>75</v>
      </c>
      <c r="G16" s="44">
        <f>271+8436+1043</f>
        <v>9750</v>
      </c>
      <c r="H16" s="41"/>
    </row>
    <row r="17" spans="2:8" ht="15.75" thickBot="1">
      <c r="B17" s="173"/>
      <c r="C17" s="43" t="s">
        <v>8</v>
      </c>
      <c r="D17" s="45"/>
      <c r="E17" s="45"/>
      <c r="F17" s="45"/>
      <c r="G17" s="45">
        <f>SUM(G12:G16)</f>
        <v>42604</v>
      </c>
      <c r="H17" s="41"/>
    </row>
    <row r="18" spans="2:8">
      <c r="B18" s="230" t="s">
        <v>19</v>
      </c>
      <c r="C18" s="46" t="s">
        <v>32</v>
      </c>
      <c r="D18" s="47">
        <f>77+4908+674</f>
        <v>5659</v>
      </c>
      <c r="E18" s="121">
        <f>D18/G18</f>
        <v>0.5300674409891345</v>
      </c>
      <c r="F18" s="121" t="s">
        <v>76</v>
      </c>
      <c r="G18" s="47">
        <f>220+9401+1055</f>
        <v>10676</v>
      </c>
      <c r="H18" s="41"/>
    </row>
    <row r="19" spans="2:8">
      <c r="B19" s="231"/>
      <c r="C19" s="42" t="s">
        <v>33</v>
      </c>
      <c r="D19" s="44">
        <f>37+2195+259</f>
        <v>2491</v>
      </c>
      <c r="E19" s="122">
        <f>D19/G19</f>
        <v>0.42457814896880858</v>
      </c>
      <c r="F19" s="122" t="s">
        <v>77</v>
      </c>
      <c r="G19" s="44">
        <f>120+5208+539</f>
        <v>5867</v>
      </c>
      <c r="H19" s="41"/>
    </row>
    <row r="20" spans="2:8">
      <c r="B20" s="231"/>
      <c r="C20" s="42" t="s">
        <v>34</v>
      </c>
      <c r="D20" s="44">
        <f>25+1163+151</f>
        <v>1339</v>
      </c>
      <c r="E20" s="122">
        <f>D20/G20</f>
        <v>0.41314409132983648</v>
      </c>
      <c r="F20" s="122" t="s">
        <v>78</v>
      </c>
      <c r="G20" s="44">
        <f>91+2853+297</f>
        <v>3241</v>
      </c>
      <c r="H20" s="41"/>
    </row>
    <row r="21" spans="2:8">
      <c r="B21" s="231"/>
      <c r="C21" s="42" t="s">
        <v>35</v>
      </c>
      <c r="D21" s="44">
        <f>304+21087+3572</f>
        <v>24963</v>
      </c>
      <c r="E21" s="122">
        <f>D21/G21</f>
        <v>0.51404390263992417</v>
      </c>
      <c r="F21" s="122" t="s">
        <v>79</v>
      </c>
      <c r="G21" s="44">
        <f>903+41705+5954</f>
        <v>48562</v>
      </c>
      <c r="H21" s="41"/>
    </row>
    <row r="22" spans="2:8">
      <c r="B22" s="231"/>
      <c r="C22" s="42" t="s">
        <v>36</v>
      </c>
      <c r="D22" s="44">
        <f>227+9734+1515</f>
        <v>11476</v>
      </c>
      <c r="E22" s="122">
        <f>D22/G22</f>
        <v>0.53578598440636815</v>
      </c>
      <c r="F22" s="122" t="s">
        <v>80</v>
      </c>
      <c r="G22" s="44">
        <f>551+18508+2360</f>
        <v>21419</v>
      </c>
      <c r="H22" s="41"/>
    </row>
    <row r="23" spans="2:8" ht="15.75" thickBot="1">
      <c r="B23" s="231"/>
      <c r="C23" s="43" t="s">
        <v>8</v>
      </c>
      <c r="D23" s="45"/>
      <c r="E23" s="45"/>
      <c r="F23" s="45"/>
      <c r="G23" s="45">
        <f>SUM(G18:G22)</f>
        <v>89765</v>
      </c>
      <c r="H23" s="41"/>
    </row>
    <row r="24" spans="2:8">
      <c r="B24" s="172" t="s">
        <v>20</v>
      </c>
      <c r="C24" s="46" t="s">
        <v>32</v>
      </c>
      <c r="D24" s="47">
        <f>85+6170+889</f>
        <v>7144</v>
      </c>
      <c r="E24" s="121">
        <f>D24/G24</f>
        <v>0.58456754766385732</v>
      </c>
      <c r="F24" s="121" t="s">
        <v>81</v>
      </c>
      <c r="G24" s="47">
        <f>233+10672+1316</f>
        <v>12221</v>
      </c>
      <c r="H24" s="41"/>
    </row>
    <row r="25" spans="2:8">
      <c r="B25" s="173"/>
      <c r="C25" s="42" t="s">
        <v>33</v>
      </c>
      <c r="D25" s="44">
        <f>107+7006+1041</f>
        <v>8154</v>
      </c>
      <c r="E25" s="122">
        <f>D25/G25</f>
        <v>0.52239092831059009</v>
      </c>
      <c r="F25" s="122" t="s">
        <v>82</v>
      </c>
      <c r="G25" s="44">
        <f>278+13610+1721</f>
        <v>15609</v>
      </c>
      <c r="H25" s="41"/>
    </row>
    <row r="26" spans="2:8">
      <c r="B26" s="173"/>
      <c r="C26" s="42" t="s">
        <v>34</v>
      </c>
      <c r="D26" s="44">
        <f>32+1746+222</f>
        <v>2000</v>
      </c>
      <c r="E26" s="122">
        <f>D26/G26</f>
        <v>0.42408821034775235</v>
      </c>
      <c r="F26" s="122" t="s">
        <v>83</v>
      </c>
      <c r="G26" s="44">
        <f>120+4156+440</f>
        <v>4716</v>
      </c>
      <c r="H26" s="41"/>
    </row>
    <row r="27" spans="2:8">
      <c r="B27" s="173"/>
      <c r="C27" s="42" t="s">
        <v>35</v>
      </c>
      <c r="D27" s="44">
        <f>683+45203+8290</f>
        <v>54176</v>
      </c>
      <c r="E27" s="122">
        <f>D27/G27</f>
        <v>0.55812420159063747</v>
      </c>
      <c r="F27" s="122" t="s">
        <v>84</v>
      </c>
      <c r="G27" s="44">
        <f>1971+82113+12984</f>
        <v>97068</v>
      </c>
      <c r="H27" s="41"/>
    </row>
    <row r="28" spans="2:8">
      <c r="B28" s="173"/>
      <c r="C28" s="42" t="s">
        <v>36</v>
      </c>
      <c r="D28" s="44">
        <f>241+12781+2201</f>
        <v>15223</v>
      </c>
      <c r="E28" s="122">
        <f>D28/G28</f>
        <v>0.57551699368643905</v>
      </c>
      <c r="F28" s="122" t="s">
        <v>85</v>
      </c>
      <c r="G28" s="44">
        <f>613+22615+3223</f>
        <v>26451</v>
      </c>
      <c r="H28" s="41"/>
    </row>
    <row r="29" spans="2:8" ht="15.75" thickBot="1">
      <c r="B29" s="173"/>
      <c r="C29" s="43" t="s">
        <v>8</v>
      </c>
      <c r="D29" s="45"/>
      <c r="E29" s="45"/>
      <c r="F29" s="45"/>
      <c r="G29" s="45">
        <f>SUM(G24:G28)</f>
        <v>156065</v>
      </c>
      <c r="H29" s="41"/>
    </row>
    <row r="30" spans="2:8">
      <c r="B30" s="230" t="s">
        <v>21</v>
      </c>
      <c r="C30" s="46" t="s">
        <v>32</v>
      </c>
      <c r="D30" s="47">
        <f>94+6833+1156</f>
        <v>8083</v>
      </c>
      <c r="E30" s="121">
        <f>D30/G30</f>
        <v>0.62976236852356837</v>
      </c>
      <c r="F30" s="121" t="s">
        <v>86</v>
      </c>
      <c r="G30" s="47">
        <f>208+11035+1592</f>
        <v>12835</v>
      </c>
      <c r="H30" s="41"/>
    </row>
    <row r="31" spans="2:8">
      <c r="B31" s="231"/>
      <c r="C31" s="42" t="s">
        <v>33</v>
      </c>
      <c r="D31" s="44">
        <f>203+13300+2220</f>
        <v>15723</v>
      </c>
      <c r="E31" s="122">
        <f>D31/G31</f>
        <v>0.60648023143683705</v>
      </c>
      <c r="F31" s="122" t="s">
        <v>87</v>
      </c>
      <c r="G31" s="44">
        <f>479+22308+3138</f>
        <v>25925</v>
      </c>
      <c r="H31" s="41"/>
    </row>
    <row r="32" spans="2:8">
      <c r="B32" s="231"/>
      <c r="C32" s="42" t="s">
        <v>34</v>
      </c>
      <c r="D32" s="44">
        <f>53+2648+344</f>
        <v>3045</v>
      </c>
      <c r="E32" s="122">
        <f>D32/G32</f>
        <v>0.49168415953495881</v>
      </c>
      <c r="F32" s="122" t="s">
        <v>88</v>
      </c>
      <c r="G32" s="44">
        <f>138+5415+640</f>
        <v>6193</v>
      </c>
      <c r="H32" s="41"/>
    </row>
    <row r="33" spans="2:8">
      <c r="B33" s="231"/>
      <c r="C33" s="42" t="s">
        <v>35</v>
      </c>
      <c r="D33" s="44">
        <f>1062+7447+15121</f>
        <v>23630</v>
      </c>
      <c r="E33" s="122">
        <f>D33/G33</f>
        <v>0.15619629306469951</v>
      </c>
      <c r="F33" s="122" t="s">
        <v>89</v>
      </c>
      <c r="G33" s="44">
        <f>3048+126202+22034</f>
        <v>151284</v>
      </c>
      <c r="H33" s="41"/>
    </row>
    <row r="34" spans="2:8">
      <c r="B34" s="231"/>
      <c r="C34" s="42" t="s">
        <v>36</v>
      </c>
      <c r="D34" s="44">
        <f>316+16335+3205</f>
        <v>19856</v>
      </c>
      <c r="E34" s="122">
        <f>D34/G34</f>
        <v>0.61656937026456338</v>
      </c>
      <c r="F34" s="122" t="s">
        <v>90</v>
      </c>
      <c r="G34" s="44">
        <f>787+27058+4359</f>
        <v>32204</v>
      </c>
      <c r="H34" s="41"/>
    </row>
    <row r="35" spans="2:8" ht="15.75" thickBot="1">
      <c r="B35" s="231"/>
      <c r="C35" s="43" t="s">
        <v>8</v>
      </c>
      <c r="D35" s="45"/>
      <c r="E35" s="45"/>
      <c r="F35" s="45"/>
      <c r="G35" s="45">
        <f>SUM(G30:G34)</f>
        <v>228441</v>
      </c>
      <c r="H35" s="41"/>
    </row>
    <row r="36" spans="2:8">
      <c r="B36" s="172" t="s">
        <v>22</v>
      </c>
      <c r="C36" s="46" t="s">
        <v>32</v>
      </c>
      <c r="D36" s="47">
        <f>125+7379+1351</f>
        <v>8855</v>
      </c>
      <c r="E36" s="121">
        <f>D36/G36</f>
        <v>0.67461526740819744</v>
      </c>
      <c r="F36" s="121" t="s">
        <v>91</v>
      </c>
      <c r="G36" s="47">
        <f>276+11125+1725</f>
        <v>13126</v>
      </c>
      <c r="H36" s="41"/>
    </row>
    <row r="37" spans="2:8">
      <c r="B37" s="173"/>
      <c r="C37" s="42" t="s">
        <v>33</v>
      </c>
      <c r="D37" s="44">
        <f>242+14558+2575</f>
        <v>17375</v>
      </c>
      <c r="E37" s="122">
        <f>D37/G37</f>
        <v>0.62296081173138285</v>
      </c>
      <c r="F37" s="122" t="s">
        <v>92</v>
      </c>
      <c r="G37" s="44">
        <f>555+23681+3655</f>
        <v>27891</v>
      </c>
      <c r="H37" s="41"/>
    </row>
    <row r="38" spans="2:8">
      <c r="B38" s="173"/>
      <c r="C38" s="42" t="s">
        <v>34</v>
      </c>
      <c r="D38" s="44">
        <f>62+2968+450</f>
        <v>3480</v>
      </c>
      <c r="E38" s="122">
        <f>D38/G38</f>
        <v>0.54188726253503583</v>
      </c>
      <c r="F38" s="122" t="s">
        <v>93</v>
      </c>
      <c r="G38" s="44">
        <f>144+5546+732</f>
        <v>6422</v>
      </c>
      <c r="H38" s="41"/>
    </row>
    <row r="39" spans="2:8">
      <c r="B39" s="173"/>
      <c r="C39" s="42" t="s">
        <v>35</v>
      </c>
      <c r="D39" s="44">
        <f>1365+89725+20053</f>
        <v>111143</v>
      </c>
      <c r="E39" s="122">
        <f>D39/G39</f>
        <v>0.64300632343837683</v>
      </c>
      <c r="F39" s="122" t="s">
        <v>94</v>
      </c>
      <c r="G39" s="44">
        <f>3568+141859+27422</f>
        <v>172849</v>
      </c>
      <c r="H39" s="41"/>
    </row>
    <row r="40" spans="2:8">
      <c r="B40" s="173"/>
      <c r="C40" s="42" t="s">
        <v>36</v>
      </c>
      <c r="D40" s="44">
        <f>397+19908+4246</f>
        <v>24551</v>
      </c>
      <c r="E40" s="122">
        <f>D40/G40</f>
        <v>0.6620018335760125</v>
      </c>
      <c r="F40" s="122" t="s">
        <v>95</v>
      </c>
      <c r="G40" s="44">
        <f>886+30653+5547</f>
        <v>37086</v>
      </c>
      <c r="H40" s="41"/>
    </row>
    <row r="41" spans="2:8" ht="15.75" thickBot="1">
      <c r="B41" s="173"/>
      <c r="C41" s="43" t="s">
        <v>8</v>
      </c>
      <c r="D41" s="45"/>
      <c r="E41" s="45"/>
      <c r="F41" s="45"/>
      <c r="G41" s="45">
        <f>SUM(G36:G40)</f>
        <v>257374</v>
      </c>
      <c r="H41" s="41"/>
    </row>
    <row r="42" spans="2:8">
      <c r="B42" s="172" t="s">
        <v>23</v>
      </c>
      <c r="C42" s="46" t="s">
        <v>32</v>
      </c>
      <c r="D42" s="47">
        <f>129+8067+1621</f>
        <v>9817</v>
      </c>
      <c r="E42" s="121">
        <f>D42/G42</f>
        <v>0.71453526457529659</v>
      </c>
      <c r="F42" s="121" t="s">
        <v>96</v>
      </c>
      <c r="G42" s="47">
        <f>267+11429+2043</f>
        <v>13739</v>
      </c>
      <c r="H42" s="41"/>
    </row>
    <row r="43" spans="2:8">
      <c r="B43" s="173"/>
      <c r="C43" s="42" t="s">
        <v>33</v>
      </c>
      <c r="D43" s="44">
        <f>249+15338+2987</f>
        <v>18574</v>
      </c>
      <c r="E43" s="122">
        <f>D43/G43</f>
        <v>0.67051730984440994</v>
      </c>
      <c r="F43" s="122" t="s">
        <v>97</v>
      </c>
      <c r="G43" s="44">
        <f>579+23258+3864</f>
        <v>27701</v>
      </c>
      <c r="H43" s="41"/>
    </row>
    <row r="44" spans="2:8">
      <c r="B44" s="173"/>
      <c r="C44" s="42" t="s">
        <v>34</v>
      </c>
      <c r="D44" s="44">
        <f>78+3635+652</f>
        <v>4365</v>
      </c>
      <c r="E44" s="122">
        <f>D44/G44</f>
        <v>0.65013404825737264</v>
      </c>
      <c r="F44" s="122" t="s">
        <v>98</v>
      </c>
      <c r="G44" s="44">
        <f>160+5644+910</f>
        <v>6714</v>
      </c>
      <c r="H44" s="41"/>
    </row>
    <row r="45" spans="2:8">
      <c r="B45" s="173"/>
      <c r="C45" s="42" t="s">
        <v>35</v>
      </c>
      <c r="D45" s="44">
        <f>1696+95628+23794</f>
        <v>121118</v>
      </c>
      <c r="E45" s="122">
        <f>D45/G45</f>
        <v>0.68990305198282054</v>
      </c>
      <c r="F45" s="122" t="s">
        <v>99</v>
      </c>
      <c r="G45" s="44">
        <f>3925+141050+30583</f>
        <v>175558</v>
      </c>
      <c r="H45" s="41"/>
    </row>
    <row r="46" spans="2:8">
      <c r="B46" s="173"/>
      <c r="C46" s="42" t="s">
        <v>36</v>
      </c>
      <c r="D46" s="44">
        <f>641+30201+7275</f>
        <v>38117</v>
      </c>
      <c r="E46" s="122">
        <f>D46/G46</f>
        <v>0.71080652680652678</v>
      </c>
      <c r="F46" s="122" t="s">
        <v>100</v>
      </c>
      <c r="G46" s="44">
        <f>1306+43438+8881</f>
        <v>53625</v>
      </c>
      <c r="H46" s="41"/>
    </row>
    <row r="47" spans="2:8" ht="15.75" thickBot="1">
      <c r="B47" s="173"/>
      <c r="C47" s="43" t="s">
        <v>8</v>
      </c>
      <c r="D47" s="45"/>
      <c r="E47" s="45"/>
      <c r="F47" s="45"/>
      <c r="G47" s="45">
        <f>SUM(G42:G46)</f>
        <v>277337</v>
      </c>
      <c r="H47" s="41"/>
    </row>
    <row r="48" spans="2:8">
      <c r="B48" s="172" t="s">
        <v>24</v>
      </c>
      <c r="C48" s="46" t="s">
        <v>32</v>
      </c>
      <c r="D48" s="47">
        <f>200+9908+2091</f>
        <v>12199</v>
      </c>
      <c r="E48" s="121">
        <f>D48/G48</f>
        <v>0.75982559950171291</v>
      </c>
      <c r="F48" s="121" t="s">
        <v>101</v>
      </c>
      <c r="G48" s="47">
        <f>331+13228+2496</f>
        <v>16055</v>
      </c>
      <c r="H48" s="41"/>
    </row>
    <row r="49" spans="2:8">
      <c r="B49" s="173"/>
      <c r="C49" s="42" t="s">
        <v>33</v>
      </c>
      <c r="D49" s="44">
        <f>368+22248+4612</f>
        <v>27228</v>
      </c>
      <c r="E49" s="122">
        <f>D49/G49</f>
        <v>0.69494640122511486</v>
      </c>
      <c r="F49" s="122" t="s">
        <v>102</v>
      </c>
      <c r="G49" s="44">
        <f>819+32480+5881</f>
        <v>39180</v>
      </c>
      <c r="H49" s="41"/>
    </row>
    <row r="50" spans="2:8">
      <c r="B50" s="173"/>
      <c r="C50" s="42" t="s">
        <v>34</v>
      </c>
      <c r="D50" s="44">
        <f>136+6082+1094</f>
        <v>7312</v>
      </c>
      <c r="E50" s="122">
        <f>D50/G50</f>
        <v>0.67942761568481691</v>
      </c>
      <c r="F50" s="122" t="s">
        <v>103</v>
      </c>
      <c r="G50" s="44">
        <f>279+9018+1465</f>
        <v>10762</v>
      </c>
      <c r="H50" s="41"/>
    </row>
    <row r="51" spans="2:8">
      <c r="B51" s="173"/>
      <c r="C51" s="42" t="s">
        <v>35</v>
      </c>
      <c r="D51" s="44">
        <f>2348+117038+32392</f>
        <v>151778</v>
      </c>
      <c r="E51" s="122">
        <f>D51/G51</f>
        <v>0.71823094613906735</v>
      </c>
      <c r="F51" s="122" t="s">
        <v>104</v>
      </c>
      <c r="G51" s="44">
        <f>5131+165971+40220</f>
        <v>211322</v>
      </c>
      <c r="H51" s="41"/>
    </row>
    <row r="52" spans="2:8">
      <c r="B52" s="173"/>
      <c r="C52" s="42" t="s">
        <v>36</v>
      </c>
      <c r="D52" s="44">
        <f>859+36890+9770</f>
        <v>47519</v>
      </c>
      <c r="E52" s="122">
        <f>D52/G52</f>
        <v>0.7320864595048453</v>
      </c>
      <c r="F52" s="122" t="s">
        <v>105</v>
      </c>
      <c r="G52" s="44">
        <f>1657+51470+11782</f>
        <v>64909</v>
      </c>
      <c r="H52" s="41"/>
    </row>
    <row r="53" spans="2:8" ht="15.75" thickBot="1">
      <c r="B53" s="173"/>
      <c r="C53" s="43" t="s">
        <v>8</v>
      </c>
      <c r="D53" s="45"/>
      <c r="E53" s="45"/>
      <c r="F53" s="45"/>
      <c r="G53" s="45">
        <f>SUM(G48:G52)</f>
        <v>342228</v>
      </c>
      <c r="H53" s="41"/>
    </row>
    <row r="54" spans="2:8">
      <c r="B54" s="172" t="s">
        <v>25</v>
      </c>
      <c r="C54" s="46" t="s">
        <v>32</v>
      </c>
      <c r="D54" s="47">
        <f>214+11599+2693</f>
        <v>14506</v>
      </c>
      <c r="E54" s="121">
        <f>D54/G54</f>
        <v>0.7680415100333563</v>
      </c>
      <c r="F54" s="121" t="s">
        <v>106</v>
      </c>
      <c r="G54" s="47">
        <f>373+15292+3222</f>
        <v>18887</v>
      </c>
      <c r="H54" s="41"/>
    </row>
    <row r="55" spans="2:8">
      <c r="B55" s="173"/>
      <c r="C55" s="42" t="s">
        <v>33</v>
      </c>
      <c r="D55" s="44">
        <f>486+26469+6098</f>
        <v>33053</v>
      </c>
      <c r="E55" s="122">
        <f>D55/G55</f>
        <v>0.72053277527085646</v>
      </c>
      <c r="F55" s="122" t="s">
        <v>107</v>
      </c>
      <c r="G55" s="44">
        <f>1002+37363+7508</f>
        <v>45873</v>
      </c>
      <c r="H55" s="41"/>
    </row>
    <row r="56" spans="2:8">
      <c r="B56" s="173"/>
      <c r="C56" s="42" t="s">
        <v>34</v>
      </c>
      <c r="D56" s="44">
        <f>181+7548+1416</f>
        <v>9145</v>
      </c>
      <c r="E56" s="122">
        <f>D56/G56</f>
        <v>0.70492561473830262</v>
      </c>
      <c r="F56" s="122" t="s">
        <v>108</v>
      </c>
      <c r="G56" s="44">
        <f>346+10801+1826</f>
        <v>12973</v>
      </c>
      <c r="H56" s="41"/>
    </row>
    <row r="57" spans="2:8">
      <c r="B57" s="173"/>
      <c r="C57" s="42" t="s">
        <v>35</v>
      </c>
      <c r="D57" s="44">
        <f>3054+125513+38309</f>
        <v>166876</v>
      </c>
      <c r="E57" s="122">
        <f>D57/G57</f>
        <v>0.75225619156666701</v>
      </c>
      <c r="F57" s="122" t="s">
        <v>109</v>
      </c>
      <c r="G57" s="44">
        <f>5782+170360+45692</f>
        <v>221834</v>
      </c>
      <c r="H57" s="41"/>
    </row>
    <row r="58" spans="2:8">
      <c r="B58" s="173"/>
      <c r="C58" s="42" t="s">
        <v>36</v>
      </c>
      <c r="D58" s="44">
        <f>1141+42186+12355</f>
        <v>55682</v>
      </c>
      <c r="E58" s="122">
        <f>D58/G58</f>
        <v>0.7569294346342591</v>
      </c>
      <c r="F58" s="122" t="s">
        <v>110</v>
      </c>
      <c r="G58" s="44">
        <f>2089+56912+14562</f>
        <v>73563</v>
      </c>
      <c r="H58" s="41"/>
    </row>
    <row r="59" spans="2:8" ht="15.75" thickBot="1">
      <c r="B59" s="173"/>
      <c r="C59" s="43" t="s">
        <v>8</v>
      </c>
      <c r="D59" s="45"/>
      <c r="E59" s="45"/>
      <c r="F59" s="45"/>
      <c r="G59" s="45">
        <f>SUM(G54:G58)</f>
        <v>373130</v>
      </c>
      <c r="H59" s="41"/>
    </row>
    <row r="60" spans="2:8">
      <c r="B60" s="172" t="s">
        <v>26</v>
      </c>
      <c r="C60" s="46" t="s">
        <v>32</v>
      </c>
      <c r="D60" s="47">
        <f>262+11825+2972</f>
        <v>15059</v>
      </c>
      <c r="E60" s="121">
        <f>D60/G60</f>
        <v>0.78917304265800226</v>
      </c>
      <c r="F60" s="121" t="s">
        <v>111</v>
      </c>
      <c r="G60" s="47">
        <f>464+15146+3472</f>
        <v>19082</v>
      </c>
      <c r="H60" s="41"/>
    </row>
    <row r="61" spans="2:8">
      <c r="B61" s="173"/>
      <c r="C61" s="42" t="s">
        <v>33</v>
      </c>
      <c r="D61" s="44">
        <f>566+28511+6990</f>
        <v>36067</v>
      </c>
      <c r="E61" s="122">
        <f>D61/G61</f>
        <v>0.73339704746024648</v>
      </c>
      <c r="F61" s="122" t="s">
        <v>112</v>
      </c>
      <c r="G61" s="44">
        <f>1113+39571+8494</f>
        <v>49178</v>
      </c>
      <c r="H61" s="41"/>
    </row>
    <row r="62" spans="2:8">
      <c r="B62" s="173"/>
      <c r="C62" s="42" t="s">
        <v>34</v>
      </c>
      <c r="D62" s="44">
        <f>204+8052+1667</f>
        <v>9923</v>
      </c>
      <c r="E62" s="122">
        <f>D62/G62</f>
        <v>0.69939385396109388</v>
      </c>
      <c r="F62" s="122" t="s">
        <v>113</v>
      </c>
      <c r="G62" s="44">
        <f>425+11657+2106</f>
        <v>14188</v>
      </c>
      <c r="H62" s="41"/>
    </row>
    <row r="63" spans="2:8">
      <c r="B63" s="173"/>
      <c r="C63" s="42" t="s">
        <v>35</v>
      </c>
      <c r="D63" s="44">
        <f>3712+129943+43709</f>
        <v>177364</v>
      </c>
      <c r="E63" s="122">
        <f>D63/G63</f>
        <v>0.76928815558909769</v>
      </c>
      <c r="F63" s="122" t="s">
        <v>114</v>
      </c>
      <c r="G63" s="44">
        <f>6621+172471+51464</f>
        <v>230556</v>
      </c>
      <c r="H63" s="41"/>
    </row>
    <row r="64" spans="2:8">
      <c r="B64" s="173"/>
      <c r="C64" s="42" t="s">
        <v>36</v>
      </c>
      <c r="D64" s="44">
        <f>1470+44426+14308</f>
        <v>60204</v>
      </c>
      <c r="E64" s="122">
        <f>D64/G64</f>
        <v>0.76939985686535117</v>
      </c>
      <c r="F64" s="122" t="s">
        <v>115</v>
      </c>
      <c r="G64" s="44">
        <f>2539+59124+16585</f>
        <v>78248</v>
      </c>
      <c r="H64" s="41"/>
    </row>
    <row r="65" spans="2:8" ht="15.75" thickBot="1">
      <c r="B65" s="173"/>
      <c r="C65" s="43" t="s">
        <v>8</v>
      </c>
      <c r="D65" s="45"/>
      <c r="E65" s="45"/>
      <c r="F65" s="45"/>
      <c r="G65" s="45">
        <f>SUM(G60:G64)</f>
        <v>391252</v>
      </c>
      <c r="H65" s="41"/>
    </row>
    <row r="66" spans="2:8">
      <c r="B66" s="172" t="s">
        <v>27</v>
      </c>
      <c r="C66" s="46" t="s">
        <v>32</v>
      </c>
      <c r="D66" s="47">
        <f>310+12918+3589</f>
        <v>16817</v>
      </c>
      <c r="E66" s="121">
        <f>D66/G66</f>
        <v>0.79993340626932408</v>
      </c>
      <c r="F66" s="121" t="s">
        <v>116</v>
      </c>
      <c r="G66" s="47">
        <f>555+16373+4095</f>
        <v>21023</v>
      </c>
      <c r="H66" s="41"/>
    </row>
    <row r="67" spans="2:8">
      <c r="B67" s="173"/>
      <c r="C67" s="42" t="s">
        <v>33</v>
      </c>
      <c r="D67" s="44">
        <f>676+30584+8090</f>
        <v>39350</v>
      </c>
      <c r="E67" s="122">
        <f>D67/G67</f>
        <v>0.72985254567374569</v>
      </c>
      <c r="F67" s="122" t="s">
        <v>117</v>
      </c>
      <c r="G67" s="44">
        <f>1372+42775+9768</f>
        <v>53915</v>
      </c>
      <c r="H67" s="41"/>
    </row>
    <row r="68" spans="2:8">
      <c r="B68" s="173"/>
      <c r="C68" s="42" t="s">
        <v>34</v>
      </c>
      <c r="D68" s="44">
        <f>271+9812+2171</f>
        <v>12254</v>
      </c>
      <c r="E68" s="122">
        <f>D68/G68</f>
        <v>0.6890075906662918</v>
      </c>
      <c r="F68" s="122" t="s">
        <v>118</v>
      </c>
      <c r="G68" s="44">
        <f>630+14423+2732</f>
        <v>17785</v>
      </c>
      <c r="H68" s="41"/>
    </row>
    <row r="69" spans="2:8">
      <c r="B69" s="173"/>
      <c r="C69" s="42" t="s">
        <v>35</v>
      </c>
      <c r="D69" s="44">
        <f>4332+133350+48635</f>
        <v>186317</v>
      </c>
      <c r="E69" s="122">
        <f>D69/G69</f>
        <v>0.7785071408873252</v>
      </c>
      <c r="F69" s="122" t="s">
        <v>119</v>
      </c>
      <c r="G69" s="44">
        <f>7492+175561+56273</f>
        <v>239326</v>
      </c>
      <c r="H69" s="41"/>
    </row>
    <row r="70" spans="2:8">
      <c r="B70" s="173"/>
      <c r="C70" s="42" t="s">
        <v>36</v>
      </c>
      <c r="D70" s="44">
        <f>1739+47977+16576</f>
        <v>66292</v>
      </c>
      <c r="E70" s="122">
        <f>D70/G70</f>
        <v>0.78841145059048801</v>
      </c>
      <c r="F70" s="122" t="s">
        <v>120</v>
      </c>
      <c r="G70" s="44">
        <f>2837+62288+18958</f>
        <v>84083</v>
      </c>
      <c r="H70" s="41"/>
    </row>
    <row r="71" spans="2:8" ht="15.75" thickBot="1">
      <c r="B71" s="174"/>
      <c r="C71" s="43" t="s">
        <v>8</v>
      </c>
      <c r="D71" s="45"/>
      <c r="E71" s="45"/>
      <c r="F71" s="45"/>
      <c r="G71" s="45">
        <f>SUM(G66:G70)</f>
        <v>416132</v>
      </c>
      <c r="H71" s="41"/>
    </row>
  </sheetData>
  <mergeCells count="7">
    <mergeCell ref="B1:G1"/>
    <mergeCell ref="B18:B23"/>
    <mergeCell ref="B30:B35"/>
    <mergeCell ref="C2:C3"/>
    <mergeCell ref="B2:B3"/>
    <mergeCell ref="G2:G3"/>
    <mergeCell ref="B4:B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02"/>
  <sheetViews>
    <sheetView workbookViewId="0">
      <selection activeCell="M35" sqref="M35"/>
    </sheetView>
  </sheetViews>
  <sheetFormatPr defaultRowHeight="15"/>
  <cols>
    <col min="1" max="1" width="3.42578125" customWidth="1"/>
    <col min="3" max="3" width="16" bestFit="1" customWidth="1"/>
    <col min="4" max="4" width="14.7109375" customWidth="1"/>
    <col min="5" max="5" width="9.28515625" bestFit="1" customWidth="1"/>
    <col min="6" max="6" width="10.42578125" customWidth="1"/>
    <col min="7" max="7" width="11" customWidth="1"/>
    <col min="8" max="8" width="12.42578125" customWidth="1"/>
    <col min="9" max="10" width="13.140625" customWidth="1"/>
    <col min="11" max="11" width="15.7109375" customWidth="1"/>
  </cols>
  <sheetData>
    <row r="1" spans="2:13" ht="15.75" thickBot="1"/>
    <row r="2" spans="2:13" ht="15.75" thickBot="1">
      <c r="B2" s="239" t="s">
        <v>53</v>
      </c>
      <c r="C2" s="240"/>
      <c r="D2" s="240"/>
      <c r="E2" s="240"/>
      <c r="F2" s="240"/>
      <c r="G2" s="240"/>
      <c r="H2" s="240"/>
      <c r="I2" s="240"/>
      <c r="J2" s="240"/>
      <c r="K2" s="240"/>
      <c r="L2" s="241"/>
      <c r="M2" s="41"/>
    </row>
    <row r="3" spans="2:13" ht="15.75" thickBot="1">
      <c r="B3" s="234" t="s">
        <v>14</v>
      </c>
      <c r="C3" s="242" t="s">
        <v>28</v>
      </c>
      <c r="D3" s="232" t="s">
        <v>39</v>
      </c>
      <c r="E3" s="244" t="s">
        <v>29</v>
      </c>
      <c r="F3" s="245"/>
      <c r="G3" s="245"/>
      <c r="H3" s="245"/>
      <c r="I3" s="245"/>
      <c r="J3" s="245"/>
      <c r="K3" s="246"/>
      <c r="L3" s="235" t="s">
        <v>8</v>
      </c>
      <c r="M3" s="41"/>
    </row>
    <row r="4" spans="2:13" ht="37.5" customHeight="1" thickBot="1">
      <c r="B4" s="231"/>
      <c r="C4" s="243"/>
      <c r="D4" s="233"/>
      <c r="E4" s="48" t="s">
        <v>41</v>
      </c>
      <c r="F4" s="48" t="s">
        <v>42</v>
      </c>
      <c r="G4" s="48" t="s">
        <v>43</v>
      </c>
      <c r="H4" s="48" t="s">
        <v>44</v>
      </c>
      <c r="I4" s="48" t="s">
        <v>45</v>
      </c>
      <c r="J4" s="48" t="s">
        <v>46</v>
      </c>
      <c r="K4" s="48" t="s">
        <v>47</v>
      </c>
      <c r="L4" s="231"/>
      <c r="M4" s="41"/>
    </row>
    <row r="5" spans="2:13">
      <c r="B5" s="230" t="s">
        <v>16</v>
      </c>
      <c r="C5" s="230" t="s">
        <v>31</v>
      </c>
      <c r="D5" s="113" t="s">
        <v>35</v>
      </c>
      <c r="E5" s="47">
        <v>8</v>
      </c>
      <c r="F5" s="47">
        <v>2</v>
      </c>
      <c r="G5" s="47">
        <v>2</v>
      </c>
      <c r="H5" s="47">
        <v>3</v>
      </c>
      <c r="I5" s="47">
        <v>1</v>
      </c>
      <c r="J5" s="47">
        <v>2</v>
      </c>
      <c r="K5" s="47">
        <v>2</v>
      </c>
      <c r="L5" s="47">
        <v>20</v>
      </c>
      <c r="M5" s="41"/>
    </row>
    <row r="6" spans="2:13" ht="15.75" thickBot="1">
      <c r="B6" s="233"/>
      <c r="C6" s="233"/>
      <c r="D6" s="112" t="s">
        <v>8</v>
      </c>
      <c r="E6" s="45">
        <v>8</v>
      </c>
      <c r="F6" s="45">
        <v>2</v>
      </c>
      <c r="G6" s="45">
        <v>2</v>
      </c>
      <c r="H6" s="45">
        <v>3</v>
      </c>
      <c r="I6" s="45">
        <v>1</v>
      </c>
      <c r="J6" s="45">
        <v>2</v>
      </c>
      <c r="K6" s="45">
        <v>2</v>
      </c>
      <c r="L6" s="45">
        <v>20</v>
      </c>
      <c r="M6" s="41"/>
    </row>
    <row r="7" spans="2:13">
      <c r="B7" s="230" t="s">
        <v>17</v>
      </c>
      <c r="C7" s="230" t="s">
        <v>30</v>
      </c>
      <c r="D7" s="113" t="s">
        <v>32</v>
      </c>
      <c r="E7" s="47">
        <v>18</v>
      </c>
      <c r="F7" s="47">
        <v>1</v>
      </c>
      <c r="G7" s="47">
        <v>1</v>
      </c>
      <c r="H7" s="47">
        <v>4</v>
      </c>
      <c r="I7" s="47">
        <v>3</v>
      </c>
      <c r="J7" s="47">
        <v>2</v>
      </c>
      <c r="K7" s="47">
        <v>5</v>
      </c>
      <c r="L7" s="47">
        <v>34</v>
      </c>
      <c r="M7" s="41"/>
    </row>
    <row r="8" spans="2:13">
      <c r="B8" s="231"/>
      <c r="C8" s="231"/>
      <c r="D8" s="42" t="s">
        <v>33</v>
      </c>
      <c r="E8" s="44">
        <v>1</v>
      </c>
      <c r="F8" s="44">
        <v>0</v>
      </c>
      <c r="G8" s="44">
        <v>1</v>
      </c>
      <c r="H8" s="44">
        <v>2</v>
      </c>
      <c r="I8" s="44">
        <v>1</v>
      </c>
      <c r="J8" s="44">
        <v>1</v>
      </c>
      <c r="K8" s="44">
        <v>0</v>
      </c>
      <c r="L8" s="44">
        <v>6</v>
      </c>
      <c r="M8" s="41"/>
    </row>
    <row r="9" spans="2:13">
      <c r="B9" s="231"/>
      <c r="C9" s="231"/>
      <c r="D9" s="42" t="s">
        <v>34</v>
      </c>
      <c r="E9" s="44">
        <v>2</v>
      </c>
      <c r="F9" s="44">
        <v>0</v>
      </c>
      <c r="G9" s="44">
        <v>0</v>
      </c>
      <c r="H9" s="44">
        <v>3</v>
      </c>
      <c r="I9" s="44">
        <v>7</v>
      </c>
      <c r="J9" s="44">
        <v>0</v>
      </c>
      <c r="K9" s="44">
        <v>0</v>
      </c>
      <c r="L9" s="44">
        <v>12</v>
      </c>
      <c r="M9" s="41"/>
    </row>
    <row r="10" spans="2:13">
      <c r="B10" s="231"/>
      <c r="C10" s="231"/>
      <c r="D10" s="42" t="s">
        <v>35</v>
      </c>
      <c r="E10" s="44">
        <v>4</v>
      </c>
      <c r="F10" s="44">
        <v>1</v>
      </c>
      <c r="G10" s="44">
        <v>1</v>
      </c>
      <c r="H10" s="44">
        <v>2</v>
      </c>
      <c r="I10" s="44">
        <v>2</v>
      </c>
      <c r="J10" s="44">
        <v>0</v>
      </c>
      <c r="K10" s="44">
        <v>1</v>
      </c>
      <c r="L10" s="44">
        <v>11</v>
      </c>
      <c r="M10" s="41"/>
    </row>
    <row r="11" spans="2:13" ht="15.75" thickBot="1">
      <c r="B11" s="231"/>
      <c r="C11" s="233"/>
      <c r="D11" s="112" t="s">
        <v>8</v>
      </c>
      <c r="E11" s="45">
        <v>25</v>
      </c>
      <c r="F11" s="45">
        <v>2</v>
      </c>
      <c r="G11" s="45">
        <v>3</v>
      </c>
      <c r="H11" s="45">
        <v>11</v>
      </c>
      <c r="I11" s="45">
        <v>13</v>
      </c>
      <c r="J11" s="45">
        <v>3</v>
      </c>
      <c r="K11" s="45">
        <v>6</v>
      </c>
      <c r="L11" s="45">
        <v>63</v>
      </c>
      <c r="M11" s="41"/>
    </row>
    <row r="12" spans="2:13">
      <c r="B12" s="231"/>
      <c r="C12" s="230" t="s">
        <v>31</v>
      </c>
      <c r="D12" s="113" t="s">
        <v>32</v>
      </c>
      <c r="E12" s="47">
        <v>587</v>
      </c>
      <c r="F12" s="47">
        <v>46</v>
      </c>
      <c r="G12" s="47">
        <v>45</v>
      </c>
      <c r="H12" s="47">
        <v>119</v>
      </c>
      <c r="I12" s="47">
        <v>121</v>
      </c>
      <c r="J12" s="47">
        <v>47</v>
      </c>
      <c r="K12" s="47">
        <v>96</v>
      </c>
      <c r="L12" s="47">
        <v>1061</v>
      </c>
      <c r="M12" s="41"/>
    </row>
    <row r="13" spans="2:13">
      <c r="B13" s="231"/>
      <c r="C13" s="231"/>
      <c r="D13" s="42" t="s">
        <v>33</v>
      </c>
      <c r="E13" s="44">
        <v>146</v>
      </c>
      <c r="F13" s="44">
        <v>15</v>
      </c>
      <c r="G13" s="44">
        <v>14</v>
      </c>
      <c r="H13" s="44">
        <v>34</v>
      </c>
      <c r="I13" s="44">
        <v>39</v>
      </c>
      <c r="J13" s="44">
        <v>26</v>
      </c>
      <c r="K13" s="44">
        <v>36</v>
      </c>
      <c r="L13" s="44">
        <v>310</v>
      </c>
      <c r="M13" s="41"/>
    </row>
    <row r="14" spans="2:13">
      <c r="B14" s="231"/>
      <c r="C14" s="231"/>
      <c r="D14" s="42" t="s">
        <v>34</v>
      </c>
      <c r="E14" s="44">
        <v>194</v>
      </c>
      <c r="F14" s="44">
        <v>33</v>
      </c>
      <c r="G14" s="44">
        <v>32</v>
      </c>
      <c r="H14" s="44">
        <v>88</v>
      </c>
      <c r="I14" s="44">
        <v>108</v>
      </c>
      <c r="J14" s="44">
        <v>32</v>
      </c>
      <c r="K14" s="44">
        <v>99</v>
      </c>
      <c r="L14" s="44">
        <v>586</v>
      </c>
      <c r="M14" s="41"/>
    </row>
    <row r="15" spans="2:13">
      <c r="B15" s="231"/>
      <c r="C15" s="231"/>
      <c r="D15" s="42" t="s">
        <v>35</v>
      </c>
      <c r="E15" s="44">
        <v>207</v>
      </c>
      <c r="F15" s="44">
        <v>27</v>
      </c>
      <c r="G15" s="44">
        <v>30</v>
      </c>
      <c r="H15" s="44">
        <v>61</v>
      </c>
      <c r="I15" s="44">
        <v>100</v>
      </c>
      <c r="J15" s="44">
        <v>37</v>
      </c>
      <c r="K15" s="44">
        <v>60</v>
      </c>
      <c r="L15" s="44">
        <v>522</v>
      </c>
      <c r="M15" s="41"/>
    </row>
    <row r="16" spans="2:13">
      <c r="B16" s="231"/>
      <c r="C16" s="231"/>
      <c r="D16" s="42" t="s">
        <v>36</v>
      </c>
      <c r="E16" s="44">
        <v>2</v>
      </c>
      <c r="F16" s="44">
        <v>0</v>
      </c>
      <c r="G16" s="44">
        <v>3</v>
      </c>
      <c r="H16" s="44">
        <v>0</v>
      </c>
      <c r="I16" s="44">
        <v>0</v>
      </c>
      <c r="J16" s="44">
        <v>0</v>
      </c>
      <c r="K16" s="44">
        <v>0</v>
      </c>
      <c r="L16" s="44">
        <v>5</v>
      </c>
      <c r="M16" s="41"/>
    </row>
    <row r="17" spans="2:13" ht="15.75" thickBot="1">
      <c r="B17" s="231"/>
      <c r="C17" s="233"/>
      <c r="D17" s="112" t="s">
        <v>8</v>
      </c>
      <c r="E17" s="45">
        <v>1136</v>
      </c>
      <c r="F17" s="45">
        <v>121</v>
      </c>
      <c r="G17" s="45">
        <v>124</v>
      </c>
      <c r="H17" s="45">
        <v>302</v>
      </c>
      <c r="I17" s="45">
        <v>368</v>
      </c>
      <c r="J17" s="45">
        <v>142</v>
      </c>
      <c r="K17" s="45">
        <v>291</v>
      </c>
      <c r="L17" s="45">
        <v>2484</v>
      </c>
      <c r="M17" s="41"/>
    </row>
    <row r="18" spans="2:13">
      <c r="B18" s="231"/>
      <c r="C18" s="230" t="s">
        <v>40</v>
      </c>
      <c r="D18" s="113" t="s">
        <v>32</v>
      </c>
      <c r="E18" s="47">
        <v>62</v>
      </c>
      <c r="F18" s="47">
        <v>1</v>
      </c>
      <c r="G18" s="47">
        <v>1</v>
      </c>
      <c r="H18" s="47">
        <v>8</v>
      </c>
      <c r="I18" s="47">
        <v>9</v>
      </c>
      <c r="J18" s="47">
        <v>4</v>
      </c>
      <c r="K18" s="47">
        <v>4</v>
      </c>
      <c r="L18" s="47">
        <v>89</v>
      </c>
      <c r="M18" s="41"/>
    </row>
    <row r="19" spans="2:13">
      <c r="B19" s="231"/>
      <c r="C19" s="231"/>
      <c r="D19" s="42" t="s">
        <v>33</v>
      </c>
      <c r="E19" s="44">
        <v>16</v>
      </c>
      <c r="F19" s="44">
        <v>3</v>
      </c>
      <c r="G19" s="44">
        <v>1</v>
      </c>
      <c r="H19" s="44">
        <v>3</v>
      </c>
      <c r="I19" s="44">
        <v>4</v>
      </c>
      <c r="J19" s="44">
        <v>0</v>
      </c>
      <c r="K19" s="44">
        <v>3</v>
      </c>
      <c r="L19" s="44">
        <v>30</v>
      </c>
      <c r="M19" s="41"/>
    </row>
    <row r="20" spans="2:13">
      <c r="B20" s="231"/>
      <c r="C20" s="231"/>
      <c r="D20" s="42" t="s">
        <v>34</v>
      </c>
      <c r="E20" s="44">
        <v>18</v>
      </c>
      <c r="F20" s="44">
        <v>5</v>
      </c>
      <c r="G20" s="44">
        <v>1</v>
      </c>
      <c r="H20" s="44">
        <v>4</v>
      </c>
      <c r="I20" s="44">
        <v>8</v>
      </c>
      <c r="J20" s="44">
        <v>2</v>
      </c>
      <c r="K20" s="44">
        <v>0</v>
      </c>
      <c r="L20" s="44">
        <v>38</v>
      </c>
      <c r="M20" s="41"/>
    </row>
    <row r="21" spans="2:13">
      <c r="B21" s="231"/>
      <c r="C21" s="231"/>
      <c r="D21" s="42" t="s">
        <v>35</v>
      </c>
      <c r="E21" s="44">
        <v>32</v>
      </c>
      <c r="F21" s="44">
        <v>1</v>
      </c>
      <c r="G21" s="44">
        <v>5</v>
      </c>
      <c r="H21" s="44">
        <v>11</v>
      </c>
      <c r="I21" s="44">
        <v>9</v>
      </c>
      <c r="J21" s="44">
        <v>4</v>
      </c>
      <c r="K21" s="44">
        <v>7</v>
      </c>
      <c r="L21" s="44">
        <v>69</v>
      </c>
      <c r="M21" s="41"/>
    </row>
    <row r="22" spans="2:13" ht="15.75" thickBot="1">
      <c r="B22" s="233"/>
      <c r="C22" s="233"/>
      <c r="D22" s="112" t="s">
        <v>8</v>
      </c>
      <c r="E22" s="45">
        <v>128</v>
      </c>
      <c r="F22" s="45">
        <v>10</v>
      </c>
      <c r="G22" s="45">
        <v>8</v>
      </c>
      <c r="H22" s="45">
        <v>26</v>
      </c>
      <c r="I22" s="45">
        <v>30</v>
      </c>
      <c r="J22" s="45">
        <v>10</v>
      </c>
      <c r="K22" s="45">
        <v>14</v>
      </c>
      <c r="L22" s="45">
        <v>226</v>
      </c>
      <c r="M22" s="41"/>
    </row>
    <row r="23" spans="2:13">
      <c r="B23" s="230" t="s">
        <v>18</v>
      </c>
      <c r="C23" s="230" t="s">
        <v>30</v>
      </c>
      <c r="D23" s="113" t="s">
        <v>32</v>
      </c>
      <c r="E23" s="47">
        <v>71</v>
      </c>
      <c r="F23" s="47">
        <v>7</v>
      </c>
      <c r="G23" s="47">
        <v>13</v>
      </c>
      <c r="H23" s="47">
        <v>20</v>
      </c>
      <c r="I23" s="47">
        <v>35</v>
      </c>
      <c r="J23" s="47">
        <v>8</v>
      </c>
      <c r="K23" s="47">
        <v>11</v>
      </c>
      <c r="L23" s="47">
        <v>165</v>
      </c>
      <c r="M23" s="41"/>
    </row>
    <row r="24" spans="2:13">
      <c r="B24" s="231"/>
      <c r="C24" s="231"/>
      <c r="D24" s="42" t="s">
        <v>33</v>
      </c>
      <c r="E24" s="44">
        <v>25</v>
      </c>
      <c r="F24" s="44">
        <v>4</v>
      </c>
      <c r="G24" s="44">
        <v>7</v>
      </c>
      <c r="H24" s="44">
        <v>11</v>
      </c>
      <c r="I24" s="44">
        <v>14</v>
      </c>
      <c r="J24" s="44">
        <v>4</v>
      </c>
      <c r="K24" s="44">
        <v>17</v>
      </c>
      <c r="L24" s="44">
        <v>82</v>
      </c>
      <c r="M24" s="41"/>
    </row>
    <row r="25" spans="2:13">
      <c r="B25" s="231"/>
      <c r="C25" s="231"/>
      <c r="D25" s="42" t="s">
        <v>34</v>
      </c>
      <c r="E25" s="44">
        <v>22</v>
      </c>
      <c r="F25" s="44">
        <v>2</v>
      </c>
      <c r="G25" s="44">
        <v>2</v>
      </c>
      <c r="H25" s="44">
        <v>12</v>
      </c>
      <c r="I25" s="44">
        <v>10</v>
      </c>
      <c r="J25" s="44">
        <v>4</v>
      </c>
      <c r="K25" s="44">
        <v>10</v>
      </c>
      <c r="L25" s="44">
        <v>62</v>
      </c>
      <c r="M25" s="41"/>
    </row>
    <row r="26" spans="2:13">
      <c r="B26" s="231"/>
      <c r="C26" s="231"/>
      <c r="D26" s="42" t="s">
        <v>35</v>
      </c>
      <c r="E26" s="44">
        <v>103</v>
      </c>
      <c r="F26" s="44">
        <v>32</v>
      </c>
      <c r="G26" s="44">
        <v>21</v>
      </c>
      <c r="H26" s="44">
        <v>71</v>
      </c>
      <c r="I26" s="44">
        <v>64</v>
      </c>
      <c r="J26" s="44">
        <v>28</v>
      </c>
      <c r="K26" s="44">
        <v>39</v>
      </c>
      <c r="L26" s="44">
        <v>358</v>
      </c>
      <c r="M26" s="41"/>
    </row>
    <row r="27" spans="2:13">
      <c r="B27" s="231"/>
      <c r="C27" s="231"/>
      <c r="D27" s="42" t="s">
        <v>36</v>
      </c>
      <c r="E27" s="44">
        <v>110</v>
      </c>
      <c r="F27" s="44">
        <v>24</v>
      </c>
      <c r="G27" s="44">
        <v>15</v>
      </c>
      <c r="H27" s="44">
        <v>37</v>
      </c>
      <c r="I27" s="44">
        <v>52</v>
      </c>
      <c r="J27" s="44">
        <v>12</v>
      </c>
      <c r="K27" s="44">
        <v>21</v>
      </c>
      <c r="L27" s="44">
        <v>271</v>
      </c>
      <c r="M27" s="41"/>
    </row>
    <row r="28" spans="2:13" ht="15.75" thickBot="1">
      <c r="B28" s="231"/>
      <c r="C28" s="233"/>
      <c r="D28" s="112" t="s">
        <v>8</v>
      </c>
      <c r="E28" s="45">
        <v>331</v>
      </c>
      <c r="F28" s="45">
        <v>69</v>
      </c>
      <c r="G28" s="45">
        <v>58</v>
      </c>
      <c r="H28" s="45">
        <v>151</v>
      </c>
      <c r="I28" s="45">
        <v>175</v>
      </c>
      <c r="J28" s="45">
        <v>56</v>
      </c>
      <c r="K28" s="45">
        <v>98</v>
      </c>
      <c r="L28" s="45">
        <v>938</v>
      </c>
      <c r="M28" s="41"/>
    </row>
    <row r="29" spans="2:13">
      <c r="B29" s="231"/>
      <c r="C29" s="230" t="s">
        <v>31</v>
      </c>
      <c r="D29" s="113" t="s">
        <v>32</v>
      </c>
      <c r="E29" s="47">
        <v>3366</v>
      </c>
      <c r="F29" s="47">
        <v>318</v>
      </c>
      <c r="G29" s="47">
        <v>296</v>
      </c>
      <c r="H29" s="47">
        <v>832</v>
      </c>
      <c r="I29" s="47">
        <v>959</v>
      </c>
      <c r="J29" s="47">
        <v>356</v>
      </c>
      <c r="K29" s="47">
        <v>498</v>
      </c>
      <c r="L29" s="47">
        <v>6625</v>
      </c>
      <c r="M29" s="41"/>
    </row>
    <row r="30" spans="2:13">
      <c r="B30" s="231"/>
      <c r="C30" s="231"/>
      <c r="D30" s="42" t="s">
        <v>33</v>
      </c>
      <c r="E30" s="44">
        <v>1594</v>
      </c>
      <c r="F30" s="44">
        <v>254</v>
      </c>
      <c r="G30" s="44">
        <v>172</v>
      </c>
      <c r="H30" s="44">
        <v>493</v>
      </c>
      <c r="I30" s="44">
        <v>499</v>
      </c>
      <c r="J30" s="44">
        <v>209</v>
      </c>
      <c r="K30" s="44">
        <v>295</v>
      </c>
      <c r="L30" s="44">
        <v>3516</v>
      </c>
      <c r="M30" s="41"/>
    </row>
    <row r="31" spans="2:13">
      <c r="B31" s="231"/>
      <c r="C31" s="231"/>
      <c r="D31" s="42" t="s">
        <v>34</v>
      </c>
      <c r="E31" s="44">
        <v>756</v>
      </c>
      <c r="F31" s="44">
        <v>124</v>
      </c>
      <c r="G31" s="44">
        <v>77</v>
      </c>
      <c r="H31" s="44">
        <v>267</v>
      </c>
      <c r="I31" s="44">
        <v>310</v>
      </c>
      <c r="J31" s="44">
        <v>133</v>
      </c>
      <c r="K31" s="44">
        <v>176</v>
      </c>
      <c r="L31" s="44">
        <v>1843</v>
      </c>
      <c r="M31" s="41"/>
    </row>
    <row r="32" spans="2:13">
      <c r="B32" s="231"/>
      <c r="C32" s="231"/>
      <c r="D32" s="42" t="s">
        <v>35</v>
      </c>
      <c r="E32" s="44">
        <v>7550</v>
      </c>
      <c r="F32" s="44">
        <v>938</v>
      </c>
      <c r="G32" s="44">
        <v>819</v>
      </c>
      <c r="H32" s="44">
        <v>2336</v>
      </c>
      <c r="I32" s="44">
        <v>2533</v>
      </c>
      <c r="J32" s="44">
        <v>970</v>
      </c>
      <c r="K32" s="44">
        <v>1503</v>
      </c>
      <c r="L32" s="44">
        <v>16649</v>
      </c>
      <c r="M32" s="41"/>
    </row>
    <row r="33" spans="2:13">
      <c r="B33" s="231"/>
      <c r="C33" s="231"/>
      <c r="D33" s="42" t="s">
        <v>36</v>
      </c>
      <c r="E33" s="44">
        <v>4138</v>
      </c>
      <c r="F33" s="44">
        <v>540</v>
      </c>
      <c r="G33" s="44">
        <v>420</v>
      </c>
      <c r="H33" s="44">
        <v>1131</v>
      </c>
      <c r="I33" s="44">
        <v>1140</v>
      </c>
      <c r="J33" s="44">
        <v>414</v>
      </c>
      <c r="K33" s="44">
        <v>653</v>
      </c>
      <c r="L33" s="44">
        <v>8436</v>
      </c>
      <c r="M33" s="41"/>
    </row>
    <row r="34" spans="2:13" ht="15.75" thickBot="1">
      <c r="B34" s="231"/>
      <c r="C34" s="233"/>
      <c r="D34" s="112" t="s">
        <v>8</v>
      </c>
      <c r="E34" s="45">
        <v>17404</v>
      </c>
      <c r="F34" s="45">
        <v>2174</v>
      </c>
      <c r="G34" s="45">
        <v>1784</v>
      </c>
      <c r="H34" s="45">
        <v>5059</v>
      </c>
      <c r="I34" s="45">
        <v>5441</v>
      </c>
      <c r="J34" s="45">
        <v>2082</v>
      </c>
      <c r="K34" s="45">
        <v>3125</v>
      </c>
      <c r="L34" s="45">
        <v>37069</v>
      </c>
      <c r="M34" s="41"/>
    </row>
    <row r="35" spans="2:13">
      <c r="B35" s="231"/>
      <c r="C35" s="230" t="s">
        <v>40</v>
      </c>
      <c r="D35" s="113" t="s">
        <v>32</v>
      </c>
      <c r="E35" s="47">
        <v>420</v>
      </c>
      <c r="F35" s="47">
        <v>27</v>
      </c>
      <c r="G35" s="47">
        <v>25</v>
      </c>
      <c r="H35" s="47">
        <v>76</v>
      </c>
      <c r="I35" s="47">
        <v>64</v>
      </c>
      <c r="J35" s="47">
        <v>18</v>
      </c>
      <c r="K35" s="47">
        <v>39</v>
      </c>
      <c r="L35" s="47">
        <v>669</v>
      </c>
      <c r="M35" s="41"/>
    </row>
    <row r="36" spans="2:13">
      <c r="B36" s="231"/>
      <c r="C36" s="231"/>
      <c r="D36" s="42" t="s">
        <v>33</v>
      </c>
      <c r="E36" s="44">
        <v>185</v>
      </c>
      <c r="F36" s="44">
        <v>24</v>
      </c>
      <c r="G36" s="44">
        <v>14</v>
      </c>
      <c r="H36" s="44">
        <v>44</v>
      </c>
      <c r="I36" s="44">
        <v>38</v>
      </c>
      <c r="J36" s="44">
        <v>9</v>
      </c>
      <c r="K36" s="44">
        <v>16</v>
      </c>
      <c r="L36" s="44">
        <v>330</v>
      </c>
      <c r="M36" s="41"/>
    </row>
    <row r="37" spans="2:13">
      <c r="B37" s="231"/>
      <c r="C37" s="231"/>
      <c r="D37" s="42" t="s">
        <v>34</v>
      </c>
      <c r="E37" s="44">
        <v>82</v>
      </c>
      <c r="F37" s="44">
        <v>10</v>
      </c>
      <c r="G37" s="44">
        <v>3</v>
      </c>
      <c r="H37" s="44">
        <v>20</v>
      </c>
      <c r="I37" s="44">
        <v>19</v>
      </c>
      <c r="J37" s="44">
        <v>7</v>
      </c>
      <c r="K37" s="44">
        <v>11</v>
      </c>
      <c r="L37" s="44">
        <v>152</v>
      </c>
      <c r="M37" s="41"/>
    </row>
    <row r="38" spans="2:13">
      <c r="B38" s="231"/>
      <c r="C38" s="231"/>
      <c r="D38" s="42" t="s">
        <v>35</v>
      </c>
      <c r="E38" s="44">
        <v>1374</v>
      </c>
      <c r="F38" s="44">
        <v>133</v>
      </c>
      <c r="G38" s="44">
        <v>100</v>
      </c>
      <c r="H38" s="44">
        <v>305</v>
      </c>
      <c r="I38" s="44">
        <v>273</v>
      </c>
      <c r="J38" s="44">
        <v>91</v>
      </c>
      <c r="K38" s="44">
        <v>127</v>
      </c>
      <c r="L38" s="44">
        <v>2403</v>
      </c>
      <c r="M38" s="41"/>
    </row>
    <row r="39" spans="2:13">
      <c r="B39" s="231"/>
      <c r="C39" s="231"/>
      <c r="D39" s="42" t="s">
        <v>36</v>
      </c>
      <c r="E39" s="44">
        <v>604</v>
      </c>
      <c r="F39" s="44">
        <v>58</v>
      </c>
      <c r="G39" s="44">
        <v>43</v>
      </c>
      <c r="H39" s="44">
        <v>120</v>
      </c>
      <c r="I39" s="44">
        <v>120</v>
      </c>
      <c r="J39" s="44">
        <v>39</v>
      </c>
      <c r="K39" s="44">
        <v>59</v>
      </c>
      <c r="L39" s="44">
        <v>1043</v>
      </c>
      <c r="M39" s="41"/>
    </row>
    <row r="40" spans="2:13" ht="15.75" thickBot="1">
      <c r="B40" s="233"/>
      <c r="C40" s="233"/>
      <c r="D40" s="112" t="s">
        <v>8</v>
      </c>
      <c r="E40" s="45">
        <v>2665</v>
      </c>
      <c r="F40" s="45">
        <v>252</v>
      </c>
      <c r="G40" s="45">
        <v>185</v>
      </c>
      <c r="H40" s="45">
        <v>565</v>
      </c>
      <c r="I40" s="45">
        <v>514</v>
      </c>
      <c r="J40" s="45">
        <v>164</v>
      </c>
      <c r="K40" s="45">
        <v>252</v>
      </c>
      <c r="L40" s="45">
        <v>4597</v>
      </c>
      <c r="M40" s="41"/>
    </row>
    <row r="41" spans="2:13">
      <c r="B41" s="230" t="s">
        <v>19</v>
      </c>
      <c r="C41" s="230" t="s">
        <v>30</v>
      </c>
      <c r="D41" s="113" t="s">
        <v>32</v>
      </c>
      <c r="E41" s="47">
        <v>77</v>
      </c>
      <c r="F41" s="47">
        <v>9</v>
      </c>
      <c r="G41" s="47">
        <v>12</v>
      </c>
      <c r="H41" s="47">
        <v>42</v>
      </c>
      <c r="I41" s="47">
        <v>45</v>
      </c>
      <c r="J41" s="47">
        <v>15</v>
      </c>
      <c r="K41" s="47">
        <v>20</v>
      </c>
      <c r="L41" s="47">
        <v>220</v>
      </c>
      <c r="M41" s="41"/>
    </row>
    <row r="42" spans="2:13">
      <c r="B42" s="231"/>
      <c r="C42" s="231"/>
      <c r="D42" s="42" t="s">
        <v>33</v>
      </c>
      <c r="E42" s="44">
        <v>37</v>
      </c>
      <c r="F42" s="44">
        <v>12</v>
      </c>
      <c r="G42" s="44">
        <v>6</v>
      </c>
      <c r="H42" s="44">
        <v>12</v>
      </c>
      <c r="I42" s="44">
        <v>26</v>
      </c>
      <c r="J42" s="44">
        <v>10</v>
      </c>
      <c r="K42" s="44">
        <v>17</v>
      </c>
      <c r="L42" s="44">
        <v>120</v>
      </c>
      <c r="M42" s="41"/>
    </row>
    <row r="43" spans="2:13">
      <c r="B43" s="231"/>
      <c r="C43" s="231"/>
      <c r="D43" s="42" t="s">
        <v>34</v>
      </c>
      <c r="E43" s="44">
        <v>25</v>
      </c>
      <c r="F43" s="44">
        <v>6</v>
      </c>
      <c r="G43" s="44">
        <v>7</v>
      </c>
      <c r="H43" s="44">
        <v>21</v>
      </c>
      <c r="I43" s="44">
        <v>17</v>
      </c>
      <c r="J43" s="44">
        <v>7</v>
      </c>
      <c r="K43" s="44">
        <v>8</v>
      </c>
      <c r="L43" s="44">
        <v>91</v>
      </c>
      <c r="M43" s="41"/>
    </row>
    <row r="44" spans="2:13">
      <c r="B44" s="231"/>
      <c r="C44" s="231"/>
      <c r="D44" s="42" t="s">
        <v>35</v>
      </c>
      <c r="E44" s="44">
        <v>304</v>
      </c>
      <c r="F44" s="44">
        <v>51</v>
      </c>
      <c r="G44" s="44">
        <v>48</v>
      </c>
      <c r="H44" s="44">
        <v>148</v>
      </c>
      <c r="I44" s="44">
        <v>181</v>
      </c>
      <c r="J44" s="44">
        <v>72</v>
      </c>
      <c r="K44" s="44">
        <v>99</v>
      </c>
      <c r="L44" s="44">
        <v>903</v>
      </c>
      <c r="M44" s="41"/>
    </row>
    <row r="45" spans="2:13">
      <c r="B45" s="231"/>
      <c r="C45" s="231"/>
      <c r="D45" s="42" t="s">
        <v>36</v>
      </c>
      <c r="E45" s="44">
        <v>227</v>
      </c>
      <c r="F45" s="44">
        <v>40</v>
      </c>
      <c r="G45" s="44">
        <v>35</v>
      </c>
      <c r="H45" s="44">
        <v>101</v>
      </c>
      <c r="I45" s="44">
        <v>96</v>
      </c>
      <c r="J45" s="44">
        <v>19</v>
      </c>
      <c r="K45" s="44">
        <v>33</v>
      </c>
      <c r="L45" s="44">
        <v>551</v>
      </c>
      <c r="M45" s="41"/>
    </row>
    <row r="46" spans="2:13" ht="15.75" thickBot="1">
      <c r="B46" s="231"/>
      <c r="C46" s="233"/>
      <c r="D46" s="112" t="s">
        <v>8</v>
      </c>
      <c r="E46" s="45">
        <v>670</v>
      </c>
      <c r="F46" s="45">
        <v>118</v>
      </c>
      <c r="G46" s="45">
        <v>108</v>
      </c>
      <c r="H46" s="45">
        <v>324</v>
      </c>
      <c r="I46" s="45">
        <v>365</v>
      </c>
      <c r="J46" s="45">
        <v>123</v>
      </c>
      <c r="K46" s="45">
        <v>177</v>
      </c>
      <c r="L46" s="45">
        <v>1885</v>
      </c>
      <c r="M46" s="41"/>
    </row>
    <row r="47" spans="2:13">
      <c r="B47" s="231"/>
      <c r="C47" s="230" t="s">
        <v>31</v>
      </c>
      <c r="D47" s="113" t="s">
        <v>32</v>
      </c>
      <c r="E47" s="47">
        <v>4908</v>
      </c>
      <c r="F47" s="47">
        <v>459</v>
      </c>
      <c r="G47" s="47">
        <v>406</v>
      </c>
      <c r="H47" s="47">
        <v>1225</v>
      </c>
      <c r="I47" s="47">
        <v>1380</v>
      </c>
      <c r="J47" s="47">
        <v>450</v>
      </c>
      <c r="K47" s="47">
        <v>573</v>
      </c>
      <c r="L47" s="47">
        <v>9401</v>
      </c>
      <c r="M47" s="41"/>
    </row>
    <row r="48" spans="2:13">
      <c r="B48" s="231"/>
      <c r="C48" s="231"/>
      <c r="D48" s="42" t="s">
        <v>33</v>
      </c>
      <c r="E48" s="44">
        <v>2195</v>
      </c>
      <c r="F48" s="44">
        <v>433</v>
      </c>
      <c r="G48" s="44">
        <v>320</v>
      </c>
      <c r="H48" s="44">
        <v>742</v>
      </c>
      <c r="I48" s="44">
        <v>727</v>
      </c>
      <c r="J48" s="44">
        <v>294</v>
      </c>
      <c r="K48" s="44">
        <v>497</v>
      </c>
      <c r="L48" s="44">
        <v>5208</v>
      </c>
      <c r="M48" s="41"/>
    </row>
    <row r="49" spans="2:13">
      <c r="B49" s="231"/>
      <c r="C49" s="231"/>
      <c r="D49" s="42" t="s">
        <v>34</v>
      </c>
      <c r="E49" s="44">
        <v>1163</v>
      </c>
      <c r="F49" s="44">
        <v>167</v>
      </c>
      <c r="G49" s="44">
        <v>125</v>
      </c>
      <c r="H49" s="44">
        <v>392</v>
      </c>
      <c r="I49" s="44">
        <v>476</v>
      </c>
      <c r="J49" s="44">
        <v>191</v>
      </c>
      <c r="K49" s="44">
        <v>339</v>
      </c>
      <c r="L49" s="44">
        <v>2853</v>
      </c>
      <c r="M49" s="41"/>
    </row>
    <row r="50" spans="2:13">
      <c r="B50" s="231"/>
      <c r="C50" s="231"/>
      <c r="D50" s="42" t="s">
        <v>35</v>
      </c>
      <c r="E50" s="44">
        <v>21087</v>
      </c>
      <c r="F50" s="44">
        <v>2182</v>
      </c>
      <c r="G50" s="44">
        <v>1782</v>
      </c>
      <c r="H50" s="44">
        <v>5447</v>
      </c>
      <c r="I50" s="44">
        <v>5819</v>
      </c>
      <c r="J50" s="44">
        <v>1990</v>
      </c>
      <c r="K50" s="44">
        <v>3398</v>
      </c>
      <c r="L50" s="44">
        <v>41705</v>
      </c>
      <c r="M50" s="41"/>
    </row>
    <row r="51" spans="2:13">
      <c r="B51" s="231"/>
      <c r="C51" s="231"/>
      <c r="D51" s="42" t="s">
        <v>36</v>
      </c>
      <c r="E51" s="44">
        <v>9734</v>
      </c>
      <c r="F51" s="44">
        <v>999</v>
      </c>
      <c r="G51" s="44">
        <v>837</v>
      </c>
      <c r="H51" s="44">
        <v>2312</v>
      </c>
      <c r="I51" s="44">
        <v>2300</v>
      </c>
      <c r="J51" s="44">
        <v>869</v>
      </c>
      <c r="K51" s="44">
        <v>1457</v>
      </c>
      <c r="L51" s="44">
        <v>18508</v>
      </c>
      <c r="M51" s="41"/>
    </row>
    <row r="52" spans="2:13" ht="15.75" thickBot="1">
      <c r="B52" s="231"/>
      <c r="C52" s="233"/>
      <c r="D52" s="112" t="s">
        <v>8</v>
      </c>
      <c r="E52" s="45">
        <v>39087</v>
      </c>
      <c r="F52" s="45">
        <v>4240</v>
      </c>
      <c r="G52" s="45">
        <v>3470</v>
      </c>
      <c r="H52" s="45">
        <v>10118</v>
      </c>
      <c r="I52" s="45">
        <v>10702</v>
      </c>
      <c r="J52" s="45">
        <v>3794</v>
      </c>
      <c r="K52" s="45">
        <v>6264</v>
      </c>
      <c r="L52" s="45">
        <v>77675</v>
      </c>
      <c r="M52" s="41"/>
    </row>
    <row r="53" spans="2:13">
      <c r="B53" s="231"/>
      <c r="C53" s="230" t="s">
        <v>40</v>
      </c>
      <c r="D53" s="113" t="s">
        <v>32</v>
      </c>
      <c r="E53" s="47">
        <v>674</v>
      </c>
      <c r="F53" s="47">
        <v>46</v>
      </c>
      <c r="G53" s="47">
        <v>37</v>
      </c>
      <c r="H53" s="47">
        <v>122</v>
      </c>
      <c r="I53" s="47">
        <v>106</v>
      </c>
      <c r="J53" s="47">
        <v>31</v>
      </c>
      <c r="K53" s="47">
        <v>39</v>
      </c>
      <c r="L53" s="47">
        <v>1055</v>
      </c>
      <c r="M53" s="41"/>
    </row>
    <row r="54" spans="2:13">
      <c r="B54" s="231"/>
      <c r="C54" s="231"/>
      <c r="D54" s="42" t="s">
        <v>33</v>
      </c>
      <c r="E54" s="44">
        <v>259</v>
      </c>
      <c r="F54" s="44">
        <v>47</v>
      </c>
      <c r="G54" s="44">
        <v>33</v>
      </c>
      <c r="H54" s="44">
        <v>77</v>
      </c>
      <c r="I54" s="44">
        <v>60</v>
      </c>
      <c r="J54" s="44">
        <v>30</v>
      </c>
      <c r="K54" s="44">
        <v>33</v>
      </c>
      <c r="L54" s="44">
        <v>539</v>
      </c>
      <c r="M54" s="41"/>
    </row>
    <row r="55" spans="2:13">
      <c r="B55" s="231"/>
      <c r="C55" s="231"/>
      <c r="D55" s="42" t="s">
        <v>34</v>
      </c>
      <c r="E55" s="44">
        <v>151</v>
      </c>
      <c r="F55" s="44">
        <v>20</v>
      </c>
      <c r="G55" s="44">
        <v>19</v>
      </c>
      <c r="H55" s="44">
        <v>43</v>
      </c>
      <c r="I55" s="44">
        <v>33</v>
      </c>
      <c r="J55" s="44">
        <v>16</v>
      </c>
      <c r="K55" s="44">
        <v>15</v>
      </c>
      <c r="L55" s="44">
        <v>297</v>
      </c>
      <c r="M55" s="41"/>
    </row>
    <row r="56" spans="2:13">
      <c r="B56" s="231"/>
      <c r="C56" s="231"/>
      <c r="D56" s="42" t="s">
        <v>35</v>
      </c>
      <c r="E56" s="44">
        <v>3572</v>
      </c>
      <c r="F56" s="44">
        <v>320</v>
      </c>
      <c r="G56" s="44">
        <v>219</v>
      </c>
      <c r="H56" s="44">
        <v>673</v>
      </c>
      <c r="I56" s="44">
        <v>614</v>
      </c>
      <c r="J56" s="44">
        <v>206</v>
      </c>
      <c r="K56" s="44">
        <v>350</v>
      </c>
      <c r="L56" s="44">
        <v>5954</v>
      </c>
      <c r="M56" s="41"/>
    </row>
    <row r="57" spans="2:13">
      <c r="B57" s="231"/>
      <c r="C57" s="231"/>
      <c r="D57" s="42" t="s">
        <v>36</v>
      </c>
      <c r="E57" s="44">
        <v>1515</v>
      </c>
      <c r="F57" s="44">
        <v>97</v>
      </c>
      <c r="G57" s="44">
        <v>90</v>
      </c>
      <c r="H57" s="44">
        <v>217</v>
      </c>
      <c r="I57" s="44">
        <v>220</v>
      </c>
      <c r="J57" s="44">
        <v>80</v>
      </c>
      <c r="K57" s="44">
        <v>141</v>
      </c>
      <c r="L57" s="44">
        <v>2360</v>
      </c>
      <c r="M57" s="41"/>
    </row>
    <row r="58" spans="2:13" ht="15.75" thickBot="1">
      <c r="B58" s="233"/>
      <c r="C58" s="233"/>
      <c r="D58" s="112" t="s">
        <v>8</v>
      </c>
      <c r="E58" s="45">
        <v>6171</v>
      </c>
      <c r="F58" s="45">
        <v>530</v>
      </c>
      <c r="G58" s="45">
        <v>398</v>
      </c>
      <c r="H58" s="45">
        <v>1132</v>
      </c>
      <c r="I58" s="45">
        <v>1033</v>
      </c>
      <c r="J58" s="45">
        <v>363</v>
      </c>
      <c r="K58" s="45">
        <v>578</v>
      </c>
      <c r="L58" s="45">
        <v>10205</v>
      </c>
      <c r="M58" s="41"/>
    </row>
    <row r="59" spans="2:13">
      <c r="B59" s="230" t="s">
        <v>20</v>
      </c>
      <c r="C59" s="230" t="s">
        <v>30</v>
      </c>
      <c r="D59" s="113" t="s">
        <v>32</v>
      </c>
      <c r="E59" s="47">
        <v>85</v>
      </c>
      <c r="F59" s="47">
        <v>11</v>
      </c>
      <c r="G59" s="47">
        <v>10</v>
      </c>
      <c r="H59" s="47">
        <v>44</v>
      </c>
      <c r="I59" s="47">
        <v>49</v>
      </c>
      <c r="J59" s="47">
        <v>17</v>
      </c>
      <c r="K59" s="47">
        <v>17</v>
      </c>
      <c r="L59" s="47">
        <v>233</v>
      </c>
      <c r="M59" s="41"/>
    </row>
    <row r="60" spans="2:13">
      <c r="B60" s="231"/>
      <c r="C60" s="231"/>
      <c r="D60" s="42" t="s">
        <v>33</v>
      </c>
      <c r="E60" s="44">
        <v>107</v>
      </c>
      <c r="F60" s="44">
        <v>17</v>
      </c>
      <c r="G60" s="44">
        <v>10</v>
      </c>
      <c r="H60" s="44">
        <v>38</v>
      </c>
      <c r="I60" s="44">
        <v>45</v>
      </c>
      <c r="J60" s="44">
        <v>17</v>
      </c>
      <c r="K60" s="44">
        <v>44</v>
      </c>
      <c r="L60" s="44">
        <v>278</v>
      </c>
      <c r="M60" s="41"/>
    </row>
    <row r="61" spans="2:13">
      <c r="B61" s="231"/>
      <c r="C61" s="231"/>
      <c r="D61" s="42" t="s">
        <v>34</v>
      </c>
      <c r="E61" s="44">
        <v>32</v>
      </c>
      <c r="F61" s="44">
        <v>7</v>
      </c>
      <c r="G61" s="44">
        <v>8</v>
      </c>
      <c r="H61" s="44">
        <v>19</v>
      </c>
      <c r="I61" s="44">
        <v>31</v>
      </c>
      <c r="J61" s="44">
        <v>12</v>
      </c>
      <c r="K61" s="44">
        <v>11</v>
      </c>
      <c r="L61" s="44">
        <v>120</v>
      </c>
      <c r="M61" s="41"/>
    </row>
    <row r="62" spans="2:13">
      <c r="B62" s="231"/>
      <c r="C62" s="231"/>
      <c r="D62" s="42" t="s">
        <v>35</v>
      </c>
      <c r="E62" s="44">
        <v>683</v>
      </c>
      <c r="F62" s="44">
        <v>117</v>
      </c>
      <c r="G62" s="44">
        <v>85</v>
      </c>
      <c r="H62" s="44">
        <v>322</v>
      </c>
      <c r="I62" s="44">
        <v>383</v>
      </c>
      <c r="J62" s="44">
        <v>125</v>
      </c>
      <c r="K62" s="44">
        <v>256</v>
      </c>
      <c r="L62" s="44">
        <v>1971</v>
      </c>
      <c r="M62" s="41"/>
    </row>
    <row r="63" spans="2:13">
      <c r="B63" s="231"/>
      <c r="C63" s="231"/>
      <c r="D63" s="42" t="s">
        <v>36</v>
      </c>
      <c r="E63" s="44">
        <v>241</v>
      </c>
      <c r="F63" s="44">
        <v>38</v>
      </c>
      <c r="G63" s="44">
        <v>22</v>
      </c>
      <c r="H63" s="44">
        <v>103</v>
      </c>
      <c r="I63" s="44">
        <v>116</v>
      </c>
      <c r="J63" s="44">
        <v>48</v>
      </c>
      <c r="K63" s="44">
        <v>45</v>
      </c>
      <c r="L63" s="44">
        <v>613</v>
      </c>
      <c r="M63" s="41"/>
    </row>
    <row r="64" spans="2:13" ht="15.75" thickBot="1">
      <c r="B64" s="231"/>
      <c r="C64" s="233"/>
      <c r="D64" s="112" t="s">
        <v>8</v>
      </c>
      <c r="E64" s="45">
        <v>1148</v>
      </c>
      <c r="F64" s="45">
        <v>190</v>
      </c>
      <c r="G64" s="45">
        <v>135</v>
      </c>
      <c r="H64" s="45">
        <v>526</v>
      </c>
      <c r="I64" s="45">
        <v>624</v>
      </c>
      <c r="J64" s="45">
        <v>219</v>
      </c>
      <c r="K64" s="45">
        <v>373</v>
      </c>
      <c r="L64" s="45">
        <v>3215</v>
      </c>
      <c r="M64" s="41"/>
    </row>
    <row r="65" spans="2:13">
      <c r="B65" s="231"/>
      <c r="C65" s="230" t="s">
        <v>31</v>
      </c>
      <c r="D65" s="113" t="s">
        <v>32</v>
      </c>
      <c r="E65" s="47">
        <v>6170</v>
      </c>
      <c r="F65" s="47">
        <v>458</v>
      </c>
      <c r="G65" s="47">
        <v>396</v>
      </c>
      <c r="H65" s="47">
        <v>1213</v>
      </c>
      <c r="I65" s="47">
        <v>1352</v>
      </c>
      <c r="J65" s="47">
        <v>464</v>
      </c>
      <c r="K65" s="47">
        <v>619</v>
      </c>
      <c r="L65" s="47">
        <v>10672</v>
      </c>
      <c r="M65" s="41"/>
    </row>
    <row r="66" spans="2:13">
      <c r="B66" s="231"/>
      <c r="C66" s="231"/>
      <c r="D66" s="42" t="s">
        <v>33</v>
      </c>
      <c r="E66" s="44">
        <v>7006</v>
      </c>
      <c r="F66" s="44">
        <v>868</v>
      </c>
      <c r="G66" s="44">
        <v>640</v>
      </c>
      <c r="H66" s="44">
        <v>1635</v>
      </c>
      <c r="I66" s="44">
        <v>1691</v>
      </c>
      <c r="J66" s="44">
        <v>620</v>
      </c>
      <c r="K66" s="44">
        <v>1150</v>
      </c>
      <c r="L66" s="44">
        <v>13610</v>
      </c>
      <c r="M66" s="41"/>
    </row>
    <row r="67" spans="2:13">
      <c r="B67" s="231"/>
      <c r="C67" s="231"/>
      <c r="D67" s="42" t="s">
        <v>34</v>
      </c>
      <c r="E67" s="44">
        <v>1746</v>
      </c>
      <c r="F67" s="44">
        <v>283</v>
      </c>
      <c r="G67" s="44">
        <v>206</v>
      </c>
      <c r="H67" s="44">
        <v>568</v>
      </c>
      <c r="I67" s="44">
        <v>687</v>
      </c>
      <c r="J67" s="44">
        <v>263</v>
      </c>
      <c r="K67" s="44">
        <v>403</v>
      </c>
      <c r="L67" s="44">
        <v>4156</v>
      </c>
      <c r="M67" s="41"/>
    </row>
    <row r="68" spans="2:13">
      <c r="B68" s="231"/>
      <c r="C68" s="231"/>
      <c r="D68" s="42" t="s">
        <v>35</v>
      </c>
      <c r="E68" s="44">
        <v>45203</v>
      </c>
      <c r="F68" s="44">
        <v>3850</v>
      </c>
      <c r="G68" s="44">
        <v>3339</v>
      </c>
      <c r="H68" s="44">
        <v>9660</v>
      </c>
      <c r="I68" s="44">
        <v>9827</v>
      </c>
      <c r="J68" s="44">
        <v>3799</v>
      </c>
      <c r="K68" s="44">
        <v>6435</v>
      </c>
      <c r="L68" s="44">
        <v>82113</v>
      </c>
      <c r="M68" s="41"/>
    </row>
    <row r="69" spans="2:13">
      <c r="B69" s="231"/>
      <c r="C69" s="231"/>
      <c r="D69" s="42" t="s">
        <v>36</v>
      </c>
      <c r="E69" s="44">
        <v>12781</v>
      </c>
      <c r="F69" s="44">
        <v>1120</v>
      </c>
      <c r="G69" s="44">
        <v>869</v>
      </c>
      <c r="H69" s="44">
        <v>2508</v>
      </c>
      <c r="I69" s="44">
        <v>2586</v>
      </c>
      <c r="J69" s="44">
        <v>1047</v>
      </c>
      <c r="K69" s="44">
        <v>1704</v>
      </c>
      <c r="L69" s="44">
        <v>22615</v>
      </c>
      <c r="M69" s="41"/>
    </row>
    <row r="70" spans="2:13" ht="15.75" thickBot="1">
      <c r="B70" s="231"/>
      <c r="C70" s="233"/>
      <c r="D70" s="112" t="s">
        <v>8</v>
      </c>
      <c r="E70" s="45">
        <v>72906</v>
      </c>
      <c r="F70" s="45">
        <v>6579</v>
      </c>
      <c r="G70" s="45">
        <v>5450</v>
      </c>
      <c r="H70" s="45">
        <v>15584</v>
      </c>
      <c r="I70" s="45">
        <v>16143</v>
      </c>
      <c r="J70" s="45">
        <v>6193</v>
      </c>
      <c r="K70" s="45">
        <v>10311</v>
      </c>
      <c r="L70" s="45">
        <v>133166</v>
      </c>
      <c r="M70" s="41"/>
    </row>
    <row r="71" spans="2:13">
      <c r="B71" s="231"/>
      <c r="C71" s="230" t="s">
        <v>40</v>
      </c>
      <c r="D71" s="113" t="s">
        <v>32</v>
      </c>
      <c r="E71" s="47">
        <v>889</v>
      </c>
      <c r="F71" s="47">
        <v>50</v>
      </c>
      <c r="G71" s="47">
        <v>41</v>
      </c>
      <c r="H71" s="47">
        <v>119</v>
      </c>
      <c r="I71" s="47">
        <v>122</v>
      </c>
      <c r="J71" s="47">
        <v>43</v>
      </c>
      <c r="K71" s="47">
        <v>52</v>
      </c>
      <c r="L71" s="47">
        <v>1316</v>
      </c>
      <c r="M71" s="41"/>
    </row>
    <row r="72" spans="2:13">
      <c r="B72" s="231"/>
      <c r="C72" s="231"/>
      <c r="D72" s="42" t="s">
        <v>33</v>
      </c>
      <c r="E72" s="44">
        <v>1041</v>
      </c>
      <c r="F72" s="44">
        <v>98</v>
      </c>
      <c r="G72" s="44">
        <v>72</v>
      </c>
      <c r="H72" s="44">
        <v>184</v>
      </c>
      <c r="I72" s="44">
        <v>176</v>
      </c>
      <c r="J72" s="44">
        <v>60</v>
      </c>
      <c r="K72" s="44">
        <v>90</v>
      </c>
      <c r="L72" s="44">
        <v>1721</v>
      </c>
      <c r="M72" s="41"/>
    </row>
    <row r="73" spans="2:13">
      <c r="B73" s="231"/>
      <c r="C73" s="231"/>
      <c r="D73" s="42" t="s">
        <v>34</v>
      </c>
      <c r="E73" s="44">
        <v>222</v>
      </c>
      <c r="F73" s="44">
        <v>33</v>
      </c>
      <c r="G73" s="44">
        <v>33</v>
      </c>
      <c r="H73" s="44">
        <v>57</v>
      </c>
      <c r="I73" s="44">
        <v>58</v>
      </c>
      <c r="J73" s="44">
        <v>17</v>
      </c>
      <c r="K73" s="44">
        <v>20</v>
      </c>
      <c r="L73" s="44">
        <v>440</v>
      </c>
      <c r="M73" s="41"/>
    </row>
    <row r="74" spans="2:13">
      <c r="B74" s="231"/>
      <c r="C74" s="231"/>
      <c r="D74" s="42" t="s">
        <v>35</v>
      </c>
      <c r="E74" s="44">
        <v>8290</v>
      </c>
      <c r="F74" s="44">
        <v>523</v>
      </c>
      <c r="G74" s="44">
        <v>479</v>
      </c>
      <c r="H74" s="44">
        <v>1344</v>
      </c>
      <c r="I74" s="44">
        <v>1255</v>
      </c>
      <c r="J74" s="44">
        <v>417</v>
      </c>
      <c r="K74" s="44">
        <v>676</v>
      </c>
      <c r="L74" s="44">
        <v>12984</v>
      </c>
      <c r="M74" s="41"/>
    </row>
    <row r="75" spans="2:13">
      <c r="B75" s="231"/>
      <c r="C75" s="231"/>
      <c r="D75" s="42" t="s">
        <v>36</v>
      </c>
      <c r="E75" s="44">
        <v>2201</v>
      </c>
      <c r="F75" s="44">
        <v>131</v>
      </c>
      <c r="G75" s="44">
        <v>90</v>
      </c>
      <c r="H75" s="44">
        <v>260</v>
      </c>
      <c r="I75" s="44">
        <v>281</v>
      </c>
      <c r="J75" s="44">
        <v>99</v>
      </c>
      <c r="K75" s="44">
        <v>161</v>
      </c>
      <c r="L75" s="44">
        <v>3223</v>
      </c>
      <c r="M75" s="41"/>
    </row>
    <row r="76" spans="2:13" ht="15.75" thickBot="1">
      <c r="B76" s="233"/>
      <c r="C76" s="233"/>
      <c r="D76" s="112" t="s">
        <v>8</v>
      </c>
      <c r="E76" s="45">
        <v>12643</v>
      </c>
      <c r="F76" s="45">
        <v>835</v>
      </c>
      <c r="G76" s="45">
        <v>715</v>
      </c>
      <c r="H76" s="45">
        <v>1964</v>
      </c>
      <c r="I76" s="45">
        <v>1892</v>
      </c>
      <c r="J76" s="45">
        <v>636</v>
      </c>
      <c r="K76" s="45">
        <v>999</v>
      </c>
      <c r="L76" s="45">
        <v>19684</v>
      </c>
      <c r="M76" s="41"/>
    </row>
    <row r="77" spans="2:13">
      <c r="B77" s="230" t="s">
        <v>21</v>
      </c>
      <c r="C77" s="230" t="s">
        <v>30</v>
      </c>
      <c r="D77" s="113" t="s">
        <v>32</v>
      </c>
      <c r="E77" s="47">
        <v>94</v>
      </c>
      <c r="F77" s="47">
        <v>14</v>
      </c>
      <c r="G77" s="47">
        <v>14</v>
      </c>
      <c r="H77" s="47">
        <v>31</v>
      </c>
      <c r="I77" s="47">
        <v>30</v>
      </c>
      <c r="J77" s="47">
        <v>15</v>
      </c>
      <c r="K77" s="47">
        <v>10</v>
      </c>
      <c r="L77" s="47">
        <v>208</v>
      </c>
      <c r="M77" s="41"/>
    </row>
    <row r="78" spans="2:13">
      <c r="B78" s="231"/>
      <c r="C78" s="231"/>
      <c r="D78" s="42" t="s">
        <v>33</v>
      </c>
      <c r="E78" s="44">
        <v>203</v>
      </c>
      <c r="F78" s="44">
        <v>25</v>
      </c>
      <c r="G78" s="44">
        <v>22</v>
      </c>
      <c r="H78" s="44">
        <v>58</v>
      </c>
      <c r="I78" s="44">
        <v>75</v>
      </c>
      <c r="J78" s="44">
        <v>27</v>
      </c>
      <c r="K78" s="44">
        <v>69</v>
      </c>
      <c r="L78" s="44">
        <v>479</v>
      </c>
      <c r="M78" s="41"/>
    </row>
    <row r="79" spans="2:13">
      <c r="B79" s="231"/>
      <c r="C79" s="231"/>
      <c r="D79" s="42" t="s">
        <v>34</v>
      </c>
      <c r="E79" s="44">
        <v>53</v>
      </c>
      <c r="F79" s="44">
        <v>9</v>
      </c>
      <c r="G79" s="44">
        <v>6</v>
      </c>
      <c r="H79" s="44">
        <v>19</v>
      </c>
      <c r="I79" s="44">
        <v>28</v>
      </c>
      <c r="J79" s="44">
        <v>7</v>
      </c>
      <c r="K79" s="44">
        <v>16</v>
      </c>
      <c r="L79" s="44">
        <v>138</v>
      </c>
      <c r="M79" s="41"/>
    </row>
    <row r="80" spans="2:13">
      <c r="B80" s="231"/>
      <c r="C80" s="231"/>
      <c r="D80" s="42" t="s">
        <v>35</v>
      </c>
      <c r="E80" s="44">
        <v>1062</v>
      </c>
      <c r="F80" s="44">
        <v>177</v>
      </c>
      <c r="G80" s="44">
        <v>177</v>
      </c>
      <c r="H80" s="44">
        <v>503</v>
      </c>
      <c r="I80" s="44">
        <v>571</v>
      </c>
      <c r="J80" s="44">
        <v>229</v>
      </c>
      <c r="K80" s="44">
        <v>329</v>
      </c>
      <c r="L80" s="44">
        <v>3048</v>
      </c>
      <c r="M80" s="41"/>
    </row>
    <row r="81" spans="2:13">
      <c r="B81" s="231"/>
      <c r="C81" s="231"/>
      <c r="D81" s="42" t="s">
        <v>36</v>
      </c>
      <c r="E81" s="44">
        <v>316</v>
      </c>
      <c r="F81" s="44">
        <v>35</v>
      </c>
      <c r="G81" s="44">
        <v>47</v>
      </c>
      <c r="H81" s="44">
        <v>139</v>
      </c>
      <c r="I81" s="44">
        <v>146</v>
      </c>
      <c r="J81" s="44">
        <v>45</v>
      </c>
      <c r="K81" s="44">
        <v>59</v>
      </c>
      <c r="L81" s="44">
        <v>787</v>
      </c>
      <c r="M81" s="41"/>
    </row>
    <row r="82" spans="2:13" ht="15.75" thickBot="1">
      <c r="B82" s="231"/>
      <c r="C82" s="233"/>
      <c r="D82" s="112" t="s">
        <v>8</v>
      </c>
      <c r="E82" s="45">
        <v>1728</v>
      </c>
      <c r="F82" s="45">
        <v>260</v>
      </c>
      <c r="G82" s="45">
        <v>266</v>
      </c>
      <c r="H82" s="45">
        <v>750</v>
      </c>
      <c r="I82" s="45">
        <v>850</v>
      </c>
      <c r="J82" s="45">
        <v>323</v>
      </c>
      <c r="K82" s="45">
        <v>483</v>
      </c>
      <c r="L82" s="45">
        <v>4660</v>
      </c>
      <c r="M82" s="41"/>
    </row>
    <row r="83" spans="2:13">
      <c r="B83" s="231"/>
      <c r="C83" s="230" t="s">
        <v>31</v>
      </c>
      <c r="D83" s="113" t="s">
        <v>32</v>
      </c>
      <c r="E83" s="47">
        <v>6833</v>
      </c>
      <c r="F83" s="47">
        <v>484</v>
      </c>
      <c r="G83" s="47">
        <v>364</v>
      </c>
      <c r="H83" s="47">
        <v>1185</v>
      </c>
      <c r="I83" s="47">
        <v>1195</v>
      </c>
      <c r="J83" s="47">
        <v>383</v>
      </c>
      <c r="K83" s="47">
        <v>591</v>
      </c>
      <c r="L83" s="47">
        <v>11035</v>
      </c>
      <c r="M83" s="41"/>
    </row>
    <row r="84" spans="2:13">
      <c r="B84" s="231"/>
      <c r="C84" s="231"/>
      <c r="D84" s="42" t="s">
        <v>33</v>
      </c>
      <c r="E84" s="44">
        <v>13300</v>
      </c>
      <c r="F84" s="44">
        <v>1090</v>
      </c>
      <c r="G84" s="44">
        <v>833</v>
      </c>
      <c r="H84" s="44">
        <v>2317</v>
      </c>
      <c r="I84" s="44">
        <v>2299</v>
      </c>
      <c r="J84" s="44">
        <v>954</v>
      </c>
      <c r="K84" s="44">
        <v>1515</v>
      </c>
      <c r="L84" s="44">
        <v>22308</v>
      </c>
      <c r="M84" s="41"/>
    </row>
    <row r="85" spans="2:13">
      <c r="B85" s="231"/>
      <c r="C85" s="231"/>
      <c r="D85" s="42" t="s">
        <v>34</v>
      </c>
      <c r="E85" s="44">
        <v>2648</v>
      </c>
      <c r="F85" s="44">
        <v>408</v>
      </c>
      <c r="G85" s="44">
        <v>278</v>
      </c>
      <c r="H85" s="44">
        <v>734</v>
      </c>
      <c r="I85" s="44">
        <v>659</v>
      </c>
      <c r="J85" s="44">
        <v>290</v>
      </c>
      <c r="K85" s="44">
        <v>398</v>
      </c>
      <c r="L85" s="44">
        <v>5415</v>
      </c>
      <c r="M85" s="41"/>
    </row>
    <row r="86" spans="2:13">
      <c r="B86" s="231"/>
      <c r="C86" s="231"/>
      <c r="D86" s="42" t="s">
        <v>35</v>
      </c>
      <c r="E86" s="44">
        <v>74447</v>
      </c>
      <c r="F86" s="44">
        <v>5652</v>
      </c>
      <c r="G86" s="44">
        <v>4664</v>
      </c>
      <c r="H86" s="44">
        <v>13744</v>
      </c>
      <c r="I86" s="44">
        <v>14098</v>
      </c>
      <c r="J86" s="44">
        <v>5148</v>
      </c>
      <c r="K86" s="44">
        <v>8449</v>
      </c>
      <c r="L86" s="44">
        <v>126202</v>
      </c>
      <c r="M86" s="41"/>
    </row>
    <row r="87" spans="2:13">
      <c r="B87" s="231"/>
      <c r="C87" s="231"/>
      <c r="D87" s="42" t="s">
        <v>36</v>
      </c>
      <c r="E87" s="44">
        <v>16335</v>
      </c>
      <c r="F87" s="44">
        <v>1228</v>
      </c>
      <c r="G87" s="44">
        <v>963</v>
      </c>
      <c r="H87" s="44">
        <v>2783</v>
      </c>
      <c r="I87" s="44">
        <v>2714</v>
      </c>
      <c r="J87" s="44">
        <v>1137</v>
      </c>
      <c r="K87" s="44">
        <v>1898</v>
      </c>
      <c r="L87" s="44">
        <v>27058</v>
      </c>
      <c r="M87" s="41"/>
    </row>
    <row r="88" spans="2:13" ht="15.75" thickBot="1">
      <c r="B88" s="231"/>
      <c r="C88" s="233"/>
      <c r="D88" s="112" t="s">
        <v>8</v>
      </c>
      <c r="E88" s="45">
        <v>113563</v>
      </c>
      <c r="F88" s="45">
        <v>8862</v>
      </c>
      <c r="G88" s="45">
        <v>7102</v>
      </c>
      <c r="H88" s="45">
        <v>20763</v>
      </c>
      <c r="I88" s="45">
        <v>20965</v>
      </c>
      <c r="J88" s="45">
        <v>7912</v>
      </c>
      <c r="K88" s="45">
        <v>12851</v>
      </c>
      <c r="L88" s="45">
        <v>192018</v>
      </c>
      <c r="M88" s="41"/>
    </row>
    <row r="89" spans="2:13">
      <c r="B89" s="231"/>
      <c r="C89" s="230" t="s">
        <v>40</v>
      </c>
      <c r="D89" s="113" t="s">
        <v>32</v>
      </c>
      <c r="E89" s="47">
        <v>1156</v>
      </c>
      <c r="F89" s="47">
        <v>56</v>
      </c>
      <c r="G89" s="47">
        <v>43</v>
      </c>
      <c r="H89" s="47">
        <v>103</v>
      </c>
      <c r="I89" s="47">
        <v>121</v>
      </c>
      <c r="J89" s="47">
        <v>45</v>
      </c>
      <c r="K89" s="47">
        <v>68</v>
      </c>
      <c r="L89" s="47">
        <v>1592</v>
      </c>
      <c r="M89" s="41"/>
    </row>
    <row r="90" spans="2:13">
      <c r="B90" s="231"/>
      <c r="C90" s="231"/>
      <c r="D90" s="42" t="s">
        <v>33</v>
      </c>
      <c r="E90" s="44">
        <v>2220</v>
      </c>
      <c r="F90" s="44">
        <v>130</v>
      </c>
      <c r="G90" s="44">
        <v>106</v>
      </c>
      <c r="H90" s="44">
        <v>247</v>
      </c>
      <c r="I90" s="44">
        <v>224</v>
      </c>
      <c r="J90" s="44">
        <v>82</v>
      </c>
      <c r="K90" s="44">
        <v>129</v>
      </c>
      <c r="L90" s="44">
        <v>3138</v>
      </c>
      <c r="M90" s="41"/>
    </row>
    <row r="91" spans="2:13">
      <c r="B91" s="231"/>
      <c r="C91" s="231"/>
      <c r="D91" s="42" t="s">
        <v>34</v>
      </c>
      <c r="E91" s="44">
        <v>344</v>
      </c>
      <c r="F91" s="44">
        <v>50</v>
      </c>
      <c r="G91" s="44">
        <v>37</v>
      </c>
      <c r="H91" s="44">
        <v>74</v>
      </c>
      <c r="I91" s="44">
        <v>77</v>
      </c>
      <c r="J91" s="44">
        <v>23</v>
      </c>
      <c r="K91" s="44">
        <v>35</v>
      </c>
      <c r="L91" s="44">
        <v>640</v>
      </c>
      <c r="M91" s="41"/>
    </row>
    <row r="92" spans="2:13">
      <c r="B92" s="231"/>
      <c r="C92" s="231"/>
      <c r="D92" s="42" t="s">
        <v>35</v>
      </c>
      <c r="E92" s="44">
        <v>15121</v>
      </c>
      <c r="F92" s="44">
        <v>917</v>
      </c>
      <c r="G92" s="44">
        <v>707</v>
      </c>
      <c r="H92" s="44">
        <v>1901</v>
      </c>
      <c r="I92" s="44">
        <v>1781</v>
      </c>
      <c r="J92" s="44">
        <v>603</v>
      </c>
      <c r="K92" s="44">
        <v>1004</v>
      </c>
      <c r="L92" s="44">
        <v>22034</v>
      </c>
      <c r="M92" s="41"/>
    </row>
    <row r="93" spans="2:13">
      <c r="B93" s="231"/>
      <c r="C93" s="231"/>
      <c r="D93" s="42" t="s">
        <v>36</v>
      </c>
      <c r="E93" s="44">
        <v>3205</v>
      </c>
      <c r="F93" s="44">
        <v>149</v>
      </c>
      <c r="G93" s="44">
        <v>110</v>
      </c>
      <c r="H93" s="44">
        <v>300</v>
      </c>
      <c r="I93" s="44">
        <v>313</v>
      </c>
      <c r="J93" s="44">
        <v>110</v>
      </c>
      <c r="K93" s="44">
        <v>172</v>
      </c>
      <c r="L93" s="44">
        <v>4359</v>
      </c>
      <c r="M93" s="41"/>
    </row>
    <row r="94" spans="2:13" ht="15.75" thickBot="1">
      <c r="B94" s="233"/>
      <c r="C94" s="233"/>
      <c r="D94" s="112" t="s">
        <v>8</v>
      </c>
      <c r="E94" s="45">
        <v>22046</v>
      </c>
      <c r="F94" s="45">
        <v>1302</v>
      </c>
      <c r="G94" s="45">
        <v>1003</v>
      </c>
      <c r="H94" s="45">
        <v>2625</v>
      </c>
      <c r="I94" s="45">
        <v>2516</v>
      </c>
      <c r="J94" s="45">
        <v>863</v>
      </c>
      <c r="K94" s="45">
        <v>1408</v>
      </c>
      <c r="L94" s="45">
        <v>31763</v>
      </c>
      <c r="M94" s="41"/>
    </row>
    <row r="95" spans="2:13">
      <c r="B95" s="230" t="s">
        <v>22</v>
      </c>
      <c r="C95" s="230" t="s">
        <v>30</v>
      </c>
      <c r="D95" s="113" t="s">
        <v>32</v>
      </c>
      <c r="E95" s="47">
        <v>125</v>
      </c>
      <c r="F95" s="47">
        <v>19</v>
      </c>
      <c r="G95" s="47">
        <v>15</v>
      </c>
      <c r="H95" s="47">
        <v>38</v>
      </c>
      <c r="I95" s="47">
        <v>43</v>
      </c>
      <c r="J95" s="47">
        <v>15</v>
      </c>
      <c r="K95" s="47">
        <v>21</v>
      </c>
      <c r="L95" s="47">
        <v>276</v>
      </c>
      <c r="M95" s="41"/>
    </row>
    <row r="96" spans="2:13">
      <c r="B96" s="231"/>
      <c r="C96" s="231"/>
      <c r="D96" s="42" t="s">
        <v>33</v>
      </c>
      <c r="E96" s="44">
        <v>242</v>
      </c>
      <c r="F96" s="44">
        <v>29</v>
      </c>
      <c r="G96" s="44">
        <v>32</v>
      </c>
      <c r="H96" s="44">
        <v>89</v>
      </c>
      <c r="I96" s="44">
        <v>83</v>
      </c>
      <c r="J96" s="44">
        <v>31</v>
      </c>
      <c r="K96" s="44">
        <v>49</v>
      </c>
      <c r="L96" s="44">
        <v>555</v>
      </c>
      <c r="M96" s="41"/>
    </row>
    <row r="97" spans="2:13">
      <c r="B97" s="231"/>
      <c r="C97" s="231"/>
      <c r="D97" s="42" t="s">
        <v>34</v>
      </c>
      <c r="E97" s="44">
        <v>62</v>
      </c>
      <c r="F97" s="44">
        <v>10</v>
      </c>
      <c r="G97" s="44">
        <v>8</v>
      </c>
      <c r="H97" s="44">
        <v>21</v>
      </c>
      <c r="I97" s="44">
        <v>18</v>
      </c>
      <c r="J97" s="44">
        <v>11</v>
      </c>
      <c r="K97" s="44">
        <v>14</v>
      </c>
      <c r="L97" s="44">
        <v>144</v>
      </c>
      <c r="M97" s="41"/>
    </row>
    <row r="98" spans="2:13">
      <c r="B98" s="231"/>
      <c r="C98" s="231"/>
      <c r="D98" s="42" t="s">
        <v>35</v>
      </c>
      <c r="E98" s="44">
        <v>1365</v>
      </c>
      <c r="F98" s="44">
        <v>185</v>
      </c>
      <c r="G98" s="44">
        <v>181</v>
      </c>
      <c r="H98" s="44">
        <v>573</v>
      </c>
      <c r="I98" s="44">
        <v>625</v>
      </c>
      <c r="J98" s="44">
        <v>269</v>
      </c>
      <c r="K98" s="44">
        <v>370</v>
      </c>
      <c r="L98" s="44">
        <v>3568</v>
      </c>
      <c r="M98" s="41"/>
    </row>
    <row r="99" spans="2:13">
      <c r="B99" s="231"/>
      <c r="C99" s="231"/>
      <c r="D99" s="42" t="s">
        <v>36</v>
      </c>
      <c r="E99" s="44">
        <v>397</v>
      </c>
      <c r="F99" s="44">
        <v>42</v>
      </c>
      <c r="G99" s="44">
        <v>53</v>
      </c>
      <c r="H99" s="44">
        <v>129</v>
      </c>
      <c r="I99" s="44">
        <v>159</v>
      </c>
      <c r="J99" s="44">
        <v>57</v>
      </c>
      <c r="K99" s="44">
        <v>49</v>
      </c>
      <c r="L99" s="44">
        <v>886</v>
      </c>
      <c r="M99" s="41"/>
    </row>
    <row r="100" spans="2:13" ht="15.75" thickBot="1">
      <c r="B100" s="231"/>
      <c r="C100" s="233"/>
      <c r="D100" s="112" t="s">
        <v>8</v>
      </c>
      <c r="E100" s="45">
        <v>2191</v>
      </c>
      <c r="F100" s="45">
        <v>285</v>
      </c>
      <c r="G100" s="45">
        <v>289</v>
      </c>
      <c r="H100" s="45">
        <v>850</v>
      </c>
      <c r="I100" s="45">
        <v>928</v>
      </c>
      <c r="J100" s="45">
        <v>383</v>
      </c>
      <c r="K100" s="45">
        <v>503</v>
      </c>
      <c r="L100" s="45">
        <v>5429</v>
      </c>
      <c r="M100" s="41"/>
    </row>
    <row r="101" spans="2:13">
      <c r="B101" s="231"/>
      <c r="C101" s="230" t="s">
        <v>31</v>
      </c>
      <c r="D101" s="113" t="s">
        <v>32</v>
      </c>
      <c r="E101" s="47">
        <v>7379</v>
      </c>
      <c r="F101" s="47">
        <v>404</v>
      </c>
      <c r="G101" s="47">
        <v>304</v>
      </c>
      <c r="H101" s="47">
        <v>1034</v>
      </c>
      <c r="I101" s="47">
        <v>1042</v>
      </c>
      <c r="J101" s="47">
        <v>375</v>
      </c>
      <c r="K101" s="47">
        <v>587</v>
      </c>
      <c r="L101" s="47">
        <v>11125</v>
      </c>
      <c r="M101" s="41"/>
    </row>
    <row r="102" spans="2:13">
      <c r="B102" s="231"/>
      <c r="C102" s="231"/>
      <c r="D102" s="42" t="s">
        <v>33</v>
      </c>
      <c r="E102" s="44">
        <v>14558</v>
      </c>
      <c r="F102" s="44">
        <v>1103</v>
      </c>
      <c r="G102" s="44">
        <v>831</v>
      </c>
      <c r="H102" s="44">
        <v>2337</v>
      </c>
      <c r="I102" s="44">
        <v>2307</v>
      </c>
      <c r="J102" s="44">
        <v>929</v>
      </c>
      <c r="K102" s="44">
        <v>1616</v>
      </c>
      <c r="L102" s="44">
        <v>23681</v>
      </c>
      <c r="M102" s="41"/>
    </row>
    <row r="103" spans="2:13">
      <c r="B103" s="231"/>
      <c r="C103" s="231"/>
      <c r="D103" s="42" t="s">
        <v>34</v>
      </c>
      <c r="E103" s="44">
        <v>2968</v>
      </c>
      <c r="F103" s="44">
        <v>326</v>
      </c>
      <c r="G103" s="44">
        <v>263</v>
      </c>
      <c r="H103" s="44">
        <v>673</v>
      </c>
      <c r="I103" s="44">
        <v>606</v>
      </c>
      <c r="J103" s="44">
        <v>281</v>
      </c>
      <c r="K103" s="44">
        <v>429</v>
      </c>
      <c r="L103" s="44">
        <v>5546</v>
      </c>
      <c r="M103" s="41"/>
    </row>
    <row r="104" spans="2:13">
      <c r="B104" s="231"/>
      <c r="C104" s="231"/>
      <c r="D104" s="42" t="s">
        <v>35</v>
      </c>
      <c r="E104" s="44">
        <v>89725</v>
      </c>
      <c r="F104" s="44">
        <v>5611</v>
      </c>
      <c r="G104" s="44">
        <v>4569</v>
      </c>
      <c r="H104" s="44">
        <v>13240</v>
      </c>
      <c r="I104" s="44">
        <v>14305</v>
      </c>
      <c r="J104" s="44">
        <v>5408</v>
      </c>
      <c r="K104" s="44">
        <v>9001</v>
      </c>
      <c r="L104" s="44">
        <v>141859</v>
      </c>
      <c r="M104" s="41"/>
    </row>
    <row r="105" spans="2:13">
      <c r="B105" s="231"/>
      <c r="C105" s="231"/>
      <c r="D105" s="42" t="s">
        <v>36</v>
      </c>
      <c r="E105" s="44">
        <v>19908</v>
      </c>
      <c r="F105" s="44">
        <v>1261</v>
      </c>
      <c r="G105" s="44">
        <v>958</v>
      </c>
      <c r="H105" s="44">
        <v>2802</v>
      </c>
      <c r="I105" s="44">
        <v>2804</v>
      </c>
      <c r="J105" s="44">
        <v>1093</v>
      </c>
      <c r="K105" s="44">
        <v>1827</v>
      </c>
      <c r="L105" s="44">
        <v>30653</v>
      </c>
      <c r="M105" s="41"/>
    </row>
    <row r="106" spans="2:13" ht="15.75" thickBot="1">
      <c r="B106" s="247"/>
      <c r="C106" s="233"/>
      <c r="D106" s="112" t="s">
        <v>8</v>
      </c>
      <c r="E106" s="45">
        <v>134538</v>
      </c>
      <c r="F106" s="45">
        <v>8705</v>
      </c>
      <c r="G106" s="45">
        <v>6925</v>
      </c>
      <c r="H106" s="45">
        <v>20086</v>
      </c>
      <c r="I106" s="45">
        <v>21064</v>
      </c>
      <c r="J106" s="45">
        <v>8086</v>
      </c>
      <c r="K106" s="45">
        <v>13460</v>
      </c>
      <c r="L106" s="45">
        <v>212864</v>
      </c>
      <c r="M106" s="41"/>
    </row>
    <row r="107" spans="2:13">
      <c r="B107" s="231"/>
      <c r="C107" s="230" t="s">
        <v>40</v>
      </c>
      <c r="D107" s="113" t="s">
        <v>32</v>
      </c>
      <c r="E107" s="47">
        <v>1351</v>
      </c>
      <c r="F107" s="47">
        <v>40</v>
      </c>
      <c r="G107" s="47">
        <v>34</v>
      </c>
      <c r="H107" s="47">
        <v>105</v>
      </c>
      <c r="I107" s="47">
        <v>117</v>
      </c>
      <c r="J107" s="47">
        <v>39</v>
      </c>
      <c r="K107" s="47">
        <v>39</v>
      </c>
      <c r="L107" s="47">
        <v>1725</v>
      </c>
      <c r="M107" s="41"/>
    </row>
    <row r="108" spans="2:13">
      <c r="B108" s="231"/>
      <c r="C108" s="231"/>
      <c r="D108" s="42" t="s">
        <v>33</v>
      </c>
      <c r="E108" s="44">
        <v>2575</v>
      </c>
      <c r="F108" s="44">
        <v>146</v>
      </c>
      <c r="G108" s="44">
        <v>106</v>
      </c>
      <c r="H108" s="44">
        <v>309</v>
      </c>
      <c r="I108" s="44">
        <v>269</v>
      </c>
      <c r="J108" s="44">
        <v>104</v>
      </c>
      <c r="K108" s="44">
        <v>146</v>
      </c>
      <c r="L108" s="44">
        <v>3655</v>
      </c>
      <c r="M108" s="41"/>
    </row>
    <row r="109" spans="2:13">
      <c r="B109" s="231"/>
      <c r="C109" s="231"/>
      <c r="D109" s="42" t="s">
        <v>34</v>
      </c>
      <c r="E109" s="44">
        <v>450</v>
      </c>
      <c r="F109" s="44">
        <v>43</v>
      </c>
      <c r="G109" s="44">
        <v>37</v>
      </c>
      <c r="H109" s="44">
        <v>83</v>
      </c>
      <c r="I109" s="44">
        <v>68</v>
      </c>
      <c r="J109" s="44">
        <v>19</v>
      </c>
      <c r="K109" s="44">
        <v>32</v>
      </c>
      <c r="L109" s="44">
        <v>732</v>
      </c>
      <c r="M109" s="41"/>
    </row>
    <row r="110" spans="2:13">
      <c r="B110" s="231"/>
      <c r="C110" s="231"/>
      <c r="D110" s="42" t="s">
        <v>35</v>
      </c>
      <c r="E110" s="44">
        <v>20053</v>
      </c>
      <c r="F110" s="44">
        <v>905</v>
      </c>
      <c r="G110" s="44">
        <v>699</v>
      </c>
      <c r="H110" s="44">
        <v>1981</v>
      </c>
      <c r="I110" s="44">
        <v>2018</v>
      </c>
      <c r="J110" s="44">
        <v>704</v>
      </c>
      <c r="K110" s="44">
        <v>1062</v>
      </c>
      <c r="L110" s="44">
        <v>27422</v>
      </c>
      <c r="M110" s="41"/>
    </row>
    <row r="111" spans="2:13">
      <c r="B111" s="231"/>
      <c r="C111" s="231"/>
      <c r="D111" s="42" t="s">
        <v>36</v>
      </c>
      <c r="E111" s="44">
        <v>4246</v>
      </c>
      <c r="F111" s="44">
        <v>206</v>
      </c>
      <c r="G111" s="44">
        <v>125</v>
      </c>
      <c r="H111" s="44">
        <v>341</v>
      </c>
      <c r="I111" s="44">
        <v>319</v>
      </c>
      <c r="J111" s="44">
        <v>130</v>
      </c>
      <c r="K111" s="44">
        <v>180</v>
      </c>
      <c r="L111" s="44">
        <v>5547</v>
      </c>
      <c r="M111" s="41"/>
    </row>
    <row r="112" spans="2:13" ht="15.75" thickBot="1">
      <c r="B112" s="233"/>
      <c r="C112" s="233"/>
      <c r="D112" s="112" t="s">
        <v>8</v>
      </c>
      <c r="E112" s="45">
        <v>28675</v>
      </c>
      <c r="F112" s="45">
        <v>1340</v>
      </c>
      <c r="G112" s="45">
        <v>1001</v>
      </c>
      <c r="H112" s="45">
        <v>2819</v>
      </c>
      <c r="I112" s="45">
        <v>2791</v>
      </c>
      <c r="J112" s="45">
        <v>996</v>
      </c>
      <c r="K112" s="45">
        <v>1459</v>
      </c>
      <c r="L112" s="45">
        <v>39081</v>
      </c>
      <c r="M112" s="41"/>
    </row>
    <row r="113" spans="2:13">
      <c r="B113" s="230" t="s">
        <v>23</v>
      </c>
      <c r="C113" s="230" t="s">
        <v>30</v>
      </c>
      <c r="D113" s="113" t="s">
        <v>32</v>
      </c>
      <c r="E113" s="47">
        <v>129</v>
      </c>
      <c r="F113" s="47">
        <v>12</v>
      </c>
      <c r="G113" s="47">
        <v>13</v>
      </c>
      <c r="H113" s="47">
        <v>46</v>
      </c>
      <c r="I113" s="47">
        <v>44</v>
      </c>
      <c r="J113" s="47">
        <v>8</v>
      </c>
      <c r="K113" s="47">
        <v>15</v>
      </c>
      <c r="L113" s="47">
        <v>267</v>
      </c>
      <c r="M113" s="41"/>
    </row>
    <row r="114" spans="2:13">
      <c r="B114" s="231"/>
      <c r="C114" s="231"/>
      <c r="D114" s="42" t="s">
        <v>33</v>
      </c>
      <c r="E114" s="44">
        <v>249</v>
      </c>
      <c r="F114" s="44">
        <v>25</v>
      </c>
      <c r="G114" s="44">
        <v>22</v>
      </c>
      <c r="H114" s="44">
        <v>108</v>
      </c>
      <c r="I114" s="44">
        <v>109</v>
      </c>
      <c r="J114" s="44">
        <v>27</v>
      </c>
      <c r="K114" s="44">
        <v>39</v>
      </c>
      <c r="L114" s="44">
        <v>579</v>
      </c>
      <c r="M114" s="41"/>
    </row>
    <row r="115" spans="2:13">
      <c r="B115" s="231"/>
      <c r="C115" s="231"/>
      <c r="D115" s="42" t="s">
        <v>34</v>
      </c>
      <c r="E115" s="44">
        <v>78</v>
      </c>
      <c r="F115" s="44">
        <v>7</v>
      </c>
      <c r="G115" s="44">
        <v>12</v>
      </c>
      <c r="H115" s="44">
        <v>27</v>
      </c>
      <c r="I115" s="44">
        <v>26</v>
      </c>
      <c r="J115" s="44">
        <v>2</v>
      </c>
      <c r="K115" s="44">
        <v>8</v>
      </c>
      <c r="L115" s="44">
        <v>160</v>
      </c>
      <c r="M115" s="41"/>
    </row>
    <row r="116" spans="2:13">
      <c r="B116" s="231"/>
      <c r="C116" s="231"/>
      <c r="D116" s="42" t="s">
        <v>35</v>
      </c>
      <c r="E116" s="44">
        <v>1696</v>
      </c>
      <c r="F116" s="44">
        <v>217</v>
      </c>
      <c r="G116" s="44">
        <v>183</v>
      </c>
      <c r="H116" s="44">
        <v>634</v>
      </c>
      <c r="I116" s="44">
        <v>715</v>
      </c>
      <c r="J116" s="44">
        <v>225</v>
      </c>
      <c r="K116" s="44">
        <v>255</v>
      </c>
      <c r="L116" s="44">
        <v>3925</v>
      </c>
      <c r="M116" s="41"/>
    </row>
    <row r="117" spans="2:13">
      <c r="B117" s="231"/>
      <c r="C117" s="231"/>
      <c r="D117" s="42" t="s">
        <v>36</v>
      </c>
      <c r="E117" s="44">
        <v>641</v>
      </c>
      <c r="F117" s="44">
        <v>71</v>
      </c>
      <c r="G117" s="44">
        <v>73</v>
      </c>
      <c r="H117" s="44">
        <v>201</v>
      </c>
      <c r="I117" s="44">
        <v>209</v>
      </c>
      <c r="J117" s="44">
        <v>67</v>
      </c>
      <c r="K117" s="44">
        <v>44</v>
      </c>
      <c r="L117" s="44">
        <v>1306</v>
      </c>
      <c r="M117" s="41"/>
    </row>
    <row r="118" spans="2:13" ht="15.75" thickBot="1">
      <c r="B118" s="231"/>
      <c r="C118" s="233"/>
      <c r="D118" s="112" t="s">
        <v>8</v>
      </c>
      <c r="E118" s="45">
        <v>2793</v>
      </c>
      <c r="F118" s="45">
        <v>332</v>
      </c>
      <c r="G118" s="45">
        <v>303</v>
      </c>
      <c r="H118" s="45">
        <v>1016</v>
      </c>
      <c r="I118" s="45">
        <v>1103</v>
      </c>
      <c r="J118" s="45">
        <v>329</v>
      </c>
      <c r="K118" s="45">
        <v>361</v>
      </c>
      <c r="L118" s="45">
        <v>6237</v>
      </c>
      <c r="M118" s="41"/>
    </row>
    <row r="119" spans="2:13">
      <c r="B119" s="231"/>
      <c r="C119" s="230" t="s">
        <v>31</v>
      </c>
      <c r="D119" s="113" t="s">
        <v>32</v>
      </c>
      <c r="E119" s="47">
        <v>8067</v>
      </c>
      <c r="F119" s="47">
        <v>368</v>
      </c>
      <c r="G119" s="47">
        <v>272</v>
      </c>
      <c r="H119" s="47">
        <v>950</v>
      </c>
      <c r="I119" s="47">
        <v>992</v>
      </c>
      <c r="J119" s="47">
        <v>351</v>
      </c>
      <c r="K119" s="47">
        <v>429</v>
      </c>
      <c r="L119" s="47">
        <v>11429</v>
      </c>
      <c r="M119" s="41"/>
    </row>
    <row r="120" spans="2:13">
      <c r="B120" s="231"/>
      <c r="C120" s="231"/>
      <c r="D120" s="42" t="s">
        <v>33</v>
      </c>
      <c r="E120" s="44">
        <v>15338</v>
      </c>
      <c r="F120" s="44">
        <v>788</v>
      </c>
      <c r="G120" s="44">
        <v>629</v>
      </c>
      <c r="H120" s="44">
        <v>2146</v>
      </c>
      <c r="I120" s="44">
        <v>2490</v>
      </c>
      <c r="J120" s="44">
        <v>768</v>
      </c>
      <c r="K120" s="44">
        <v>1099</v>
      </c>
      <c r="L120" s="44">
        <v>23258</v>
      </c>
      <c r="M120" s="41"/>
    </row>
    <row r="121" spans="2:13">
      <c r="B121" s="231"/>
      <c r="C121" s="231"/>
      <c r="D121" s="42" t="s">
        <v>34</v>
      </c>
      <c r="E121" s="44">
        <v>3635</v>
      </c>
      <c r="F121" s="44">
        <v>221</v>
      </c>
      <c r="G121" s="44">
        <v>166</v>
      </c>
      <c r="H121" s="44">
        <v>540</v>
      </c>
      <c r="I121" s="44">
        <v>627</v>
      </c>
      <c r="J121" s="44">
        <v>195</v>
      </c>
      <c r="K121" s="44">
        <v>260</v>
      </c>
      <c r="L121" s="44">
        <v>5644</v>
      </c>
      <c r="M121" s="41"/>
    </row>
    <row r="122" spans="2:13">
      <c r="B122" s="231"/>
      <c r="C122" s="231"/>
      <c r="D122" s="42" t="s">
        <v>35</v>
      </c>
      <c r="E122" s="44">
        <v>95628</v>
      </c>
      <c r="F122" s="44">
        <v>4756</v>
      </c>
      <c r="G122" s="44">
        <v>4019</v>
      </c>
      <c r="H122" s="44">
        <v>12531</v>
      </c>
      <c r="I122" s="44">
        <v>13468</v>
      </c>
      <c r="J122" s="44">
        <v>4598</v>
      </c>
      <c r="K122" s="44">
        <v>6050</v>
      </c>
      <c r="L122" s="44">
        <v>141050</v>
      </c>
      <c r="M122" s="41"/>
    </row>
    <row r="123" spans="2:13">
      <c r="B123" s="231"/>
      <c r="C123" s="231"/>
      <c r="D123" s="42" t="s">
        <v>36</v>
      </c>
      <c r="E123" s="44">
        <v>30201</v>
      </c>
      <c r="F123" s="44">
        <v>1537</v>
      </c>
      <c r="G123" s="44">
        <v>1314</v>
      </c>
      <c r="H123" s="44">
        <v>3658</v>
      </c>
      <c r="I123" s="44">
        <v>3657</v>
      </c>
      <c r="J123" s="44">
        <v>1244</v>
      </c>
      <c r="K123" s="44">
        <v>1827</v>
      </c>
      <c r="L123" s="44">
        <v>43438</v>
      </c>
      <c r="M123" s="41"/>
    </row>
    <row r="124" spans="2:13" ht="15.75" thickBot="1">
      <c r="B124" s="231"/>
      <c r="C124" s="233"/>
      <c r="D124" s="112" t="s">
        <v>8</v>
      </c>
      <c r="E124" s="45">
        <v>152869</v>
      </c>
      <c r="F124" s="45">
        <v>7670</v>
      </c>
      <c r="G124" s="45">
        <v>6400</v>
      </c>
      <c r="H124" s="45">
        <v>19825</v>
      </c>
      <c r="I124" s="45">
        <v>21234</v>
      </c>
      <c r="J124" s="45">
        <v>7156</v>
      </c>
      <c r="K124" s="45">
        <v>9665</v>
      </c>
      <c r="L124" s="45">
        <v>224819</v>
      </c>
      <c r="M124" s="41"/>
    </row>
    <row r="125" spans="2:13">
      <c r="B125" s="231"/>
      <c r="C125" s="230" t="s">
        <v>40</v>
      </c>
      <c r="D125" s="113" t="s">
        <v>32</v>
      </c>
      <c r="E125" s="47">
        <v>1621</v>
      </c>
      <c r="F125" s="47">
        <v>57</v>
      </c>
      <c r="G125" s="47">
        <v>51</v>
      </c>
      <c r="H125" s="47">
        <v>112</v>
      </c>
      <c r="I125" s="47">
        <v>128</v>
      </c>
      <c r="J125" s="47">
        <v>29</v>
      </c>
      <c r="K125" s="47">
        <v>45</v>
      </c>
      <c r="L125" s="47">
        <v>2043</v>
      </c>
      <c r="M125" s="41"/>
    </row>
    <row r="126" spans="2:13">
      <c r="B126" s="231"/>
      <c r="C126" s="231"/>
      <c r="D126" s="42" t="s">
        <v>33</v>
      </c>
      <c r="E126" s="44">
        <v>2987</v>
      </c>
      <c r="F126" s="44">
        <v>97</v>
      </c>
      <c r="G126" s="44">
        <v>82</v>
      </c>
      <c r="H126" s="44">
        <v>253</v>
      </c>
      <c r="I126" s="44">
        <v>278</v>
      </c>
      <c r="J126" s="44">
        <v>71</v>
      </c>
      <c r="K126" s="44">
        <v>96</v>
      </c>
      <c r="L126" s="44">
        <v>3864</v>
      </c>
      <c r="M126" s="41"/>
    </row>
    <row r="127" spans="2:13">
      <c r="B127" s="231"/>
      <c r="C127" s="231"/>
      <c r="D127" s="42" t="s">
        <v>34</v>
      </c>
      <c r="E127" s="44">
        <v>652</v>
      </c>
      <c r="F127" s="44">
        <v>32</v>
      </c>
      <c r="G127" s="44">
        <v>21</v>
      </c>
      <c r="H127" s="44">
        <v>82</v>
      </c>
      <c r="I127" s="44">
        <v>80</v>
      </c>
      <c r="J127" s="44">
        <v>22</v>
      </c>
      <c r="K127" s="44">
        <v>21</v>
      </c>
      <c r="L127" s="44">
        <v>910</v>
      </c>
      <c r="M127" s="41"/>
    </row>
    <row r="128" spans="2:13">
      <c r="B128" s="231"/>
      <c r="C128" s="231"/>
      <c r="D128" s="42" t="s">
        <v>35</v>
      </c>
      <c r="E128" s="44">
        <v>23794</v>
      </c>
      <c r="F128" s="44">
        <v>903</v>
      </c>
      <c r="G128" s="44">
        <v>666</v>
      </c>
      <c r="H128" s="44">
        <v>1990</v>
      </c>
      <c r="I128" s="44">
        <v>1886</v>
      </c>
      <c r="J128" s="44">
        <v>595</v>
      </c>
      <c r="K128" s="44">
        <v>749</v>
      </c>
      <c r="L128" s="44">
        <v>30583</v>
      </c>
      <c r="M128" s="41"/>
    </row>
    <row r="129" spans="2:13">
      <c r="B129" s="231"/>
      <c r="C129" s="231"/>
      <c r="D129" s="42" t="s">
        <v>36</v>
      </c>
      <c r="E129" s="44">
        <v>7275</v>
      </c>
      <c r="F129" s="44">
        <v>232</v>
      </c>
      <c r="G129" s="44">
        <v>158</v>
      </c>
      <c r="H129" s="44">
        <v>471</v>
      </c>
      <c r="I129" s="44">
        <v>431</v>
      </c>
      <c r="J129" s="44">
        <v>141</v>
      </c>
      <c r="K129" s="44">
        <v>173</v>
      </c>
      <c r="L129" s="44">
        <v>8881</v>
      </c>
      <c r="M129" s="41"/>
    </row>
    <row r="130" spans="2:13" ht="15.75" thickBot="1">
      <c r="B130" s="233"/>
      <c r="C130" s="233"/>
      <c r="D130" s="112" t="s">
        <v>8</v>
      </c>
      <c r="E130" s="45">
        <v>36329</v>
      </c>
      <c r="F130" s="45">
        <v>1321</v>
      </c>
      <c r="G130" s="45">
        <v>978</v>
      </c>
      <c r="H130" s="45">
        <v>2908</v>
      </c>
      <c r="I130" s="45">
        <v>2803</v>
      </c>
      <c r="J130" s="45">
        <v>858</v>
      </c>
      <c r="K130" s="45">
        <v>1084</v>
      </c>
      <c r="L130" s="45">
        <v>46281</v>
      </c>
      <c r="M130" s="41"/>
    </row>
    <row r="131" spans="2:13">
      <c r="B131" s="230" t="s">
        <v>24</v>
      </c>
      <c r="C131" s="230" t="s">
        <v>30</v>
      </c>
      <c r="D131" s="113" t="s">
        <v>32</v>
      </c>
      <c r="E131" s="47">
        <v>200</v>
      </c>
      <c r="F131" s="47">
        <v>19</v>
      </c>
      <c r="G131" s="47">
        <v>14</v>
      </c>
      <c r="H131" s="47">
        <v>33</v>
      </c>
      <c r="I131" s="47">
        <v>42</v>
      </c>
      <c r="J131" s="47">
        <v>10</v>
      </c>
      <c r="K131" s="47">
        <v>13</v>
      </c>
      <c r="L131" s="47">
        <v>331</v>
      </c>
      <c r="M131" s="41"/>
    </row>
    <row r="132" spans="2:13">
      <c r="B132" s="231"/>
      <c r="C132" s="231"/>
      <c r="D132" s="42" t="s">
        <v>33</v>
      </c>
      <c r="E132" s="44">
        <v>368</v>
      </c>
      <c r="F132" s="44">
        <v>40</v>
      </c>
      <c r="G132" s="44">
        <v>30</v>
      </c>
      <c r="H132" s="44">
        <v>127</v>
      </c>
      <c r="I132" s="44">
        <v>163</v>
      </c>
      <c r="J132" s="44">
        <v>46</v>
      </c>
      <c r="K132" s="44">
        <v>45</v>
      </c>
      <c r="L132" s="44">
        <v>819</v>
      </c>
      <c r="M132" s="41"/>
    </row>
    <row r="133" spans="2:13">
      <c r="B133" s="231"/>
      <c r="C133" s="231"/>
      <c r="D133" s="42" t="s">
        <v>34</v>
      </c>
      <c r="E133" s="44">
        <v>136</v>
      </c>
      <c r="F133" s="44">
        <v>18</v>
      </c>
      <c r="G133" s="44">
        <v>17</v>
      </c>
      <c r="H133" s="44">
        <v>42</v>
      </c>
      <c r="I133" s="44">
        <v>49</v>
      </c>
      <c r="J133" s="44">
        <v>7</v>
      </c>
      <c r="K133" s="44">
        <v>10</v>
      </c>
      <c r="L133" s="44">
        <v>279</v>
      </c>
      <c r="M133" s="41"/>
    </row>
    <row r="134" spans="2:13">
      <c r="B134" s="231"/>
      <c r="C134" s="231"/>
      <c r="D134" s="42" t="s">
        <v>35</v>
      </c>
      <c r="E134" s="44">
        <v>2348</v>
      </c>
      <c r="F134" s="44">
        <v>276</v>
      </c>
      <c r="G134" s="44">
        <v>249</v>
      </c>
      <c r="H134" s="44">
        <v>768</v>
      </c>
      <c r="I134" s="44">
        <v>934</v>
      </c>
      <c r="J134" s="44">
        <v>276</v>
      </c>
      <c r="K134" s="44">
        <v>280</v>
      </c>
      <c r="L134" s="44">
        <v>5131</v>
      </c>
      <c r="M134" s="41"/>
    </row>
    <row r="135" spans="2:13">
      <c r="B135" s="231"/>
      <c r="C135" s="231"/>
      <c r="D135" s="42" t="s">
        <v>36</v>
      </c>
      <c r="E135" s="44">
        <v>859</v>
      </c>
      <c r="F135" s="44">
        <v>99</v>
      </c>
      <c r="G135" s="44">
        <v>71</v>
      </c>
      <c r="H135" s="44">
        <v>263</v>
      </c>
      <c r="I135" s="44">
        <v>238</v>
      </c>
      <c r="J135" s="44">
        <v>68</v>
      </c>
      <c r="K135" s="44">
        <v>59</v>
      </c>
      <c r="L135" s="44">
        <v>1657</v>
      </c>
      <c r="M135" s="41"/>
    </row>
    <row r="136" spans="2:13" ht="15.75" thickBot="1">
      <c r="B136" s="231"/>
      <c r="C136" s="233"/>
      <c r="D136" s="112" t="s">
        <v>8</v>
      </c>
      <c r="E136" s="45">
        <v>3911</v>
      </c>
      <c r="F136" s="45">
        <v>452</v>
      </c>
      <c r="G136" s="45">
        <v>381</v>
      </c>
      <c r="H136" s="45">
        <v>1233</v>
      </c>
      <c r="I136" s="45">
        <v>1426</v>
      </c>
      <c r="J136" s="45">
        <v>407</v>
      </c>
      <c r="K136" s="45">
        <v>407</v>
      </c>
      <c r="L136" s="45">
        <v>8217</v>
      </c>
      <c r="M136" s="41"/>
    </row>
    <row r="137" spans="2:13">
      <c r="B137" s="231"/>
      <c r="C137" s="230" t="s">
        <v>31</v>
      </c>
      <c r="D137" s="113" t="s">
        <v>32</v>
      </c>
      <c r="E137" s="47">
        <v>9908</v>
      </c>
      <c r="F137" s="47">
        <v>372</v>
      </c>
      <c r="G137" s="47">
        <v>266</v>
      </c>
      <c r="H137" s="47">
        <v>869</v>
      </c>
      <c r="I137" s="47">
        <v>1035</v>
      </c>
      <c r="J137" s="47">
        <v>312</v>
      </c>
      <c r="K137" s="47">
        <v>466</v>
      </c>
      <c r="L137" s="47">
        <v>13228</v>
      </c>
      <c r="M137" s="41"/>
    </row>
    <row r="138" spans="2:13">
      <c r="B138" s="231"/>
      <c r="C138" s="231"/>
      <c r="D138" s="42" t="s">
        <v>33</v>
      </c>
      <c r="E138" s="44">
        <v>22248</v>
      </c>
      <c r="F138" s="44">
        <v>943</v>
      </c>
      <c r="G138" s="44">
        <v>815</v>
      </c>
      <c r="H138" s="44">
        <v>2798</v>
      </c>
      <c r="I138" s="44">
        <v>3184</v>
      </c>
      <c r="J138" s="44">
        <v>1080</v>
      </c>
      <c r="K138" s="44">
        <v>1412</v>
      </c>
      <c r="L138" s="44">
        <v>32480</v>
      </c>
      <c r="M138" s="41"/>
    </row>
    <row r="139" spans="2:13">
      <c r="B139" s="231"/>
      <c r="C139" s="231"/>
      <c r="D139" s="42" t="s">
        <v>34</v>
      </c>
      <c r="E139" s="44">
        <v>6082</v>
      </c>
      <c r="F139" s="44">
        <v>308</v>
      </c>
      <c r="G139" s="44">
        <v>247</v>
      </c>
      <c r="H139" s="44">
        <v>768</v>
      </c>
      <c r="I139" s="44">
        <v>930</v>
      </c>
      <c r="J139" s="44">
        <v>321</v>
      </c>
      <c r="K139" s="44">
        <v>362</v>
      </c>
      <c r="L139" s="44">
        <v>9018</v>
      </c>
      <c r="M139" s="41"/>
    </row>
    <row r="140" spans="2:13">
      <c r="B140" s="231"/>
      <c r="C140" s="231"/>
      <c r="D140" s="42" t="s">
        <v>35</v>
      </c>
      <c r="E140" s="44">
        <v>117038</v>
      </c>
      <c r="F140" s="44">
        <v>5442</v>
      </c>
      <c r="G140" s="44">
        <v>4364</v>
      </c>
      <c r="H140" s="44">
        <v>13361</v>
      </c>
      <c r="I140" s="44">
        <v>14958</v>
      </c>
      <c r="J140" s="44">
        <v>4756</v>
      </c>
      <c r="K140" s="44">
        <v>6052</v>
      </c>
      <c r="L140" s="44">
        <v>165971</v>
      </c>
      <c r="M140" s="41"/>
    </row>
    <row r="141" spans="2:13">
      <c r="B141" s="231"/>
      <c r="C141" s="231"/>
      <c r="D141" s="42" t="s">
        <v>36</v>
      </c>
      <c r="E141" s="44">
        <v>36890</v>
      </c>
      <c r="F141" s="44">
        <v>1762</v>
      </c>
      <c r="G141" s="44">
        <v>1464</v>
      </c>
      <c r="H141" s="44">
        <v>3975</v>
      </c>
      <c r="I141" s="44">
        <v>4151</v>
      </c>
      <c r="J141" s="44">
        <v>1367</v>
      </c>
      <c r="K141" s="44">
        <v>1861</v>
      </c>
      <c r="L141" s="44">
        <v>51470</v>
      </c>
      <c r="M141" s="41"/>
    </row>
    <row r="142" spans="2:13" ht="15.75" thickBot="1">
      <c r="B142" s="231"/>
      <c r="C142" s="233"/>
      <c r="D142" s="112" t="s">
        <v>8</v>
      </c>
      <c r="E142" s="45">
        <v>192166</v>
      </c>
      <c r="F142" s="45">
        <v>8827</v>
      </c>
      <c r="G142" s="45">
        <v>7156</v>
      </c>
      <c r="H142" s="45">
        <v>21771</v>
      </c>
      <c r="I142" s="45">
        <v>24258</v>
      </c>
      <c r="J142" s="45">
        <v>7836</v>
      </c>
      <c r="K142" s="45">
        <v>10153</v>
      </c>
      <c r="L142" s="45">
        <v>272167</v>
      </c>
      <c r="M142" s="41"/>
    </row>
    <row r="143" spans="2:13">
      <c r="B143" s="231"/>
      <c r="C143" s="230" t="s">
        <v>40</v>
      </c>
      <c r="D143" s="113" t="s">
        <v>32</v>
      </c>
      <c r="E143" s="47">
        <v>2091</v>
      </c>
      <c r="F143" s="47">
        <v>52</v>
      </c>
      <c r="G143" s="47">
        <v>35</v>
      </c>
      <c r="H143" s="47">
        <v>123</v>
      </c>
      <c r="I143" s="47">
        <v>129</v>
      </c>
      <c r="J143" s="47">
        <v>31</v>
      </c>
      <c r="K143" s="47">
        <v>35</v>
      </c>
      <c r="L143" s="47">
        <v>2496</v>
      </c>
      <c r="M143" s="41"/>
    </row>
    <row r="144" spans="2:13">
      <c r="B144" s="231"/>
      <c r="C144" s="231"/>
      <c r="D144" s="42" t="s">
        <v>33</v>
      </c>
      <c r="E144" s="44">
        <v>4612</v>
      </c>
      <c r="F144" s="44">
        <v>143</v>
      </c>
      <c r="G144" s="44">
        <v>126</v>
      </c>
      <c r="H144" s="44">
        <v>331</v>
      </c>
      <c r="I144" s="44">
        <v>379</v>
      </c>
      <c r="J144" s="44">
        <v>123</v>
      </c>
      <c r="K144" s="44">
        <v>167</v>
      </c>
      <c r="L144" s="44">
        <v>5881</v>
      </c>
      <c r="M144" s="41"/>
    </row>
    <row r="145" spans="2:13">
      <c r="B145" s="231"/>
      <c r="C145" s="231"/>
      <c r="D145" s="42" t="s">
        <v>34</v>
      </c>
      <c r="E145" s="44">
        <v>1094</v>
      </c>
      <c r="F145" s="44">
        <v>42</v>
      </c>
      <c r="G145" s="44">
        <v>41</v>
      </c>
      <c r="H145" s="44">
        <v>112</v>
      </c>
      <c r="I145" s="44">
        <v>101</v>
      </c>
      <c r="J145" s="44">
        <v>38</v>
      </c>
      <c r="K145" s="44">
        <v>37</v>
      </c>
      <c r="L145" s="44">
        <v>1465</v>
      </c>
      <c r="M145" s="41"/>
    </row>
    <row r="146" spans="2:13">
      <c r="B146" s="231"/>
      <c r="C146" s="231"/>
      <c r="D146" s="42" t="s">
        <v>35</v>
      </c>
      <c r="E146" s="44">
        <v>32392</v>
      </c>
      <c r="F146" s="44">
        <v>1010</v>
      </c>
      <c r="G146" s="44">
        <v>799</v>
      </c>
      <c r="H146" s="44">
        <v>2295</v>
      </c>
      <c r="I146" s="44">
        <v>2260</v>
      </c>
      <c r="J146" s="44">
        <v>654</v>
      </c>
      <c r="K146" s="44">
        <v>810</v>
      </c>
      <c r="L146" s="44">
        <v>40220</v>
      </c>
      <c r="M146" s="41"/>
    </row>
    <row r="147" spans="2:13">
      <c r="B147" s="231"/>
      <c r="C147" s="231"/>
      <c r="D147" s="42" t="s">
        <v>36</v>
      </c>
      <c r="E147" s="44">
        <v>9770</v>
      </c>
      <c r="F147" s="44">
        <v>299</v>
      </c>
      <c r="G147" s="44">
        <v>220</v>
      </c>
      <c r="H147" s="44">
        <v>557</v>
      </c>
      <c r="I147" s="44">
        <v>540</v>
      </c>
      <c r="J147" s="44">
        <v>191</v>
      </c>
      <c r="K147" s="44">
        <v>205</v>
      </c>
      <c r="L147" s="44">
        <v>11782</v>
      </c>
      <c r="M147" s="41"/>
    </row>
    <row r="148" spans="2:13" ht="15.75" thickBot="1">
      <c r="B148" s="233"/>
      <c r="C148" s="233"/>
      <c r="D148" s="112" t="s">
        <v>8</v>
      </c>
      <c r="E148" s="45">
        <v>49959</v>
      </c>
      <c r="F148" s="45">
        <v>1546</v>
      </c>
      <c r="G148" s="45">
        <v>1221</v>
      </c>
      <c r="H148" s="45">
        <v>3418</v>
      </c>
      <c r="I148" s="45">
        <v>3409</v>
      </c>
      <c r="J148" s="45">
        <v>1037</v>
      </c>
      <c r="K148" s="45">
        <v>1254</v>
      </c>
      <c r="L148" s="45">
        <v>61844</v>
      </c>
      <c r="M148" s="41"/>
    </row>
    <row r="149" spans="2:13">
      <c r="B149" s="230" t="s">
        <v>25</v>
      </c>
      <c r="C149" s="230" t="s">
        <v>30</v>
      </c>
      <c r="D149" s="113" t="s">
        <v>32</v>
      </c>
      <c r="E149" s="47">
        <v>214</v>
      </c>
      <c r="F149" s="47">
        <v>17</v>
      </c>
      <c r="G149" s="47">
        <v>18</v>
      </c>
      <c r="H149" s="47">
        <v>42</v>
      </c>
      <c r="I149" s="47">
        <v>47</v>
      </c>
      <c r="J149" s="47">
        <v>12</v>
      </c>
      <c r="K149" s="47">
        <v>23</v>
      </c>
      <c r="L149" s="47">
        <v>373</v>
      </c>
      <c r="M149" s="41"/>
    </row>
    <row r="150" spans="2:13">
      <c r="B150" s="231"/>
      <c r="C150" s="231"/>
      <c r="D150" s="42" t="s">
        <v>33</v>
      </c>
      <c r="E150" s="44">
        <v>486</v>
      </c>
      <c r="F150" s="44">
        <v>51</v>
      </c>
      <c r="G150" s="44">
        <v>36</v>
      </c>
      <c r="H150" s="44">
        <v>164</v>
      </c>
      <c r="I150" s="44">
        <v>166</v>
      </c>
      <c r="J150" s="44">
        <v>47</v>
      </c>
      <c r="K150" s="44">
        <v>52</v>
      </c>
      <c r="L150" s="44">
        <v>1002</v>
      </c>
      <c r="M150" s="41"/>
    </row>
    <row r="151" spans="2:13">
      <c r="B151" s="231"/>
      <c r="C151" s="231"/>
      <c r="D151" s="42" t="s">
        <v>34</v>
      </c>
      <c r="E151" s="44">
        <v>181</v>
      </c>
      <c r="F151" s="44">
        <v>22</v>
      </c>
      <c r="G151" s="44">
        <v>11</v>
      </c>
      <c r="H151" s="44">
        <v>49</v>
      </c>
      <c r="I151" s="44">
        <v>61</v>
      </c>
      <c r="J151" s="44">
        <v>8</v>
      </c>
      <c r="K151" s="44">
        <v>14</v>
      </c>
      <c r="L151" s="44">
        <v>346</v>
      </c>
      <c r="M151" s="41"/>
    </row>
    <row r="152" spans="2:13">
      <c r="B152" s="231"/>
      <c r="C152" s="231"/>
      <c r="D152" s="42" t="s">
        <v>35</v>
      </c>
      <c r="E152" s="44">
        <v>3054</v>
      </c>
      <c r="F152" s="44">
        <v>272</v>
      </c>
      <c r="G152" s="44">
        <v>281</v>
      </c>
      <c r="H152" s="44">
        <v>854</v>
      </c>
      <c r="I152" s="44">
        <v>794</v>
      </c>
      <c r="J152" s="44">
        <v>256</v>
      </c>
      <c r="K152" s="44">
        <v>271</v>
      </c>
      <c r="L152" s="44">
        <v>5782</v>
      </c>
      <c r="M152" s="41"/>
    </row>
    <row r="153" spans="2:13">
      <c r="B153" s="231"/>
      <c r="C153" s="231"/>
      <c r="D153" s="42" t="s">
        <v>36</v>
      </c>
      <c r="E153" s="44">
        <v>1141</v>
      </c>
      <c r="F153" s="44">
        <v>117</v>
      </c>
      <c r="G153" s="44">
        <v>122</v>
      </c>
      <c r="H153" s="44">
        <v>294</v>
      </c>
      <c r="I153" s="44">
        <v>280</v>
      </c>
      <c r="J153" s="44">
        <v>60</v>
      </c>
      <c r="K153" s="44">
        <v>75</v>
      </c>
      <c r="L153" s="44">
        <v>2089</v>
      </c>
      <c r="M153" s="41"/>
    </row>
    <row r="154" spans="2:13" ht="15.75" thickBot="1">
      <c r="B154" s="231"/>
      <c r="C154" s="233"/>
      <c r="D154" s="112" t="s">
        <v>8</v>
      </c>
      <c r="E154" s="45">
        <v>5076</v>
      </c>
      <c r="F154" s="45">
        <v>479</v>
      </c>
      <c r="G154" s="45">
        <v>468</v>
      </c>
      <c r="H154" s="45">
        <v>1403</v>
      </c>
      <c r="I154" s="45">
        <v>1348</v>
      </c>
      <c r="J154" s="45">
        <v>383</v>
      </c>
      <c r="K154" s="45">
        <v>435</v>
      </c>
      <c r="L154" s="45">
        <v>9592</v>
      </c>
      <c r="M154" s="41"/>
    </row>
    <row r="155" spans="2:13">
      <c r="B155" s="231"/>
      <c r="C155" s="230" t="s">
        <v>31</v>
      </c>
      <c r="D155" s="113" t="s">
        <v>32</v>
      </c>
      <c r="E155" s="47">
        <v>11599</v>
      </c>
      <c r="F155" s="47">
        <v>427</v>
      </c>
      <c r="G155" s="47">
        <v>350</v>
      </c>
      <c r="H155" s="47">
        <v>986</v>
      </c>
      <c r="I155" s="47">
        <v>1071</v>
      </c>
      <c r="J155" s="47">
        <v>364</v>
      </c>
      <c r="K155" s="47">
        <v>495</v>
      </c>
      <c r="L155" s="47">
        <v>15292</v>
      </c>
      <c r="M155" s="41"/>
    </row>
    <row r="156" spans="2:13">
      <c r="B156" s="231"/>
      <c r="C156" s="231"/>
      <c r="D156" s="42" t="s">
        <v>33</v>
      </c>
      <c r="E156" s="44">
        <v>26469</v>
      </c>
      <c r="F156" s="44">
        <v>1068</v>
      </c>
      <c r="G156" s="44">
        <v>944</v>
      </c>
      <c r="H156" s="44">
        <v>2999</v>
      </c>
      <c r="I156" s="44">
        <v>3300</v>
      </c>
      <c r="J156" s="44">
        <v>1099</v>
      </c>
      <c r="K156" s="44">
        <v>1484</v>
      </c>
      <c r="L156" s="44">
        <v>37363</v>
      </c>
      <c r="M156" s="41"/>
    </row>
    <row r="157" spans="2:13">
      <c r="B157" s="231"/>
      <c r="C157" s="231"/>
      <c r="D157" s="42" t="s">
        <v>34</v>
      </c>
      <c r="E157" s="44">
        <v>7548</v>
      </c>
      <c r="F157" s="44">
        <v>341</v>
      </c>
      <c r="G157" s="44">
        <v>293</v>
      </c>
      <c r="H157" s="44">
        <v>938</v>
      </c>
      <c r="I157" s="44">
        <v>962</v>
      </c>
      <c r="J157" s="44">
        <v>303</v>
      </c>
      <c r="K157" s="44">
        <v>416</v>
      </c>
      <c r="L157" s="44">
        <v>10801</v>
      </c>
      <c r="M157" s="41"/>
    </row>
    <row r="158" spans="2:13">
      <c r="B158" s="231"/>
      <c r="C158" s="231"/>
      <c r="D158" s="42" t="s">
        <v>35</v>
      </c>
      <c r="E158" s="44">
        <v>125513</v>
      </c>
      <c r="F158" s="44">
        <v>5124</v>
      </c>
      <c r="G158" s="44">
        <v>4034</v>
      </c>
      <c r="H158" s="44">
        <v>12599</v>
      </c>
      <c r="I158" s="44">
        <v>13212</v>
      </c>
      <c r="J158" s="44">
        <v>4159</v>
      </c>
      <c r="K158" s="44">
        <v>5719</v>
      </c>
      <c r="L158" s="44">
        <v>170360</v>
      </c>
      <c r="M158" s="41"/>
    </row>
    <row r="159" spans="2:13">
      <c r="B159" s="231"/>
      <c r="C159" s="231"/>
      <c r="D159" s="42" t="s">
        <v>36</v>
      </c>
      <c r="E159" s="44">
        <v>42186</v>
      </c>
      <c r="F159" s="44">
        <v>1846</v>
      </c>
      <c r="G159" s="44">
        <v>1547</v>
      </c>
      <c r="H159" s="44">
        <v>4132</v>
      </c>
      <c r="I159" s="44">
        <v>3991</v>
      </c>
      <c r="J159" s="44">
        <v>1360</v>
      </c>
      <c r="K159" s="44">
        <v>1850</v>
      </c>
      <c r="L159" s="44">
        <v>56912</v>
      </c>
      <c r="M159" s="41"/>
    </row>
    <row r="160" spans="2:13" ht="15.75" thickBot="1">
      <c r="B160" s="231"/>
      <c r="C160" s="233"/>
      <c r="D160" s="112" t="s">
        <v>8</v>
      </c>
      <c r="E160" s="45">
        <v>213315</v>
      </c>
      <c r="F160" s="45">
        <v>8806</v>
      </c>
      <c r="G160" s="45">
        <v>7168</v>
      </c>
      <c r="H160" s="45">
        <v>21654</v>
      </c>
      <c r="I160" s="45">
        <v>22536</v>
      </c>
      <c r="J160" s="45">
        <v>7285</v>
      </c>
      <c r="K160" s="45">
        <v>9964</v>
      </c>
      <c r="L160" s="45">
        <v>290728</v>
      </c>
      <c r="M160" s="41"/>
    </row>
    <row r="161" spans="2:13">
      <c r="B161" s="231"/>
      <c r="C161" s="230" t="s">
        <v>40</v>
      </c>
      <c r="D161" s="113" t="s">
        <v>32</v>
      </c>
      <c r="E161" s="47">
        <v>2693</v>
      </c>
      <c r="F161" s="47">
        <v>83</v>
      </c>
      <c r="G161" s="47">
        <v>53</v>
      </c>
      <c r="H161" s="47">
        <v>134</v>
      </c>
      <c r="I161" s="47">
        <v>147</v>
      </c>
      <c r="J161" s="47">
        <v>52</v>
      </c>
      <c r="K161" s="47">
        <v>60</v>
      </c>
      <c r="L161" s="47">
        <v>3222</v>
      </c>
      <c r="M161" s="41"/>
    </row>
    <row r="162" spans="2:13">
      <c r="B162" s="231"/>
      <c r="C162" s="231"/>
      <c r="D162" s="42" t="s">
        <v>33</v>
      </c>
      <c r="E162" s="44">
        <v>6098</v>
      </c>
      <c r="F162" s="44">
        <v>186</v>
      </c>
      <c r="G162" s="44">
        <v>142</v>
      </c>
      <c r="H162" s="44">
        <v>397</v>
      </c>
      <c r="I162" s="44">
        <v>385</v>
      </c>
      <c r="J162" s="44">
        <v>114</v>
      </c>
      <c r="K162" s="44">
        <v>186</v>
      </c>
      <c r="L162" s="44">
        <v>7508</v>
      </c>
      <c r="M162" s="41"/>
    </row>
    <row r="163" spans="2:13">
      <c r="B163" s="231"/>
      <c r="C163" s="231"/>
      <c r="D163" s="42" t="s">
        <v>34</v>
      </c>
      <c r="E163" s="44">
        <v>1416</v>
      </c>
      <c r="F163" s="44">
        <v>54</v>
      </c>
      <c r="G163" s="44">
        <v>40</v>
      </c>
      <c r="H163" s="44">
        <v>116</v>
      </c>
      <c r="I163" s="44">
        <v>118</v>
      </c>
      <c r="J163" s="44">
        <v>33</v>
      </c>
      <c r="K163" s="44">
        <v>49</v>
      </c>
      <c r="L163" s="44">
        <v>1826</v>
      </c>
      <c r="M163" s="41"/>
    </row>
    <row r="164" spans="2:13">
      <c r="B164" s="231"/>
      <c r="C164" s="231"/>
      <c r="D164" s="42" t="s">
        <v>35</v>
      </c>
      <c r="E164" s="44">
        <v>38309</v>
      </c>
      <c r="F164" s="44">
        <v>1008</v>
      </c>
      <c r="G164" s="44">
        <v>861</v>
      </c>
      <c r="H164" s="44">
        <v>2183</v>
      </c>
      <c r="I164" s="44">
        <v>1995</v>
      </c>
      <c r="J164" s="44">
        <v>602</v>
      </c>
      <c r="K164" s="44">
        <v>734</v>
      </c>
      <c r="L164" s="44">
        <v>45692</v>
      </c>
      <c r="M164" s="41"/>
    </row>
    <row r="165" spans="2:13">
      <c r="B165" s="231"/>
      <c r="C165" s="231"/>
      <c r="D165" s="42" t="s">
        <v>36</v>
      </c>
      <c r="E165" s="44">
        <v>12355</v>
      </c>
      <c r="F165" s="44">
        <v>333</v>
      </c>
      <c r="G165" s="44">
        <v>237</v>
      </c>
      <c r="H165" s="44">
        <v>655</v>
      </c>
      <c r="I165" s="44">
        <v>574</v>
      </c>
      <c r="J165" s="44">
        <v>162</v>
      </c>
      <c r="K165" s="44">
        <v>246</v>
      </c>
      <c r="L165" s="44">
        <v>14562</v>
      </c>
      <c r="M165" s="41"/>
    </row>
    <row r="166" spans="2:13" ht="15.75" thickBot="1">
      <c r="B166" s="233"/>
      <c r="C166" s="233"/>
      <c r="D166" s="112" t="s">
        <v>8</v>
      </c>
      <c r="E166" s="45">
        <v>60871</v>
      </c>
      <c r="F166" s="45">
        <v>1664</v>
      </c>
      <c r="G166" s="45">
        <v>1333</v>
      </c>
      <c r="H166" s="45">
        <v>3485</v>
      </c>
      <c r="I166" s="45">
        <v>3219</v>
      </c>
      <c r="J166" s="45">
        <v>963</v>
      </c>
      <c r="K166" s="45">
        <v>1275</v>
      </c>
      <c r="L166" s="45">
        <v>72810</v>
      </c>
      <c r="M166" s="41"/>
    </row>
    <row r="167" spans="2:13">
      <c r="B167" s="230" t="s">
        <v>26</v>
      </c>
      <c r="C167" s="230" t="s">
        <v>30</v>
      </c>
      <c r="D167" s="113" t="s">
        <v>32</v>
      </c>
      <c r="E167" s="47">
        <v>262</v>
      </c>
      <c r="F167" s="47">
        <v>22</v>
      </c>
      <c r="G167" s="47">
        <v>25</v>
      </c>
      <c r="H167" s="47">
        <v>55</v>
      </c>
      <c r="I167" s="47">
        <v>54</v>
      </c>
      <c r="J167" s="47">
        <v>17</v>
      </c>
      <c r="K167" s="47">
        <v>29</v>
      </c>
      <c r="L167" s="47">
        <v>464</v>
      </c>
      <c r="M167" s="41"/>
    </row>
    <row r="168" spans="2:13">
      <c r="B168" s="231"/>
      <c r="C168" s="231"/>
      <c r="D168" s="42" t="s">
        <v>33</v>
      </c>
      <c r="E168" s="44">
        <v>566</v>
      </c>
      <c r="F168" s="44">
        <v>54</v>
      </c>
      <c r="G168" s="44">
        <v>35</v>
      </c>
      <c r="H168" s="44">
        <v>176</v>
      </c>
      <c r="I168" s="44">
        <v>166</v>
      </c>
      <c r="J168" s="44">
        <v>56</v>
      </c>
      <c r="K168" s="44">
        <v>60</v>
      </c>
      <c r="L168" s="44">
        <v>1113</v>
      </c>
      <c r="M168" s="41"/>
    </row>
    <row r="169" spans="2:13">
      <c r="B169" s="231"/>
      <c r="C169" s="231"/>
      <c r="D169" s="42" t="s">
        <v>34</v>
      </c>
      <c r="E169" s="44">
        <v>204</v>
      </c>
      <c r="F169" s="44">
        <v>19</v>
      </c>
      <c r="G169" s="44">
        <v>23</v>
      </c>
      <c r="H169" s="44">
        <v>72</v>
      </c>
      <c r="I169" s="44">
        <v>72</v>
      </c>
      <c r="J169" s="44">
        <v>14</v>
      </c>
      <c r="K169" s="44">
        <v>21</v>
      </c>
      <c r="L169" s="44">
        <v>425</v>
      </c>
      <c r="M169" s="41"/>
    </row>
    <row r="170" spans="2:13">
      <c r="B170" s="231"/>
      <c r="C170" s="231"/>
      <c r="D170" s="42" t="s">
        <v>35</v>
      </c>
      <c r="E170" s="44">
        <v>3712</v>
      </c>
      <c r="F170" s="44">
        <v>286</v>
      </c>
      <c r="G170" s="44">
        <v>298</v>
      </c>
      <c r="H170" s="44">
        <v>980</v>
      </c>
      <c r="I170" s="44">
        <v>834</v>
      </c>
      <c r="J170" s="44">
        <v>242</v>
      </c>
      <c r="K170" s="44">
        <v>269</v>
      </c>
      <c r="L170" s="44">
        <v>6621</v>
      </c>
      <c r="M170" s="41"/>
    </row>
    <row r="171" spans="2:13">
      <c r="B171" s="231"/>
      <c r="C171" s="231"/>
      <c r="D171" s="42" t="s">
        <v>36</v>
      </c>
      <c r="E171" s="44">
        <v>1470</v>
      </c>
      <c r="F171" s="44">
        <v>137</v>
      </c>
      <c r="G171" s="44">
        <v>147</v>
      </c>
      <c r="H171" s="44">
        <v>364</v>
      </c>
      <c r="I171" s="44">
        <v>279</v>
      </c>
      <c r="J171" s="44">
        <v>79</v>
      </c>
      <c r="K171" s="44">
        <v>63</v>
      </c>
      <c r="L171" s="44">
        <v>2539</v>
      </c>
      <c r="M171" s="41"/>
    </row>
    <row r="172" spans="2:13" ht="15.75" thickBot="1">
      <c r="B172" s="231"/>
      <c r="C172" s="233"/>
      <c r="D172" s="112" t="s">
        <v>8</v>
      </c>
      <c r="E172" s="45">
        <v>6214</v>
      </c>
      <c r="F172" s="45">
        <v>518</v>
      </c>
      <c r="G172" s="45">
        <v>528</v>
      </c>
      <c r="H172" s="45">
        <v>1647</v>
      </c>
      <c r="I172" s="45">
        <v>1405</v>
      </c>
      <c r="J172" s="45">
        <v>408</v>
      </c>
      <c r="K172" s="45">
        <v>442</v>
      </c>
      <c r="L172" s="45">
        <v>11162</v>
      </c>
      <c r="M172" s="41"/>
    </row>
    <row r="173" spans="2:13">
      <c r="B173" s="231"/>
      <c r="C173" s="230" t="s">
        <v>31</v>
      </c>
      <c r="D173" s="113" t="s">
        <v>32</v>
      </c>
      <c r="E173" s="47">
        <v>11825</v>
      </c>
      <c r="F173" s="47">
        <v>356</v>
      </c>
      <c r="G173" s="47">
        <v>300</v>
      </c>
      <c r="H173" s="47">
        <v>873</v>
      </c>
      <c r="I173" s="47">
        <v>953</v>
      </c>
      <c r="J173" s="47">
        <v>329</v>
      </c>
      <c r="K173" s="47">
        <v>510</v>
      </c>
      <c r="L173" s="47">
        <v>15146</v>
      </c>
      <c r="M173" s="41"/>
    </row>
    <row r="174" spans="2:13">
      <c r="B174" s="231"/>
      <c r="C174" s="231"/>
      <c r="D174" s="42" t="s">
        <v>33</v>
      </c>
      <c r="E174" s="44">
        <v>28511</v>
      </c>
      <c r="F174" s="44">
        <v>1165</v>
      </c>
      <c r="G174" s="44">
        <v>932</v>
      </c>
      <c r="H174" s="44">
        <v>2941</v>
      </c>
      <c r="I174" s="44">
        <v>3292</v>
      </c>
      <c r="J174" s="44">
        <v>1147</v>
      </c>
      <c r="K174" s="44">
        <v>1583</v>
      </c>
      <c r="L174" s="44">
        <v>39571</v>
      </c>
      <c r="M174" s="41"/>
    </row>
    <row r="175" spans="2:13">
      <c r="B175" s="231"/>
      <c r="C175" s="231"/>
      <c r="D175" s="42" t="s">
        <v>34</v>
      </c>
      <c r="E175" s="44">
        <v>8052</v>
      </c>
      <c r="F175" s="44">
        <v>363</v>
      </c>
      <c r="G175" s="44">
        <v>310</v>
      </c>
      <c r="H175" s="44">
        <v>1011</v>
      </c>
      <c r="I175" s="44">
        <v>1076</v>
      </c>
      <c r="J175" s="44">
        <v>353</v>
      </c>
      <c r="K175" s="44">
        <v>492</v>
      </c>
      <c r="L175" s="44">
        <v>11657</v>
      </c>
      <c r="M175" s="41"/>
    </row>
    <row r="176" spans="2:13">
      <c r="B176" s="231"/>
      <c r="C176" s="231"/>
      <c r="D176" s="42" t="s">
        <v>35</v>
      </c>
      <c r="E176" s="44">
        <v>129943</v>
      </c>
      <c r="F176" s="44">
        <v>4947</v>
      </c>
      <c r="G176" s="44">
        <v>3994</v>
      </c>
      <c r="H176" s="44">
        <v>11746</v>
      </c>
      <c r="I176" s="44">
        <v>12403</v>
      </c>
      <c r="J176" s="44">
        <v>4049</v>
      </c>
      <c r="K176" s="44">
        <v>5389</v>
      </c>
      <c r="L176" s="44">
        <v>172471</v>
      </c>
      <c r="M176" s="41"/>
    </row>
    <row r="177" spans="2:13">
      <c r="B177" s="231"/>
      <c r="C177" s="231"/>
      <c r="D177" s="42" t="s">
        <v>36</v>
      </c>
      <c r="E177" s="44">
        <v>44426</v>
      </c>
      <c r="F177" s="44">
        <v>1793</v>
      </c>
      <c r="G177" s="44">
        <v>1478</v>
      </c>
      <c r="H177" s="44">
        <v>4148</v>
      </c>
      <c r="I177" s="44">
        <v>4041</v>
      </c>
      <c r="J177" s="44">
        <v>1304</v>
      </c>
      <c r="K177" s="44">
        <v>1934</v>
      </c>
      <c r="L177" s="44">
        <v>59124</v>
      </c>
      <c r="M177" s="41"/>
    </row>
    <row r="178" spans="2:13" ht="15.75" thickBot="1">
      <c r="B178" s="231"/>
      <c r="C178" s="233"/>
      <c r="D178" s="112" t="s">
        <v>8</v>
      </c>
      <c r="E178" s="45">
        <v>222757</v>
      </c>
      <c r="F178" s="45">
        <v>8624</v>
      </c>
      <c r="G178" s="45">
        <v>7014</v>
      </c>
      <c r="H178" s="45">
        <v>20719</v>
      </c>
      <c r="I178" s="45">
        <v>21765</v>
      </c>
      <c r="J178" s="45">
        <v>7182</v>
      </c>
      <c r="K178" s="45">
        <v>9908</v>
      </c>
      <c r="L178" s="45">
        <v>297969</v>
      </c>
      <c r="M178" s="41"/>
    </row>
    <row r="179" spans="2:13">
      <c r="B179" s="231"/>
      <c r="C179" s="230" t="s">
        <v>40</v>
      </c>
      <c r="D179" s="113" t="s">
        <v>32</v>
      </c>
      <c r="E179" s="47">
        <v>2972</v>
      </c>
      <c r="F179" s="47">
        <v>57</v>
      </c>
      <c r="G179" s="47">
        <v>49</v>
      </c>
      <c r="H179" s="47">
        <v>140</v>
      </c>
      <c r="I179" s="47">
        <v>145</v>
      </c>
      <c r="J179" s="47">
        <v>40</v>
      </c>
      <c r="K179" s="47">
        <v>69</v>
      </c>
      <c r="L179" s="47">
        <v>3472</v>
      </c>
      <c r="M179" s="41"/>
    </row>
    <row r="180" spans="2:13">
      <c r="B180" s="231"/>
      <c r="C180" s="231"/>
      <c r="D180" s="42" t="s">
        <v>33</v>
      </c>
      <c r="E180" s="44">
        <v>6990</v>
      </c>
      <c r="F180" s="44">
        <v>216</v>
      </c>
      <c r="G180" s="44">
        <v>158</v>
      </c>
      <c r="H180" s="44">
        <v>418</v>
      </c>
      <c r="I180" s="44">
        <v>414</v>
      </c>
      <c r="J180" s="44">
        <v>125</v>
      </c>
      <c r="K180" s="44">
        <v>173</v>
      </c>
      <c r="L180" s="44">
        <v>8494</v>
      </c>
      <c r="M180" s="41"/>
    </row>
    <row r="181" spans="2:13">
      <c r="B181" s="231"/>
      <c r="C181" s="231"/>
      <c r="D181" s="42" t="s">
        <v>34</v>
      </c>
      <c r="E181" s="44">
        <v>1667</v>
      </c>
      <c r="F181" s="44">
        <v>43</v>
      </c>
      <c r="G181" s="44">
        <v>47</v>
      </c>
      <c r="H181" s="44">
        <v>123</v>
      </c>
      <c r="I181" s="44">
        <v>128</v>
      </c>
      <c r="J181" s="44">
        <v>43</v>
      </c>
      <c r="K181" s="44">
        <v>55</v>
      </c>
      <c r="L181" s="44">
        <v>2106</v>
      </c>
      <c r="M181" s="41"/>
    </row>
    <row r="182" spans="2:13">
      <c r="B182" s="231"/>
      <c r="C182" s="231"/>
      <c r="D182" s="42" t="s">
        <v>35</v>
      </c>
      <c r="E182" s="44">
        <v>43709</v>
      </c>
      <c r="F182" s="44">
        <v>1106</v>
      </c>
      <c r="G182" s="44">
        <v>911</v>
      </c>
      <c r="H182" s="44">
        <v>2271</v>
      </c>
      <c r="I182" s="44">
        <v>2048</v>
      </c>
      <c r="J182" s="44">
        <v>646</v>
      </c>
      <c r="K182" s="44">
        <v>773</v>
      </c>
      <c r="L182" s="44">
        <v>51464</v>
      </c>
      <c r="M182" s="41"/>
    </row>
    <row r="183" spans="2:13">
      <c r="B183" s="231"/>
      <c r="C183" s="231"/>
      <c r="D183" s="42" t="s">
        <v>36</v>
      </c>
      <c r="E183" s="44">
        <v>14308</v>
      </c>
      <c r="F183" s="44">
        <v>358</v>
      </c>
      <c r="G183" s="44">
        <v>258</v>
      </c>
      <c r="H183" s="44">
        <v>607</v>
      </c>
      <c r="I183" s="44">
        <v>614</v>
      </c>
      <c r="J183" s="44">
        <v>178</v>
      </c>
      <c r="K183" s="44">
        <v>262</v>
      </c>
      <c r="L183" s="44">
        <v>16585</v>
      </c>
      <c r="M183" s="41"/>
    </row>
    <row r="184" spans="2:13" ht="15.75" thickBot="1">
      <c r="B184" s="233"/>
      <c r="C184" s="233"/>
      <c r="D184" s="112" t="s">
        <v>8</v>
      </c>
      <c r="E184" s="45">
        <v>69646</v>
      </c>
      <c r="F184" s="45">
        <v>1780</v>
      </c>
      <c r="G184" s="45">
        <v>1423</v>
      </c>
      <c r="H184" s="45">
        <v>3559</v>
      </c>
      <c r="I184" s="45">
        <v>3349</v>
      </c>
      <c r="J184" s="45">
        <v>1032</v>
      </c>
      <c r="K184" s="45">
        <v>1332</v>
      </c>
      <c r="L184" s="45">
        <v>82121</v>
      </c>
      <c r="M184" s="41"/>
    </row>
    <row r="185" spans="2:13">
      <c r="B185" s="248" t="s">
        <v>27</v>
      </c>
      <c r="C185" s="230" t="s">
        <v>30</v>
      </c>
      <c r="D185" s="113" t="s">
        <v>32</v>
      </c>
      <c r="E185" s="47">
        <v>310</v>
      </c>
      <c r="F185" s="47">
        <v>23</v>
      </c>
      <c r="G185" s="47">
        <v>29</v>
      </c>
      <c r="H185" s="47">
        <v>86</v>
      </c>
      <c r="I185" s="47">
        <v>63</v>
      </c>
      <c r="J185" s="47">
        <v>16</v>
      </c>
      <c r="K185" s="47">
        <v>28</v>
      </c>
      <c r="L185" s="47">
        <v>555</v>
      </c>
      <c r="M185" s="41"/>
    </row>
    <row r="186" spans="2:13">
      <c r="B186" s="231"/>
      <c r="C186" s="231"/>
      <c r="D186" s="42" t="s">
        <v>33</v>
      </c>
      <c r="E186" s="44">
        <v>676</v>
      </c>
      <c r="F186" s="44">
        <v>63</v>
      </c>
      <c r="G186" s="44">
        <v>75</v>
      </c>
      <c r="H186" s="44">
        <v>224</v>
      </c>
      <c r="I186" s="44">
        <v>208</v>
      </c>
      <c r="J186" s="44">
        <v>61</v>
      </c>
      <c r="K186" s="44">
        <v>65</v>
      </c>
      <c r="L186" s="44">
        <v>1372</v>
      </c>
      <c r="M186" s="41"/>
    </row>
    <row r="187" spans="2:13">
      <c r="B187" s="231"/>
      <c r="C187" s="231"/>
      <c r="D187" s="42" t="s">
        <v>34</v>
      </c>
      <c r="E187" s="44">
        <v>271</v>
      </c>
      <c r="F187" s="44">
        <v>30</v>
      </c>
      <c r="G187" s="44">
        <v>31</v>
      </c>
      <c r="H187" s="44">
        <v>122</v>
      </c>
      <c r="I187" s="44">
        <v>122</v>
      </c>
      <c r="J187" s="44">
        <v>27</v>
      </c>
      <c r="K187" s="44">
        <v>27</v>
      </c>
      <c r="L187" s="44">
        <v>630</v>
      </c>
      <c r="M187" s="41"/>
    </row>
    <row r="188" spans="2:13">
      <c r="B188" s="231"/>
      <c r="C188" s="231"/>
      <c r="D188" s="42" t="s">
        <v>35</v>
      </c>
      <c r="E188" s="44">
        <v>4332</v>
      </c>
      <c r="F188" s="44">
        <v>409</v>
      </c>
      <c r="G188" s="44">
        <v>326</v>
      </c>
      <c r="H188" s="44">
        <v>1035</v>
      </c>
      <c r="I188" s="44">
        <v>935</v>
      </c>
      <c r="J188" s="44">
        <v>221</v>
      </c>
      <c r="K188" s="44">
        <v>234</v>
      </c>
      <c r="L188" s="44">
        <v>7492</v>
      </c>
      <c r="M188" s="41"/>
    </row>
    <row r="189" spans="2:13">
      <c r="B189" s="231"/>
      <c r="C189" s="231"/>
      <c r="D189" s="42" t="s">
        <v>36</v>
      </c>
      <c r="E189" s="44">
        <v>1739</v>
      </c>
      <c r="F189" s="44">
        <v>159</v>
      </c>
      <c r="G189" s="44">
        <v>119</v>
      </c>
      <c r="H189" s="44">
        <v>417</v>
      </c>
      <c r="I189" s="44">
        <v>300</v>
      </c>
      <c r="J189" s="44">
        <v>46</v>
      </c>
      <c r="K189" s="44">
        <v>57</v>
      </c>
      <c r="L189" s="44">
        <v>2837</v>
      </c>
      <c r="M189" s="41"/>
    </row>
    <row r="190" spans="2:13" ht="15.75" thickBot="1">
      <c r="B190" s="231"/>
      <c r="C190" s="233"/>
      <c r="D190" s="112" t="s">
        <v>8</v>
      </c>
      <c r="E190" s="45">
        <v>7328</v>
      </c>
      <c r="F190" s="45">
        <v>684</v>
      </c>
      <c r="G190" s="45">
        <v>580</v>
      </c>
      <c r="H190" s="45">
        <v>1884</v>
      </c>
      <c r="I190" s="45">
        <v>1628</v>
      </c>
      <c r="J190" s="45">
        <v>371</v>
      </c>
      <c r="K190" s="45">
        <v>411</v>
      </c>
      <c r="L190" s="45">
        <v>12886</v>
      </c>
      <c r="M190" s="41"/>
    </row>
    <row r="191" spans="2:13">
      <c r="B191" s="231"/>
      <c r="C191" s="230" t="s">
        <v>31</v>
      </c>
      <c r="D191" s="113" t="s">
        <v>32</v>
      </c>
      <c r="E191" s="47">
        <v>12918</v>
      </c>
      <c r="F191" s="47">
        <v>393</v>
      </c>
      <c r="G191" s="47">
        <v>333</v>
      </c>
      <c r="H191" s="47">
        <v>961</v>
      </c>
      <c r="I191" s="47">
        <v>1049</v>
      </c>
      <c r="J191" s="47">
        <v>317</v>
      </c>
      <c r="K191" s="47">
        <v>402</v>
      </c>
      <c r="L191" s="47">
        <v>16373</v>
      </c>
      <c r="M191" s="41"/>
    </row>
    <row r="192" spans="2:13">
      <c r="B192" s="231"/>
      <c r="C192" s="231"/>
      <c r="D192" s="42" t="s">
        <v>33</v>
      </c>
      <c r="E192" s="44">
        <v>30584</v>
      </c>
      <c r="F192" s="44">
        <v>1383</v>
      </c>
      <c r="G192" s="44">
        <v>1106</v>
      </c>
      <c r="H192" s="44">
        <v>3410</v>
      </c>
      <c r="I192" s="44">
        <v>3617</v>
      </c>
      <c r="J192" s="44">
        <v>1134</v>
      </c>
      <c r="K192" s="44">
        <v>1541</v>
      </c>
      <c r="L192" s="44">
        <v>42775</v>
      </c>
      <c r="M192" s="41"/>
    </row>
    <row r="193" spans="2:13">
      <c r="B193" s="231"/>
      <c r="C193" s="231"/>
      <c r="D193" s="42" t="s">
        <v>34</v>
      </c>
      <c r="E193" s="44">
        <v>9812</v>
      </c>
      <c r="F193" s="44">
        <v>432</v>
      </c>
      <c r="G193" s="44">
        <v>385</v>
      </c>
      <c r="H193" s="44">
        <v>1322</v>
      </c>
      <c r="I193" s="44">
        <v>1496</v>
      </c>
      <c r="J193" s="44">
        <v>479</v>
      </c>
      <c r="K193" s="44">
        <v>497</v>
      </c>
      <c r="L193" s="44">
        <v>14423</v>
      </c>
      <c r="M193" s="41"/>
    </row>
    <row r="194" spans="2:13">
      <c r="B194" s="231"/>
      <c r="C194" s="231"/>
      <c r="D194" s="42" t="s">
        <v>35</v>
      </c>
      <c r="E194" s="44">
        <v>133350</v>
      </c>
      <c r="F194" s="44">
        <v>4918</v>
      </c>
      <c r="G194" s="44">
        <v>4028</v>
      </c>
      <c r="H194" s="44">
        <v>12556</v>
      </c>
      <c r="I194" s="44">
        <v>12522</v>
      </c>
      <c r="J194" s="44">
        <v>3647</v>
      </c>
      <c r="K194" s="44">
        <v>4540</v>
      </c>
      <c r="L194" s="44">
        <v>175561</v>
      </c>
      <c r="M194" s="41"/>
    </row>
    <row r="195" spans="2:13">
      <c r="B195" s="231"/>
      <c r="C195" s="231"/>
      <c r="D195" s="42" t="s">
        <v>36</v>
      </c>
      <c r="E195" s="44">
        <v>47977</v>
      </c>
      <c r="F195" s="44">
        <v>1828</v>
      </c>
      <c r="G195" s="44">
        <v>1526</v>
      </c>
      <c r="H195" s="44">
        <v>4159</v>
      </c>
      <c r="I195" s="44">
        <v>4053</v>
      </c>
      <c r="J195" s="44">
        <v>1139</v>
      </c>
      <c r="K195" s="44">
        <v>1606</v>
      </c>
      <c r="L195" s="44">
        <v>62288</v>
      </c>
      <c r="M195" s="41"/>
    </row>
    <row r="196" spans="2:13" ht="15.75" thickBot="1">
      <c r="B196" s="231"/>
      <c r="C196" s="233"/>
      <c r="D196" s="112" t="s">
        <v>8</v>
      </c>
      <c r="E196" s="45">
        <v>234641</v>
      </c>
      <c r="F196" s="45">
        <v>8954</v>
      </c>
      <c r="G196" s="45">
        <v>7378</v>
      </c>
      <c r="H196" s="45">
        <v>22408</v>
      </c>
      <c r="I196" s="45">
        <v>22737</v>
      </c>
      <c r="J196" s="45">
        <v>6716</v>
      </c>
      <c r="K196" s="45">
        <v>8586</v>
      </c>
      <c r="L196" s="45">
        <v>311420</v>
      </c>
      <c r="M196" s="41"/>
    </row>
    <row r="197" spans="2:13">
      <c r="B197" s="231"/>
      <c r="C197" s="248" t="s">
        <v>40</v>
      </c>
      <c r="D197" s="113" t="s">
        <v>32</v>
      </c>
      <c r="E197" s="47">
        <v>3589</v>
      </c>
      <c r="F197" s="47">
        <v>71</v>
      </c>
      <c r="G197" s="47">
        <v>45</v>
      </c>
      <c r="H197" s="47">
        <v>164</v>
      </c>
      <c r="I197" s="47">
        <v>125</v>
      </c>
      <c r="J197" s="47">
        <v>45</v>
      </c>
      <c r="K197" s="47">
        <v>56</v>
      </c>
      <c r="L197" s="47">
        <v>4095</v>
      </c>
      <c r="M197" s="41"/>
    </row>
    <row r="198" spans="2:13">
      <c r="B198" s="231"/>
      <c r="C198" s="231"/>
      <c r="D198" s="42" t="s">
        <v>33</v>
      </c>
      <c r="E198" s="44">
        <v>8090</v>
      </c>
      <c r="F198" s="44">
        <v>248</v>
      </c>
      <c r="G198" s="44">
        <v>200</v>
      </c>
      <c r="H198" s="44">
        <v>470</v>
      </c>
      <c r="I198" s="44">
        <v>418</v>
      </c>
      <c r="J198" s="44">
        <v>164</v>
      </c>
      <c r="K198" s="44">
        <v>178</v>
      </c>
      <c r="L198" s="44">
        <v>9768</v>
      </c>
      <c r="M198" s="41"/>
    </row>
    <row r="199" spans="2:13">
      <c r="B199" s="231"/>
      <c r="C199" s="231"/>
      <c r="D199" s="42" t="s">
        <v>34</v>
      </c>
      <c r="E199" s="44">
        <v>2171</v>
      </c>
      <c r="F199" s="44">
        <v>83</v>
      </c>
      <c r="G199" s="44">
        <v>71</v>
      </c>
      <c r="H199" s="44">
        <v>159</v>
      </c>
      <c r="I199" s="44">
        <v>163</v>
      </c>
      <c r="J199" s="44">
        <v>34</v>
      </c>
      <c r="K199" s="44">
        <v>51</v>
      </c>
      <c r="L199" s="44">
        <v>2732</v>
      </c>
      <c r="M199" s="41"/>
    </row>
    <row r="200" spans="2:13">
      <c r="B200" s="231"/>
      <c r="C200" s="231"/>
      <c r="D200" s="42" t="s">
        <v>35</v>
      </c>
      <c r="E200" s="44">
        <v>48635</v>
      </c>
      <c r="F200" s="44">
        <v>1173</v>
      </c>
      <c r="G200" s="44">
        <v>884</v>
      </c>
      <c r="H200" s="44">
        <v>2216</v>
      </c>
      <c r="I200" s="44">
        <v>2032</v>
      </c>
      <c r="J200" s="44">
        <v>609</v>
      </c>
      <c r="K200" s="44">
        <v>724</v>
      </c>
      <c r="L200" s="44">
        <v>56273</v>
      </c>
      <c r="M200" s="41"/>
    </row>
    <row r="201" spans="2:13">
      <c r="B201" s="231"/>
      <c r="C201" s="231"/>
      <c r="D201" s="42" t="s">
        <v>36</v>
      </c>
      <c r="E201" s="44">
        <v>16576</v>
      </c>
      <c r="F201" s="44">
        <v>373</v>
      </c>
      <c r="G201" s="44">
        <v>278</v>
      </c>
      <c r="H201" s="44">
        <v>695</v>
      </c>
      <c r="I201" s="44">
        <v>602</v>
      </c>
      <c r="J201" s="44">
        <v>183</v>
      </c>
      <c r="K201" s="44">
        <v>251</v>
      </c>
      <c r="L201" s="44">
        <v>18958</v>
      </c>
      <c r="M201" s="41"/>
    </row>
    <row r="202" spans="2:13" ht="15.75" thickBot="1">
      <c r="B202" s="233"/>
      <c r="C202" s="233"/>
      <c r="D202" s="112" t="s">
        <v>8</v>
      </c>
      <c r="E202" s="45">
        <v>79061</v>
      </c>
      <c r="F202" s="45">
        <v>1948</v>
      </c>
      <c r="G202" s="45">
        <v>1478</v>
      </c>
      <c r="H202" s="45">
        <v>3704</v>
      </c>
      <c r="I202" s="45">
        <v>3340</v>
      </c>
      <c r="J202" s="45">
        <v>1035</v>
      </c>
      <c r="K202" s="45">
        <v>1260</v>
      </c>
      <c r="L202" s="45">
        <v>91826</v>
      </c>
      <c r="M202" s="41"/>
    </row>
  </sheetData>
  <mergeCells count="52">
    <mergeCell ref="B167:B184"/>
    <mergeCell ref="C167:C172"/>
    <mergeCell ref="C173:C178"/>
    <mergeCell ref="C179:C184"/>
    <mergeCell ref="B185:B202"/>
    <mergeCell ref="C185:C190"/>
    <mergeCell ref="C191:C196"/>
    <mergeCell ref="C197:C202"/>
    <mergeCell ref="B131:B148"/>
    <mergeCell ref="C131:C136"/>
    <mergeCell ref="C137:C142"/>
    <mergeCell ref="C143:C148"/>
    <mergeCell ref="B149:B166"/>
    <mergeCell ref="C149:C154"/>
    <mergeCell ref="C155:C160"/>
    <mergeCell ref="C161:C166"/>
    <mergeCell ref="B95:B112"/>
    <mergeCell ref="C95:C100"/>
    <mergeCell ref="C101:C106"/>
    <mergeCell ref="C107:C112"/>
    <mergeCell ref="B113:B130"/>
    <mergeCell ref="C113:C118"/>
    <mergeCell ref="C119:C124"/>
    <mergeCell ref="C125:C130"/>
    <mergeCell ref="B59:B76"/>
    <mergeCell ref="C59:C64"/>
    <mergeCell ref="C65:C70"/>
    <mergeCell ref="C71:C76"/>
    <mergeCell ref="B77:B94"/>
    <mergeCell ref="C77:C82"/>
    <mergeCell ref="C83:C88"/>
    <mergeCell ref="C89:C94"/>
    <mergeCell ref="B23:B40"/>
    <mergeCell ref="C23:C28"/>
    <mergeCell ref="C29:C34"/>
    <mergeCell ref="C35:C40"/>
    <mergeCell ref="B41:B58"/>
    <mergeCell ref="C41:C46"/>
    <mergeCell ref="C47:C52"/>
    <mergeCell ref="C53:C58"/>
    <mergeCell ref="B5:B6"/>
    <mergeCell ref="C5:C6"/>
    <mergeCell ref="B7:B22"/>
    <mergeCell ref="C7:C11"/>
    <mergeCell ref="C12:C17"/>
    <mergeCell ref="C18:C22"/>
    <mergeCell ref="B2:L2"/>
    <mergeCell ref="B3:B4"/>
    <mergeCell ref="C3:C4"/>
    <mergeCell ref="D3:D4"/>
    <mergeCell ref="E3:K3"/>
    <mergeCell ref="L3:L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B1:M400"/>
  <sheetViews>
    <sheetView workbookViewId="0">
      <selection activeCell="G21" sqref="G21"/>
    </sheetView>
  </sheetViews>
  <sheetFormatPr defaultRowHeight="15"/>
  <cols>
    <col min="1" max="1" width="4.140625" customWidth="1"/>
    <col min="3" max="3" width="16" bestFit="1" customWidth="1"/>
    <col min="4" max="4" width="14.5703125" bestFit="1" customWidth="1"/>
    <col min="7" max="7" width="14.42578125" customWidth="1"/>
    <col min="8" max="8" width="13" customWidth="1"/>
    <col min="9" max="9" width="12.42578125" customWidth="1"/>
    <col min="10" max="10" width="12.85546875" customWidth="1"/>
    <col min="11" max="11" width="12.7109375" customWidth="1"/>
    <col min="12" max="12" width="13.140625" customWidth="1"/>
  </cols>
  <sheetData>
    <row r="1" spans="2:13" ht="15.75" thickBot="1"/>
    <row r="2" spans="2:13" ht="15.75" thickBot="1">
      <c r="B2" s="256" t="s">
        <v>53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8"/>
    </row>
    <row r="3" spans="2:13" ht="15.75" thickBot="1">
      <c r="B3" s="259" t="s">
        <v>14</v>
      </c>
      <c r="C3" s="261" t="s">
        <v>28</v>
      </c>
      <c r="D3" s="263" t="s">
        <v>39</v>
      </c>
      <c r="E3" s="263" t="s">
        <v>51</v>
      </c>
      <c r="F3" s="264" t="s">
        <v>29</v>
      </c>
      <c r="G3" s="265"/>
      <c r="H3" s="265"/>
      <c r="I3" s="265"/>
      <c r="J3" s="265"/>
      <c r="K3" s="265"/>
      <c r="L3" s="265"/>
      <c r="M3" s="266" t="s">
        <v>8</v>
      </c>
    </row>
    <row r="4" spans="2:13" ht="25.5" thickBot="1">
      <c r="B4" s="260"/>
      <c r="C4" s="262"/>
      <c r="D4" s="250"/>
      <c r="E4" s="250"/>
      <c r="F4" s="48" t="s">
        <v>41</v>
      </c>
      <c r="G4" s="48" t="s">
        <v>42</v>
      </c>
      <c r="H4" s="48" t="s">
        <v>43</v>
      </c>
      <c r="I4" s="48" t="s">
        <v>44</v>
      </c>
      <c r="J4" s="48" t="s">
        <v>45</v>
      </c>
      <c r="K4" s="48" t="s">
        <v>46</v>
      </c>
      <c r="L4" s="48" t="s">
        <v>47</v>
      </c>
      <c r="M4" s="255"/>
    </row>
    <row r="5" spans="2:13">
      <c r="B5" s="252" t="s">
        <v>16</v>
      </c>
      <c r="C5" s="249" t="s">
        <v>31</v>
      </c>
      <c r="D5" s="249" t="s">
        <v>35</v>
      </c>
      <c r="E5" s="49" t="s">
        <v>38</v>
      </c>
      <c r="F5" s="50">
        <v>8</v>
      </c>
      <c r="G5" s="51">
        <v>2</v>
      </c>
      <c r="H5" s="51">
        <v>2</v>
      </c>
      <c r="I5" s="51">
        <v>3</v>
      </c>
      <c r="J5" s="51">
        <v>1</v>
      </c>
      <c r="K5" s="51">
        <v>2</v>
      </c>
      <c r="L5" s="51">
        <v>2</v>
      </c>
      <c r="M5" s="51">
        <v>20</v>
      </c>
    </row>
    <row r="6" spans="2:13" ht="15.75" thickBot="1">
      <c r="B6" s="253"/>
      <c r="C6" s="255"/>
      <c r="D6" s="250"/>
      <c r="E6" s="52" t="s">
        <v>49</v>
      </c>
      <c r="F6" s="53">
        <v>0.4</v>
      </c>
      <c r="G6" s="54">
        <v>0.1</v>
      </c>
      <c r="H6" s="54">
        <v>0.1</v>
      </c>
      <c r="I6" s="54">
        <v>0.15</v>
      </c>
      <c r="J6" s="54">
        <v>0.05</v>
      </c>
      <c r="K6" s="54">
        <v>0.1</v>
      </c>
      <c r="L6" s="54">
        <v>0.1</v>
      </c>
      <c r="M6" s="54">
        <v>1</v>
      </c>
    </row>
    <row r="7" spans="2:13">
      <c r="B7" s="253"/>
      <c r="C7" s="255"/>
      <c r="D7" s="251" t="s">
        <v>52</v>
      </c>
      <c r="E7" s="49" t="s">
        <v>38</v>
      </c>
      <c r="F7" s="50">
        <v>8</v>
      </c>
      <c r="G7" s="51">
        <v>2</v>
      </c>
      <c r="H7" s="51">
        <v>2</v>
      </c>
      <c r="I7" s="51">
        <v>3</v>
      </c>
      <c r="J7" s="51">
        <v>1</v>
      </c>
      <c r="K7" s="51">
        <v>2</v>
      </c>
      <c r="L7" s="51">
        <v>2</v>
      </c>
      <c r="M7" s="51">
        <v>20</v>
      </c>
    </row>
    <row r="8" spans="2:13" ht="15.75" thickBot="1">
      <c r="B8" s="254"/>
      <c r="C8" s="250"/>
      <c r="D8" s="250"/>
      <c r="E8" s="52" t="s">
        <v>49</v>
      </c>
      <c r="F8" s="53">
        <v>0.4</v>
      </c>
      <c r="G8" s="54">
        <v>0.1</v>
      </c>
      <c r="H8" s="54">
        <v>0.1</v>
      </c>
      <c r="I8" s="54">
        <v>0.15</v>
      </c>
      <c r="J8" s="54">
        <v>0.05</v>
      </c>
      <c r="K8" s="54">
        <v>0.1</v>
      </c>
      <c r="L8" s="54">
        <v>0.1</v>
      </c>
      <c r="M8" s="54">
        <v>1</v>
      </c>
    </row>
    <row r="9" spans="2:13">
      <c r="B9" s="252" t="s">
        <v>17</v>
      </c>
      <c r="C9" s="249" t="s">
        <v>30</v>
      </c>
      <c r="D9" s="249" t="s">
        <v>32</v>
      </c>
      <c r="E9" s="49" t="s">
        <v>38</v>
      </c>
      <c r="F9" s="50">
        <v>18</v>
      </c>
      <c r="G9" s="51">
        <v>1</v>
      </c>
      <c r="H9" s="51">
        <v>1</v>
      </c>
      <c r="I9" s="51">
        <v>4</v>
      </c>
      <c r="J9" s="51">
        <v>3</v>
      </c>
      <c r="K9" s="51">
        <v>2</v>
      </c>
      <c r="L9" s="51">
        <v>5</v>
      </c>
      <c r="M9" s="51">
        <v>34</v>
      </c>
    </row>
    <row r="10" spans="2:13" ht="15.75" thickBot="1">
      <c r="B10" s="253"/>
      <c r="C10" s="255"/>
      <c r="D10" s="250"/>
      <c r="E10" s="52" t="s">
        <v>49</v>
      </c>
      <c r="F10" s="53">
        <v>0.28571428571428575</v>
      </c>
      <c r="G10" s="54">
        <v>1.5873015873015872E-2</v>
      </c>
      <c r="H10" s="54">
        <v>1.5873015873015872E-2</v>
      </c>
      <c r="I10" s="54">
        <v>6.3492063492063489E-2</v>
      </c>
      <c r="J10" s="54">
        <v>4.7619047619047616E-2</v>
      </c>
      <c r="K10" s="54">
        <v>3.1746031746031744E-2</v>
      </c>
      <c r="L10" s="54">
        <v>7.9365079365079361E-2</v>
      </c>
      <c r="M10" s="54">
        <v>0.53968253968253965</v>
      </c>
    </row>
    <row r="11" spans="2:13">
      <c r="B11" s="253"/>
      <c r="C11" s="255"/>
      <c r="D11" s="249" t="s">
        <v>33</v>
      </c>
      <c r="E11" s="49" t="s">
        <v>38</v>
      </c>
      <c r="F11" s="50">
        <v>1</v>
      </c>
      <c r="G11" s="51">
        <v>0</v>
      </c>
      <c r="H11" s="51">
        <v>1</v>
      </c>
      <c r="I11" s="51">
        <v>2</v>
      </c>
      <c r="J11" s="51">
        <v>1</v>
      </c>
      <c r="K11" s="51">
        <v>1</v>
      </c>
      <c r="L11" s="51">
        <v>0</v>
      </c>
      <c r="M11" s="51">
        <v>6</v>
      </c>
    </row>
    <row r="12" spans="2:13" ht="15.75" thickBot="1">
      <c r="B12" s="253"/>
      <c r="C12" s="255"/>
      <c r="D12" s="250"/>
      <c r="E12" s="52" t="s">
        <v>49</v>
      </c>
      <c r="F12" s="53">
        <v>1.5873015873015872E-2</v>
      </c>
      <c r="G12" s="54">
        <v>0</v>
      </c>
      <c r="H12" s="54">
        <v>1.5873015873015872E-2</v>
      </c>
      <c r="I12" s="54">
        <v>3.1746031746031744E-2</v>
      </c>
      <c r="J12" s="54">
        <v>1.5873015873015872E-2</v>
      </c>
      <c r="K12" s="54">
        <v>1.5873015873015872E-2</v>
      </c>
      <c r="L12" s="54">
        <v>0</v>
      </c>
      <c r="M12" s="54">
        <v>9.5238095238095233E-2</v>
      </c>
    </row>
    <row r="13" spans="2:13">
      <c r="B13" s="253"/>
      <c r="C13" s="255"/>
      <c r="D13" s="249" t="s">
        <v>34</v>
      </c>
      <c r="E13" s="49" t="s">
        <v>38</v>
      </c>
      <c r="F13" s="50">
        <v>2</v>
      </c>
      <c r="G13" s="51">
        <v>0</v>
      </c>
      <c r="H13" s="51">
        <v>0</v>
      </c>
      <c r="I13" s="51">
        <v>3</v>
      </c>
      <c r="J13" s="51">
        <v>7</v>
      </c>
      <c r="K13" s="51">
        <v>0</v>
      </c>
      <c r="L13" s="51">
        <v>0</v>
      </c>
      <c r="M13" s="51">
        <v>12</v>
      </c>
    </row>
    <row r="14" spans="2:13" ht="15.75" thickBot="1">
      <c r="B14" s="253"/>
      <c r="C14" s="255"/>
      <c r="D14" s="250"/>
      <c r="E14" s="52" t="s">
        <v>49</v>
      </c>
      <c r="F14" s="53">
        <v>3.1746031746031744E-2</v>
      </c>
      <c r="G14" s="54">
        <v>0</v>
      </c>
      <c r="H14" s="54">
        <v>0</v>
      </c>
      <c r="I14" s="54">
        <v>4.7619047619047616E-2</v>
      </c>
      <c r="J14" s="54">
        <v>0.1111111111111111</v>
      </c>
      <c r="K14" s="54">
        <v>0</v>
      </c>
      <c r="L14" s="54">
        <v>0</v>
      </c>
      <c r="M14" s="54">
        <v>0.19047619047619047</v>
      </c>
    </row>
    <row r="15" spans="2:13">
      <c r="B15" s="253"/>
      <c r="C15" s="255"/>
      <c r="D15" s="249" t="s">
        <v>35</v>
      </c>
      <c r="E15" s="49" t="s">
        <v>38</v>
      </c>
      <c r="F15" s="50">
        <v>4</v>
      </c>
      <c r="G15" s="51">
        <v>1</v>
      </c>
      <c r="H15" s="51">
        <v>1</v>
      </c>
      <c r="I15" s="51">
        <v>2</v>
      </c>
      <c r="J15" s="51">
        <v>2</v>
      </c>
      <c r="K15" s="51">
        <v>0</v>
      </c>
      <c r="L15" s="51">
        <v>1</v>
      </c>
      <c r="M15" s="51">
        <v>11</v>
      </c>
    </row>
    <row r="16" spans="2:13" ht="15.75" thickBot="1">
      <c r="B16" s="253"/>
      <c r="C16" s="255"/>
      <c r="D16" s="250"/>
      <c r="E16" s="52" t="s">
        <v>49</v>
      </c>
      <c r="F16" s="53">
        <v>6.3492063492063489E-2</v>
      </c>
      <c r="G16" s="54">
        <v>1.5873015873015872E-2</v>
      </c>
      <c r="H16" s="54">
        <v>1.5873015873015872E-2</v>
      </c>
      <c r="I16" s="54">
        <v>3.1746031746031744E-2</v>
      </c>
      <c r="J16" s="54">
        <v>3.1746031746031744E-2</v>
      </c>
      <c r="K16" s="54">
        <v>0</v>
      </c>
      <c r="L16" s="54">
        <v>1.5873015873015872E-2</v>
      </c>
      <c r="M16" s="54">
        <v>0.17460317460317459</v>
      </c>
    </row>
    <row r="17" spans="2:13">
      <c r="B17" s="253"/>
      <c r="C17" s="255"/>
      <c r="D17" s="251" t="s">
        <v>52</v>
      </c>
      <c r="E17" s="49" t="s">
        <v>38</v>
      </c>
      <c r="F17" s="50">
        <v>25</v>
      </c>
      <c r="G17" s="51">
        <v>2</v>
      </c>
      <c r="H17" s="51">
        <v>3</v>
      </c>
      <c r="I17" s="51">
        <v>11</v>
      </c>
      <c r="J17" s="51">
        <v>13</v>
      </c>
      <c r="K17" s="51">
        <v>3</v>
      </c>
      <c r="L17" s="51">
        <v>6</v>
      </c>
      <c r="M17" s="51">
        <v>63</v>
      </c>
    </row>
    <row r="18" spans="2:13" ht="15.75" thickBot="1">
      <c r="B18" s="253"/>
      <c r="C18" s="250"/>
      <c r="D18" s="250"/>
      <c r="E18" s="52" t="s">
        <v>49</v>
      </c>
      <c r="F18" s="53">
        <v>0.39682539682539686</v>
      </c>
      <c r="G18" s="54">
        <v>3.1746031746031744E-2</v>
      </c>
      <c r="H18" s="54">
        <v>4.7619047619047616E-2</v>
      </c>
      <c r="I18" s="54">
        <v>0.17460317460317459</v>
      </c>
      <c r="J18" s="54">
        <v>0.20634920634920637</v>
      </c>
      <c r="K18" s="54">
        <v>4.7619047619047616E-2</v>
      </c>
      <c r="L18" s="54">
        <v>9.5238095238095233E-2</v>
      </c>
      <c r="M18" s="54">
        <v>1</v>
      </c>
    </row>
    <row r="19" spans="2:13">
      <c r="B19" s="253"/>
      <c r="C19" s="249" t="s">
        <v>31</v>
      </c>
      <c r="D19" s="249" t="s">
        <v>32</v>
      </c>
      <c r="E19" s="49" t="s">
        <v>38</v>
      </c>
      <c r="F19" s="50">
        <v>587</v>
      </c>
      <c r="G19" s="51">
        <v>46</v>
      </c>
      <c r="H19" s="51">
        <v>45</v>
      </c>
      <c r="I19" s="51">
        <v>119</v>
      </c>
      <c r="J19" s="51">
        <v>121</v>
      </c>
      <c r="K19" s="51">
        <v>47</v>
      </c>
      <c r="L19" s="51">
        <v>96</v>
      </c>
      <c r="M19" s="51">
        <v>1061</v>
      </c>
    </row>
    <row r="20" spans="2:13" ht="15.75" thickBot="1">
      <c r="B20" s="253"/>
      <c r="C20" s="255"/>
      <c r="D20" s="250"/>
      <c r="E20" s="52" t="s">
        <v>49</v>
      </c>
      <c r="F20" s="53">
        <v>0.23631239935587761</v>
      </c>
      <c r="G20" s="54">
        <v>1.8518518518518517E-2</v>
      </c>
      <c r="H20" s="54">
        <v>1.8115942028985508E-2</v>
      </c>
      <c r="I20" s="54">
        <v>4.7906602254428339E-2</v>
      </c>
      <c r="J20" s="54">
        <v>4.8711755233494365E-2</v>
      </c>
      <c r="K20" s="54">
        <v>1.8921095008051531E-2</v>
      </c>
      <c r="L20" s="54">
        <v>3.864734299516908E-2</v>
      </c>
      <c r="M20" s="54">
        <v>0.42713365539452497</v>
      </c>
    </row>
    <row r="21" spans="2:13">
      <c r="B21" s="253"/>
      <c r="C21" s="255"/>
      <c r="D21" s="249" t="s">
        <v>33</v>
      </c>
      <c r="E21" s="49" t="s">
        <v>38</v>
      </c>
      <c r="F21" s="50">
        <v>146</v>
      </c>
      <c r="G21" s="51">
        <v>15</v>
      </c>
      <c r="H21" s="51">
        <v>14</v>
      </c>
      <c r="I21" s="51">
        <v>34</v>
      </c>
      <c r="J21" s="51">
        <v>39</v>
      </c>
      <c r="K21" s="51">
        <v>26</v>
      </c>
      <c r="L21" s="51">
        <v>36</v>
      </c>
      <c r="M21" s="51">
        <v>310</v>
      </c>
    </row>
    <row r="22" spans="2:13" ht="15.75" thickBot="1">
      <c r="B22" s="253"/>
      <c r="C22" s="255"/>
      <c r="D22" s="250"/>
      <c r="E22" s="52" t="s">
        <v>49</v>
      </c>
      <c r="F22" s="53">
        <v>5.877616747181965E-2</v>
      </c>
      <c r="G22" s="54">
        <v>6.038647342995169E-3</v>
      </c>
      <c r="H22" s="54">
        <v>5.6360708534621577E-3</v>
      </c>
      <c r="I22" s="54">
        <v>1.3687600644122383E-2</v>
      </c>
      <c r="J22" s="54">
        <v>1.570048309178744E-2</v>
      </c>
      <c r="K22" s="54">
        <v>1.0466988727858293E-2</v>
      </c>
      <c r="L22" s="54">
        <v>1.4492753623188406E-2</v>
      </c>
      <c r="M22" s="54">
        <v>0.12479871175523349</v>
      </c>
    </row>
    <row r="23" spans="2:13">
      <c r="B23" s="253"/>
      <c r="C23" s="255"/>
      <c r="D23" s="249" t="s">
        <v>34</v>
      </c>
      <c r="E23" s="49" t="s">
        <v>38</v>
      </c>
      <c r="F23" s="50">
        <v>194</v>
      </c>
      <c r="G23" s="51">
        <v>33</v>
      </c>
      <c r="H23" s="51">
        <v>32</v>
      </c>
      <c r="I23" s="51">
        <v>88</v>
      </c>
      <c r="J23" s="51">
        <v>108</v>
      </c>
      <c r="K23" s="51">
        <v>32</v>
      </c>
      <c r="L23" s="51">
        <v>99</v>
      </c>
      <c r="M23" s="51">
        <v>586</v>
      </c>
    </row>
    <row r="24" spans="2:13" ht="15.75" thickBot="1">
      <c r="B24" s="253"/>
      <c r="C24" s="255"/>
      <c r="D24" s="250"/>
      <c r="E24" s="52" t="s">
        <v>49</v>
      </c>
      <c r="F24" s="53">
        <v>7.8099838969404187E-2</v>
      </c>
      <c r="G24" s="54">
        <v>1.328502415458937E-2</v>
      </c>
      <c r="H24" s="54">
        <v>1.2882447665056361E-2</v>
      </c>
      <c r="I24" s="54">
        <v>3.5426731078904997E-2</v>
      </c>
      <c r="J24" s="54">
        <v>4.3478260869565216E-2</v>
      </c>
      <c r="K24" s="54">
        <v>1.2882447665056361E-2</v>
      </c>
      <c r="L24" s="54">
        <v>3.9855072463768113E-2</v>
      </c>
      <c r="M24" s="54">
        <v>0.2359098228663446</v>
      </c>
    </row>
    <row r="25" spans="2:13">
      <c r="B25" s="253"/>
      <c r="C25" s="255"/>
      <c r="D25" s="249" t="s">
        <v>35</v>
      </c>
      <c r="E25" s="49" t="s">
        <v>38</v>
      </c>
      <c r="F25" s="50">
        <v>207</v>
      </c>
      <c r="G25" s="51">
        <v>27</v>
      </c>
      <c r="H25" s="51">
        <v>30</v>
      </c>
      <c r="I25" s="51">
        <v>61</v>
      </c>
      <c r="J25" s="51">
        <v>100</v>
      </c>
      <c r="K25" s="51">
        <v>37</v>
      </c>
      <c r="L25" s="51">
        <v>60</v>
      </c>
      <c r="M25" s="51">
        <v>522</v>
      </c>
    </row>
    <row r="26" spans="2:13" ht="15.75" thickBot="1">
      <c r="B26" s="253"/>
      <c r="C26" s="255"/>
      <c r="D26" s="250"/>
      <c r="E26" s="52" t="s">
        <v>49</v>
      </c>
      <c r="F26" s="53">
        <v>8.3333333333333343E-2</v>
      </c>
      <c r="G26" s="54">
        <v>1.0869565217391304E-2</v>
      </c>
      <c r="H26" s="54">
        <v>1.2077294685990338E-2</v>
      </c>
      <c r="I26" s="54">
        <v>2.4557165861513686E-2</v>
      </c>
      <c r="J26" s="54">
        <v>4.0257648953301126E-2</v>
      </c>
      <c r="K26" s="54">
        <v>1.4895330112721417E-2</v>
      </c>
      <c r="L26" s="54">
        <v>2.4154589371980676E-2</v>
      </c>
      <c r="M26" s="54">
        <v>0.21014492753623187</v>
      </c>
    </row>
    <row r="27" spans="2:13">
      <c r="B27" s="253"/>
      <c r="C27" s="255"/>
      <c r="D27" s="249" t="s">
        <v>36</v>
      </c>
      <c r="E27" s="49" t="s">
        <v>38</v>
      </c>
      <c r="F27" s="50">
        <v>2</v>
      </c>
      <c r="G27" s="51">
        <v>0</v>
      </c>
      <c r="H27" s="51">
        <v>3</v>
      </c>
      <c r="I27" s="51">
        <v>0</v>
      </c>
      <c r="J27" s="51">
        <v>0</v>
      </c>
      <c r="K27" s="51">
        <v>0</v>
      </c>
      <c r="L27" s="51">
        <v>0</v>
      </c>
      <c r="M27" s="51">
        <v>5</v>
      </c>
    </row>
    <row r="28" spans="2:13" ht="15.75" thickBot="1">
      <c r="B28" s="253"/>
      <c r="C28" s="255"/>
      <c r="D28" s="250"/>
      <c r="E28" s="52" t="s">
        <v>49</v>
      </c>
      <c r="F28" s="53">
        <v>8.0515297906602254E-4</v>
      </c>
      <c r="G28" s="54">
        <v>0</v>
      </c>
      <c r="H28" s="54">
        <v>1.2077294685990338E-3</v>
      </c>
      <c r="I28" s="54">
        <v>0</v>
      </c>
      <c r="J28" s="54">
        <v>0</v>
      </c>
      <c r="K28" s="54">
        <v>0</v>
      </c>
      <c r="L28" s="54">
        <v>0</v>
      </c>
      <c r="M28" s="54">
        <v>2.0128824476650566E-3</v>
      </c>
    </row>
    <row r="29" spans="2:13">
      <c r="B29" s="253"/>
      <c r="C29" s="255"/>
      <c r="D29" s="251" t="s">
        <v>52</v>
      </c>
      <c r="E29" s="49" t="s">
        <v>38</v>
      </c>
      <c r="F29" s="50">
        <v>1136</v>
      </c>
      <c r="G29" s="51">
        <v>121</v>
      </c>
      <c r="H29" s="51">
        <v>124</v>
      </c>
      <c r="I29" s="51">
        <v>302</v>
      </c>
      <c r="J29" s="51">
        <v>368</v>
      </c>
      <c r="K29" s="51">
        <v>142</v>
      </c>
      <c r="L29" s="51">
        <v>291</v>
      </c>
      <c r="M29" s="51">
        <v>2484</v>
      </c>
    </row>
    <row r="30" spans="2:13" ht="15.75" thickBot="1">
      <c r="B30" s="253"/>
      <c r="C30" s="250"/>
      <c r="D30" s="250"/>
      <c r="E30" s="52" t="s">
        <v>49</v>
      </c>
      <c r="F30" s="53">
        <v>0.45732689210950078</v>
      </c>
      <c r="G30" s="54">
        <v>4.8711755233494365E-2</v>
      </c>
      <c r="H30" s="54">
        <v>4.9919484702093397E-2</v>
      </c>
      <c r="I30" s="54">
        <v>0.12157809983896942</v>
      </c>
      <c r="J30" s="54">
        <v>0.14814814814814814</v>
      </c>
      <c r="K30" s="54">
        <v>5.7165861513687598E-2</v>
      </c>
      <c r="L30" s="54">
        <v>0.11714975845410627</v>
      </c>
      <c r="M30" s="54">
        <v>1</v>
      </c>
    </row>
    <row r="31" spans="2:13">
      <c r="B31" s="253"/>
      <c r="C31" s="249" t="s">
        <v>40</v>
      </c>
      <c r="D31" s="249" t="s">
        <v>32</v>
      </c>
      <c r="E31" s="49" t="s">
        <v>38</v>
      </c>
      <c r="F31" s="50">
        <v>62</v>
      </c>
      <c r="G31" s="51">
        <v>1</v>
      </c>
      <c r="H31" s="51">
        <v>1</v>
      </c>
      <c r="I31" s="51">
        <v>8</v>
      </c>
      <c r="J31" s="51">
        <v>9</v>
      </c>
      <c r="K31" s="51">
        <v>4</v>
      </c>
      <c r="L31" s="51">
        <v>4</v>
      </c>
      <c r="M31" s="51">
        <v>89</v>
      </c>
    </row>
    <row r="32" spans="2:13" ht="15.75" thickBot="1">
      <c r="B32" s="253"/>
      <c r="C32" s="255"/>
      <c r="D32" s="250"/>
      <c r="E32" s="52" t="s">
        <v>49</v>
      </c>
      <c r="F32" s="53">
        <v>0.27433628318584069</v>
      </c>
      <c r="G32" s="54">
        <v>4.4247787610619468E-3</v>
      </c>
      <c r="H32" s="54">
        <v>4.4247787610619468E-3</v>
      </c>
      <c r="I32" s="54">
        <v>3.5398230088495575E-2</v>
      </c>
      <c r="J32" s="54">
        <v>3.9823008849557522E-2</v>
      </c>
      <c r="K32" s="54">
        <v>1.7699115044247787E-2</v>
      </c>
      <c r="L32" s="54">
        <v>1.7699115044247787E-2</v>
      </c>
      <c r="M32" s="54">
        <v>0.39380530973451328</v>
      </c>
    </row>
    <row r="33" spans="2:13">
      <c r="B33" s="253"/>
      <c r="C33" s="255"/>
      <c r="D33" s="249" t="s">
        <v>33</v>
      </c>
      <c r="E33" s="49" t="s">
        <v>38</v>
      </c>
      <c r="F33" s="50">
        <v>16</v>
      </c>
      <c r="G33" s="51">
        <v>3</v>
      </c>
      <c r="H33" s="51">
        <v>1</v>
      </c>
      <c r="I33" s="51">
        <v>3</v>
      </c>
      <c r="J33" s="51">
        <v>4</v>
      </c>
      <c r="K33" s="51">
        <v>0</v>
      </c>
      <c r="L33" s="51">
        <v>3</v>
      </c>
      <c r="M33" s="51">
        <v>30</v>
      </c>
    </row>
    <row r="34" spans="2:13" ht="15.75" thickBot="1">
      <c r="B34" s="253"/>
      <c r="C34" s="255"/>
      <c r="D34" s="250"/>
      <c r="E34" s="52" t="s">
        <v>49</v>
      </c>
      <c r="F34" s="53">
        <v>7.0796460176991149E-2</v>
      </c>
      <c r="G34" s="54">
        <v>1.3274336283185841E-2</v>
      </c>
      <c r="H34" s="54">
        <v>4.4247787610619468E-3</v>
      </c>
      <c r="I34" s="54">
        <v>1.3274336283185841E-2</v>
      </c>
      <c r="J34" s="54">
        <v>1.7699115044247787E-2</v>
      </c>
      <c r="K34" s="54">
        <v>0</v>
      </c>
      <c r="L34" s="54">
        <v>1.3274336283185841E-2</v>
      </c>
      <c r="M34" s="54">
        <v>0.13274336283185842</v>
      </c>
    </row>
    <row r="35" spans="2:13">
      <c r="B35" s="253"/>
      <c r="C35" s="255"/>
      <c r="D35" s="249" t="s">
        <v>34</v>
      </c>
      <c r="E35" s="49" t="s">
        <v>38</v>
      </c>
      <c r="F35" s="50">
        <v>18</v>
      </c>
      <c r="G35" s="51">
        <v>5</v>
      </c>
      <c r="H35" s="51">
        <v>1</v>
      </c>
      <c r="I35" s="51">
        <v>4</v>
      </c>
      <c r="J35" s="51">
        <v>8</v>
      </c>
      <c r="K35" s="51">
        <v>2</v>
      </c>
      <c r="L35" s="51">
        <v>0</v>
      </c>
      <c r="M35" s="51">
        <v>38</v>
      </c>
    </row>
    <row r="36" spans="2:13" ht="15.75" thickBot="1">
      <c r="B36" s="253"/>
      <c r="C36" s="255"/>
      <c r="D36" s="250"/>
      <c r="E36" s="52" t="s">
        <v>49</v>
      </c>
      <c r="F36" s="53">
        <v>7.9646017699115043E-2</v>
      </c>
      <c r="G36" s="54">
        <v>2.2123893805309734E-2</v>
      </c>
      <c r="H36" s="54">
        <v>4.4247787610619468E-3</v>
      </c>
      <c r="I36" s="54">
        <v>1.7699115044247787E-2</v>
      </c>
      <c r="J36" s="54">
        <v>3.5398230088495575E-2</v>
      </c>
      <c r="K36" s="54">
        <v>8.8495575221238937E-3</v>
      </c>
      <c r="L36" s="54">
        <v>0</v>
      </c>
      <c r="M36" s="54">
        <v>0.16814159292035399</v>
      </c>
    </row>
    <row r="37" spans="2:13">
      <c r="B37" s="253"/>
      <c r="C37" s="255"/>
      <c r="D37" s="249" t="s">
        <v>35</v>
      </c>
      <c r="E37" s="49" t="s">
        <v>38</v>
      </c>
      <c r="F37" s="50">
        <v>32</v>
      </c>
      <c r="G37" s="51">
        <v>1</v>
      </c>
      <c r="H37" s="51">
        <v>5</v>
      </c>
      <c r="I37" s="51">
        <v>11</v>
      </c>
      <c r="J37" s="51">
        <v>9</v>
      </c>
      <c r="K37" s="51">
        <v>4</v>
      </c>
      <c r="L37" s="51">
        <v>7</v>
      </c>
      <c r="M37" s="51">
        <v>69</v>
      </c>
    </row>
    <row r="38" spans="2:13" ht="15.75" thickBot="1">
      <c r="B38" s="253"/>
      <c r="C38" s="255"/>
      <c r="D38" s="250"/>
      <c r="E38" s="52" t="s">
        <v>49</v>
      </c>
      <c r="F38" s="53">
        <v>0.1415929203539823</v>
      </c>
      <c r="G38" s="54">
        <v>4.4247787610619468E-3</v>
      </c>
      <c r="H38" s="54">
        <v>2.2123893805309734E-2</v>
      </c>
      <c r="I38" s="54">
        <v>4.8672566371681415E-2</v>
      </c>
      <c r="J38" s="54">
        <v>3.9823008849557522E-2</v>
      </c>
      <c r="K38" s="54">
        <v>1.7699115044247787E-2</v>
      </c>
      <c r="L38" s="54">
        <v>3.0973451327433628E-2</v>
      </c>
      <c r="M38" s="54">
        <v>0.30530973451327431</v>
      </c>
    </row>
    <row r="39" spans="2:13">
      <c r="B39" s="253"/>
      <c r="C39" s="255"/>
      <c r="D39" s="251" t="s">
        <v>52</v>
      </c>
      <c r="E39" s="49" t="s">
        <v>38</v>
      </c>
      <c r="F39" s="50">
        <v>128</v>
      </c>
      <c r="G39" s="51">
        <v>10</v>
      </c>
      <c r="H39" s="51">
        <v>8</v>
      </c>
      <c r="I39" s="51">
        <v>26</v>
      </c>
      <c r="J39" s="51">
        <v>30</v>
      </c>
      <c r="K39" s="51">
        <v>10</v>
      </c>
      <c r="L39" s="51">
        <v>14</v>
      </c>
      <c r="M39" s="51">
        <v>226</v>
      </c>
    </row>
    <row r="40" spans="2:13" ht="15.75" thickBot="1">
      <c r="B40" s="254"/>
      <c r="C40" s="250"/>
      <c r="D40" s="250"/>
      <c r="E40" s="52" t="s">
        <v>49</v>
      </c>
      <c r="F40" s="53">
        <v>0.5663716814159292</v>
      </c>
      <c r="G40" s="54">
        <v>4.4247787610619468E-2</v>
      </c>
      <c r="H40" s="54">
        <v>3.5398230088495575E-2</v>
      </c>
      <c r="I40" s="54">
        <v>0.11504424778761062</v>
      </c>
      <c r="J40" s="54">
        <v>0.13274336283185842</v>
      </c>
      <c r="K40" s="54">
        <v>4.4247787610619468E-2</v>
      </c>
      <c r="L40" s="54">
        <v>6.1946902654867256E-2</v>
      </c>
      <c r="M40" s="54">
        <v>1</v>
      </c>
    </row>
    <row r="41" spans="2:13">
      <c r="B41" s="252" t="s">
        <v>18</v>
      </c>
      <c r="C41" s="249" t="s">
        <v>30</v>
      </c>
      <c r="D41" s="249" t="s">
        <v>32</v>
      </c>
      <c r="E41" s="49" t="s">
        <v>38</v>
      </c>
      <c r="F41" s="50">
        <v>71</v>
      </c>
      <c r="G41" s="51">
        <v>7</v>
      </c>
      <c r="H41" s="51">
        <v>13</v>
      </c>
      <c r="I41" s="51">
        <v>20</v>
      </c>
      <c r="J41" s="51">
        <v>35</v>
      </c>
      <c r="K41" s="51">
        <v>8</v>
      </c>
      <c r="L41" s="51">
        <v>11</v>
      </c>
      <c r="M41" s="51">
        <v>165</v>
      </c>
    </row>
    <row r="42" spans="2:13" ht="15.75" thickBot="1">
      <c r="B42" s="253"/>
      <c r="C42" s="255"/>
      <c r="D42" s="250"/>
      <c r="E42" s="52" t="s">
        <v>49</v>
      </c>
      <c r="F42" s="53">
        <v>7.5692963752665238E-2</v>
      </c>
      <c r="G42" s="54">
        <v>7.4626865671641798E-3</v>
      </c>
      <c r="H42" s="54">
        <v>1.3859275053304905E-2</v>
      </c>
      <c r="I42" s="54">
        <v>2.1321961620469083E-2</v>
      </c>
      <c r="J42" s="54">
        <v>3.7313432835820899E-2</v>
      </c>
      <c r="K42" s="54">
        <v>8.5287846481876331E-3</v>
      </c>
      <c r="L42" s="54">
        <v>1.1727078891257996E-2</v>
      </c>
      <c r="M42" s="54">
        <v>0.17590618336886993</v>
      </c>
    </row>
    <row r="43" spans="2:13">
      <c r="B43" s="253"/>
      <c r="C43" s="255"/>
      <c r="D43" s="249" t="s">
        <v>33</v>
      </c>
      <c r="E43" s="49" t="s">
        <v>38</v>
      </c>
      <c r="F43" s="50">
        <v>25</v>
      </c>
      <c r="G43" s="51">
        <v>4</v>
      </c>
      <c r="H43" s="51">
        <v>7</v>
      </c>
      <c r="I43" s="51">
        <v>11</v>
      </c>
      <c r="J43" s="51">
        <v>14</v>
      </c>
      <c r="K43" s="51">
        <v>4</v>
      </c>
      <c r="L43" s="51">
        <v>17</v>
      </c>
      <c r="M43" s="51">
        <v>82</v>
      </c>
    </row>
    <row r="44" spans="2:13" ht="15.75" thickBot="1">
      <c r="B44" s="253"/>
      <c r="C44" s="255"/>
      <c r="D44" s="250"/>
      <c r="E44" s="52" t="s">
        <v>49</v>
      </c>
      <c r="F44" s="53">
        <v>2.6652452025586353E-2</v>
      </c>
      <c r="G44" s="54">
        <v>4.2643923240938165E-3</v>
      </c>
      <c r="H44" s="54">
        <v>7.4626865671641798E-3</v>
      </c>
      <c r="I44" s="54">
        <v>1.1727078891257996E-2</v>
      </c>
      <c r="J44" s="54">
        <v>1.492537313432836E-2</v>
      </c>
      <c r="K44" s="54">
        <v>4.2643923240938165E-3</v>
      </c>
      <c r="L44" s="54">
        <v>1.8123667377398719E-2</v>
      </c>
      <c r="M44" s="54">
        <v>8.7420042643923251E-2</v>
      </c>
    </row>
    <row r="45" spans="2:13">
      <c r="B45" s="253"/>
      <c r="C45" s="255"/>
      <c r="D45" s="249" t="s">
        <v>34</v>
      </c>
      <c r="E45" s="49" t="s">
        <v>38</v>
      </c>
      <c r="F45" s="50">
        <v>22</v>
      </c>
      <c r="G45" s="51">
        <v>2</v>
      </c>
      <c r="H45" s="51">
        <v>2</v>
      </c>
      <c r="I45" s="51">
        <v>12</v>
      </c>
      <c r="J45" s="51">
        <v>10</v>
      </c>
      <c r="K45" s="51">
        <v>4</v>
      </c>
      <c r="L45" s="51">
        <v>10</v>
      </c>
      <c r="M45" s="51">
        <v>62</v>
      </c>
    </row>
    <row r="46" spans="2:13" ht="15.75" thickBot="1">
      <c r="B46" s="253"/>
      <c r="C46" s="255"/>
      <c r="D46" s="250"/>
      <c r="E46" s="52" t="s">
        <v>49</v>
      </c>
      <c r="F46" s="53">
        <v>2.3454157782515993E-2</v>
      </c>
      <c r="G46" s="54">
        <v>2.1321961620469083E-3</v>
      </c>
      <c r="H46" s="54">
        <v>2.1321961620469083E-3</v>
      </c>
      <c r="I46" s="54">
        <v>1.279317697228145E-2</v>
      </c>
      <c r="J46" s="54">
        <v>1.0660980810234541E-2</v>
      </c>
      <c r="K46" s="54">
        <v>4.2643923240938165E-3</v>
      </c>
      <c r="L46" s="54">
        <v>1.0660980810234541E-2</v>
      </c>
      <c r="M46" s="54">
        <v>6.6098081023454158E-2</v>
      </c>
    </row>
    <row r="47" spans="2:13">
      <c r="B47" s="253"/>
      <c r="C47" s="255"/>
      <c r="D47" s="249" t="s">
        <v>35</v>
      </c>
      <c r="E47" s="49" t="s">
        <v>38</v>
      </c>
      <c r="F47" s="50">
        <v>103</v>
      </c>
      <c r="G47" s="51">
        <v>32</v>
      </c>
      <c r="H47" s="51">
        <v>21</v>
      </c>
      <c r="I47" s="51">
        <v>71</v>
      </c>
      <c r="J47" s="51">
        <v>64</v>
      </c>
      <c r="K47" s="51">
        <v>28</v>
      </c>
      <c r="L47" s="51">
        <v>39</v>
      </c>
      <c r="M47" s="51">
        <v>358</v>
      </c>
    </row>
    <row r="48" spans="2:13" ht="15.75" thickBot="1">
      <c r="B48" s="253"/>
      <c r="C48" s="255"/>
      <c r="D48" s="250"/>
      <c r="E48" s="52" t="s">
        <v>49</v>
      </c>
      <c r="F48" s="53">
        <v>0.10980810234541577</v>
      </c>
      <c r="G48" s="54">
        <v>3.4115138592750532E-2</v>
      </c>
      <c r="H48" s="54">
        <v>2.2388059701492536E-2</v>
      </c>
      <c r="I48" s="54">
        <v>7.5692963752665238E-2</v>
      </c>
      <c r="J48" s="54">
        <v>6.8230277185501065E-2</v>
      </c>
      <c r="K48" s="54">
        <v>2.9850746268656719E-2</v>
      </c>
      <c r="L48" s="54">
        <v>4.1577825159914712E-2</v>
      </c>
      <c r="M48" s="54">
        <v>0.38166311300639655</v>
      </c>
    </row>
    <row r="49" spans="2:13">
      <c r="B49" s="253"/>
      <c r="C49" s="255"/>
      <c r="D49" s="249" t="s">
        <v>36</v>
      </c>
      <c r="E49" s="49" t="s">
        <v>38</v>
      </c>
      <c r="F49" s="50">
        <v>110</v>
      </c>
      <c r="G49" s="51">
        <v>24</v>
      </c>
      <c r="H49" s="51">
        <v>15</v>
      </c>
      <c r="I49" s="51">
        <v>37</v>
      </c>
      <c r="J49" s="51">
        <v>52</v>
      </c>
      <c r="K49" s="51">
        <v>12</v>
      </c>
      <c r="L49" s="51">
        <v>21</v>
      </c>
      <c r="M49" s="51">
        <v>271</v>
      </c>
    </row>
    <row r="50" spans="2:13" ht="15.75" thickBot="1">
      <c r="B50" s="253"/>
      <c r="C50" s="255"/>
      <c r="D50" s="250"/>
      <c r="E50" s="52" t="s">
        <v>49</v>
      </c>
      <c r="F50" s="53">
        <v>0.11727078891257996</v>
      </c>
      <c r="G50" s="54">
        <v>2.5586353944562899E-2</v>
      </c>
      <c r="H50" s="54">
        <v>1.5991471215351813E-2</v>
      </c>
      <c r="I50" s="54">
        <v>3.9445628997867806E-2</v>
      </c>
      <c r="J50" s="54">
        <v>5.5437100213219619E-2</v>
      </c>
      <c r="K50" s="54">
        <v>1.279317697228145E-2</v>
      </c>
      <c r="L50" s="54">
        <v>2.2388059701492536E-2</v>
      </c>
      <c r="M50" s="54">
        <v>0.28891257995735609</v>
      </c>
    </row>
    <row r="51" spans="2:13">
      <c r="B51" s="253"/>
      <c r="C51" s="255"/>
      <c r="D51" s="251" t="s">
        <v>52</v>
      </c>
      <c r="E51" s="49" t="s">
        <v>38</v>
      </c>
      <c r="F51" s="50">
        <v>331</v>
      </c>
      <c r="G51" s="51">
        <v>69</v>
      </c>
      <c r="H51" s="51">
        <v>58</v>
      </c>
      <c r="I51" s="51">
        <v>151</v>
      </c>
      <c r="J51" s="51">
        <v>175</v>
      </c>
      <c r="K51" s="51">
        <v>56</v>
      </c>
      <c r="L51" s="51">
        <v>98</v>
      </c>
      <c r="M51" s="51">
        <v>938</v>
      </c>
    </row>
    <row r="52" spans="2:13" ht="15.75" thickBot="1">
      <c r="B52" s="253"/>
      <c r="C52" s="250"/>
      <c r="D52" s="250"/>
      <c r="E52" s="52" t="s">
        <v>49</v>
      </c>
      <c r="F52" s="53">
        <v>0.35287846481876328</v>
      </c>
      <c r="G52" s="54">
        <v>7.3560767590618331E-2</v>
      </c>
      <c r="H52" s="54">
        <v>6.1833688699360338E-2</v>
      </c>
      <c r="I52" s="54">
        <v>0.16098081023454155</v>
      </c>
      <c r="J52" s="54">
        <v>0.18656716417910449</v>
      </c>
      <c r="K52" s="54">
        <v>5.9701492537313439E-2</v>
      </c>
      <c r="L52" s="54">
        <v>0.10447761194029852</v>
      </c>
      <c r="M52" s="54">
        <v>1</v>
      </c>
    </row>
    <row r="53" spans="2:13">
      <c r="B53" s="253"/>
      <c r="C53" s="249" t="s">
        <v>31</v>
      </c>
      <c r="D53" s="249" t="s">
        <v>32</v>
      </c>
      <c r="E53" s="49" t="s">
        <v>38</v>
      </c>
      <c r="F53" s="50">
        <v>3366</v>
      </c>
      <c r="G53" s="51">
        <v>318</v>
      </c>
      <c r="H53" s="51">
        <v>296</v>
      </c>
      <c r="I53" s="51">
        <v>832</v>
      </c>
      <c r="J53" s="51">
        <v>959</v>
      </c>
      <c r="K53" s="51">
        <v>356</v>
      </c>
      <c r="L53" s="51">
        <v>498</v>
      </c>
      <c r="M53" s="51">
        <v>6625</v>
      </c>
    </row>
    <row r="54" spans="2:13" ht="15.75" thickBot="1">
      <c r="B54" s="253"/>
      <c r="C54" s="255"/>
      <c r="D54" s="250"/>
      <c r="E54" s="52" t="s">
        <v>49</v>
      </c>
      <c r="F54" s="53">
        <v>9.0803636461733533E-2</v>
      </c>
      <c r="G54" s="54">
        <v>8.5785966710728648E-3</v>
      </c>
      <c r="H54" s="54">
        <v>7.9851088510615349E-3</v>
      </c>
      <c r="I54" s="54">
        <v>2.2444630284064852E-2</v>
      </c>
      <c r="J54" s="54">
        <v>2.5870673608675711E-2</v>
      </c>
      <c r="K54" s="54">
        <v>9.6037119965469795E-3</v>
      </c>
      <c r="L54" s="54">
        <v>1.3434406107529202E-2</v>
      </c>
      <c r="M54" s="54">
        <v>0.17872076398068465</v>
      </c>
    </row>
    <row r="55" spans="2:13">
      <c r="B55" s="253"/>
      <c r="C55" s="255"/>
      <c r="D55" s="249" t="s">
        <v>33</v>
      </c>
      <c r="E55" s="49" t="s">
        <v>38</v>
      </c>
      <c r="F55" s="50">
        <v>1594</v>
      </c>
      <c r="G55" s="51">
        <v>254</v>
      </c>
      <c r="H55" s="51">
        <v>172</v>
      </c>
      <c r="I55" s="51">
        <v>493</v>
      </c>
      <c r="J55" s="51">
        <v>499</v>
      </c>
      <c r="K55" s="51">
        <v>209</v>
      </c>
      <c r="L55" s="51">
        <v>295</v>
      </c>
      <c r="M55" s="51">
        <v>3516</v>
      </c>
    </row>
    <row r="56" spans="2:13" ht="15.75" thickBot="1">
      <c r="B56" s="253"/>
      <c r="C56" s="255"/>
      <c r="D56" s="250"/>
      <c r="E56" s="52" t="s">
        <v>49</v>
      </c>
      <c r="F56" s="53">
        <v>4.3000890231730017E-2</v>
      </c>
      <c r="G56" s="54">
        <v>6.8520866492217218E-3</v>
      </c>
      <c r="H56" s="54">
        <v>4.6399956837249456E-3</v>
      </c>
      <c r="I56" s="54">
        <v>1.3299522512072082E-2</v>
      </c>
      <c r="J56" s="54">
        <v>1.3461382826620627E-2</v>
      </c>
      <c r="K56" s="54">
        <v>5.6381342901076371E-3</v>
      </c>
      <c r="L56" s="54">
        <v>7.9581321319701099E-3</v>
      </c>
      <c r="M56" s="54">
        <v>9.4850144325447139E-2</v>
      </c>
    </row>
    <row r="57" spans="2:13">
      <c r="B57" s="253"/>
      <c r="C57" s="255"/>
      <c r="D57" s="249" t="s">
        <v>34</v>
      </c>
      <c r="E57" s="49" t="s">
        <v>38</v>
      </c>
      <c r="F57" s="50">
        <v>756</v>
      </c>
      <c r="G57" s="51">
        <v>124</v>
      </c>
      <c r="H57" s="51">
        <v>77</v>
      </c>
      <c r="I57" s="51">
        <v>267</v>
      </c>
      <c r="J57" s="51">
        <v>310</v>
      </c>
      <c r="K57" s="51">
        <v>133</v>
      </c>
      <c r="L57" s="51">
        <v>176</v>
      </c>
      <c r="M57" s="51">
        <v>1843</v>
      </c>
    </row>
    <row r="58" spans="2:13" ht="15.75" thickBot="1">
      <c r="B58" s="253"/>
      <c r="C58" s="255"/>
      <c r="D58" s="250"/>
      <c r="E58" s="52" t="s">
        <v>49</v>
      </c>
      <c r="F58" s="53">
        <v>2.0394399633116622E-2</v>
      </c>
      <c r="G58" s="54">
        <v>3.3451131673365884E-3</v>
      </c>
      <c r="H58" s="54">
        <v>2.0772073700396558E-3</v>
      </c>
      <c r="I58" s="54">
        <v>7.2027839974102351E-3</v>
      </c>
      <c r="J58" s="54">
        <v>8.3627829183414715E-3</v>
      </c>
      <c r="K58" s="54">
        <v>3.5879036391594054E-3</v>
      </c>
      <c r="L58" s="54">
        <v>4.7479025600906414E-3</v>
      </c>
      <c r="M58" s="54">
        <v>4.9718093285494619E-2</v>
      </c>
    </row>
    <row r="59" spans="2:13">
      <c r="B59" s="253"/>
      <c r="C59" s="255"/>
      <c r="D59" s="249" t="s">
        <v>35</v>
      </c>
      <c r="E59" s="49" t="s">
        <v>38</v>
      </c>
      <c r="F59" s="50">
        <v>7550</v>
      </c>
      <c r="G59" s="51">
        <v>938</v>
      </c>
      <c r="H59" s="51">
        <v>819</v>
      </c>
      <c r="I59" s="51">
        <v>2336</v>
      </c>
      <c r="J59" s="51">
        <v>2533</v>
      </c>
      <c r="K59" s="51">
        <v>970</v>
      </c>
      <c r="L59" s="51">
        <v>1503</v>
      </c>
      <c r="M59" s="51">
        <v>16649</v>
      </c>
    </row>
    <row r="60" spans="2:13" ht="15.75" thickBot="1">
      <c r="B60" s="253"/>
      <c r="C60" s="255"/>
      <c r="D60" s="250"/>
      <c r="E60" s="52" t="s">
        <v>49</v>
      </c>
      <c r="F60" s="53">
        <v>0.20367422914025193</v>
      </c>
      <c r="G60" s="54">
        <v>2.5304162507755804E-2</v>
      </c>
      <c r="H60" s="54">
        <v>2.2093932935876338E-2</v>
      </c>
      <c r="I60" s="54">
        <v>6.3017615797566706E-2</v>
      </c>
      <c r="J60" s="54">
        <v>6.8332029458577248E-2</v>
      </c>
      <c r="K60" s="54">
        <v>2.6167417518681377E-2</v>
      </c>
      <c r="L60" s="54">
        <v>4.0546008794410421E-2</v>
      </c>
      <c r="M60" s="54">
        <v>0.44913539615311981</v>
      </c>
    </row>
    <row r="61" spans="2:13">
      <c r="B61" s="253"/>
      <c r="C61" s="255"/>
      <c r="D61" s="249" t="s">
        <v>36</v>
      </c>
      <c r="E61" s="49" t="s">
        <v>38</v>
      </c>
      <c r="F61" s="50">
        <v>4138</v>
      </c>
      <c r="G61" s="51">
        <v>540</v>
      </c>
      <c r="H61" s="51">
        <v>420</v>
      </c>
      <c r="I61" s="51">
        <v>1131</v>
      </c>
      <c r="J61" s="51">
        <v>1140</v>
      </c>
      <c r="K61" s="51">
        <v>414</v>
      </c>
      <c r="L61" s="51">
        <v>653</v>
      </c>
      <c r="M61" s="51">
        <v>8436</v>
      </c>
    </row>
    <row r="62" spans="2:13" ht="15.75" thickBot="1">
      <c r="B62" s="253"/>
      <c r="C62" s="255"/>
      <c r="D62" s="250"/>
      <c r="E62" s="52" t="s">
        <v>49</v>
      </c>
      <c r="F62" s="53">
        <v>0.11162966360031293</v>
      </c>
      <c r="G62" s="54">
        <v>1.4567428309369015E-2</v>
      </c>
      <c r="H62" s="54">
        <v>1.1330222018398122E-2</v>
      </c>
      <c r="I62" s="54">
        <v>3.051066929240066E-2</v>
      </c>
      <c r="J62" s="54">
        <v>3.0753459764223473E-2</v>
      </c>
      <c r="K62" s="54">
        <v>1.1168361703849579E-2</v>
      </c>
      <c r="L62" s="54">
        <v>1.7615797566699939E-2</v>
      </c>
      <c r="M62" s="54">
        <v>0.2275756022552537</v>
      </c>
    </row>
    <row r="63" spans="2:13">
      <c r="B63" s="253"/>
      <c r="C63" s="255"/>
      <c r="D63" s="251" t="s">
        <v>52</v>
      </c>
      <c r="E63" s="49" t="s">
        <v>38</v>
      </c>
      <c r="F63" s="50">
        <v>17404</v>
      </c>
      <c r="G63" s="51">
        <v>2174</v>
      </c>
      <c r="H63" s="51">
        <v>1784</v>
      </c>
      <c r="I63" s="51">
        <v>5059</v>
      </c>
      <c r="J63" s="51">
        <v>5441</v>
      </c>
      <c r="K63" s="51">
        <v>2082</v>
      </c>
      <c r="L63" s="51">
        <v>3125</v>
      </c>
      <c r="M63" s="51">
        <v>37069</v>
      </c>
    </row>
    <row r="64" spans="2:13" ht="15.75" thickBot="1">
      <c r="B64" s="253"/>
      <c r="C64" s="250"/>
      <c r="D64" s="250"/>
      <c r="E64" s="52" t="s">
        <v>49</v>
      </c>
      <c r="F64" s="53">
        <v>0.46950281906714508</v>
      </c>
      <c r="G64" s="54">
        <v>5.8647387304755993E-2</v>
      </c>
      <c r="H64" s="54">
        <v>4.8126466859100596E-2</v>
      </c>
      <c r="I64" s="54">
        <v>0.13647522188351452</v>
      </c>
      <c r="J64" s="54">
        <v>0.14678032857643852</v>
      </c>
      <c r="K64" s="54">
        <v>5.6165529148344974E-2</v>
      </c>
      <c r="L64" s="54">
        <v>8.4302247160700311E-2</v>
      </c>
      <c r="M64" s="54">
        <v>1</v>
      </c>
    </row>
    <row r="65" spans="2:13">
      <c r="B65" s="253"/>
      <c r="C65" s="249" t="s">
        <v>40</v>
      </c>
      <c r="D65" s="249" t="s">
        <v>32</v>
      </c>
      <c r="E65" s="49" t="s">
        <v>38</v>
      </c>
      <c r="F65" s="50">
        <v>420</v>
      </c>
      <c r="G65" s="51">
        <v>27</v>
      </c>
      <c r="H65" s="51">
        <v>25</v>
      </c>
      <c r="I65" s="51">
        <v>76</v>
      </c>
      <c r="J65" s="51">
        <v>64</v>
      </c>
      <c r="K65" s="51">
        <v>18</v>
      </c>
      <c r="L65" s="51">
        <v>39</v>
      </c>
      <c r="M65" s="51">
        <v>669</v>
      </c>
    </row>
    <row r="66" spans="2:13" ht="15.75" thickBot="1">
      <c r="B66" s="253"/>
      <c r="C66" s="255"/>
      <c r="D66" s="250"/>
      <c r="E66" s="52" t="s">
        <v>49</v>
      </c>
      <c r="F66" s="53">
        <v>9.136393299978246E-2</v>
      </c>
      <c r="G66" s="54">
        <v>5.8733956928431587E-3</v>
      </c>
      <c r="H66" s="54">
        <v>5.4383293452251466E-3</v>
      </c>
      <c r="I66" s="54">
        <v>1.6532521209484445E-2</v>
      </c>
      <c r="J66" s="54">
        <v>1.3922123123776376E-2</v>
      </c>
      <c r="K66" s="54">
        <v>3.9155971285621052E-3</v>
      </c>
      <c r="L66" s="54">
        <v>8.4837937785512286E-3</v>
      </c>
      <c r="M66" s="54">
        <v>0.14552969327822493</v>
      </c>
    </row>
    <row r="67" spans="2:13">
      <c r="B67" s="253"/>
      <c r="C67" s="255"/>
      <c r="D67" s="249" t="s">
        <v>33</v>
      </c>
      <c r="E67" s="49" t="s">
        <v>38</v>
      </c>
      <c r="F67" s="50">
        <v>185</v>
      </c>
      <c r="G67" s="51">
        <v>24</v>
      </c>
      <c r="H67" s="51">
        <v>14</v>
      </c>
      <c r="I67" s="51">
        <v>44</v>
      </c>
      <c r="J67" s="51">
        <v>38</v>
      </c>
      <c r="K67" s="51">
        <v>9</v>
      </c>
      <c r="L67" s="51">
        <v>16</v>
      </c>
      <c r="M67" s="51">
        <v>330</v>
      </c>
    </row>
    <row r="68" spans="2:13" ht="15.75" thickBot="1">
      <c r="B68" s="253"/>
      <c r="C68" s="255"/>
      <c r="D68" s="250"/>
      <c r="E68" s="52" t="s">
        <v>49</v>
      </c>
      <c r="F68" s="53">
        <v>4.0243637154666084E-2</v>
      </c>
      <c r="G68" s="54">
        <v>5.2207961714161415E-3</v>
      </c>
      <c r="H68" s="54">
        <v>3.0454644333260824E-3</v>
      </c>
      <c r="I68" s="54">
        <v>9.5714596475962588E-3</v>
      </c>
      <c r="J68" s="54">
        <v>8.2662606047422225E-3</v>
      </c>
      <c r="K68" s="54">
        <v>1.9577985642810526E-3</v>
      </c>
      <c r="L68" s="54">
        <v>3.480530780944094E-3</v>
      </c>
      <c r="M68" s="54">
        <v>7.1785947356971941E-2</v>
      </c>
    </row>
    <row r="69" spans="2:13">
      <c r="B69" s="253"/>
      <c r="C69" s="255"/>
      <c r="D69" s="249" t="s">
        <v>34</v>
      </c>
      <c r="E69" s="49" t="s">
        <v>38</v>
      </c>
      <c r="F69" s="50">
        <v>82</v>
      </c>
      <c r="G69" s="51">
        <v>10</v>
      </c>
      <c r="H69" s="51">
        <v>3</v>
      </c>
      <c r="I69" s="51">
        <v>20</v>
      </c>
      <c r="J69" s="51">
        <v>19</v>
      </c>
      <c r="K69" s="51">
        <v>7</v>
      </c>
      <c r="L69" s="51">
        <v>11</v>
      </c>
      <c r="M69" s="51">
        <v>152</v>
      </c>
    </row>
    <row r="70" spans="2:13" ht="15.75" thickBot="1">
      <c r="B70" s="253"/>
      <c r="C70" s="255"/>
      <c r="D70" s="250"/>
      <c r="E70" s="52" t="s">
        <v>49</v>
      </c>
      <c r="F70" s="53">
        <v>1.7837720252338481E-2</v>
      </c>
      <c r="G70" s="54">
        <v>2.1753317380900587E-3</v>
      </c>
      <c r="H70" s="54">
        <v>6.5259952142701768E-4</v>
      </c>
      <c r="I70" s="54">
        <v>4.3506634761801173E-3</v>
      </c>
      <c r="J70" s="54">
        <v>4.1331303023711113E-3</v>
      </c>
      <c r="K70" s="54">
        <v>1.5227322166630412E-3</v>
      </c>
      <c r="L70" s="54">
        <v>2.3928649118990647E-3</v>
      </c>
      <c r="M70" s="54">
        <v>3.306504241896889E-2</v>
      </c>
    </row>
    <row r="71" spans="2:13">
      <c r="B71" s="253"/>
      <c r="C71" s="255"/>
      <c r="D71" s="249" t="s">
        <v>35</v>
      </c>
      <c r="E71" s="49" t="s">
        <v>38</v>
      </c>
      <c r="F71" s="50">
        <v>1374</v>
      </c>
      <c r="G71" s="51">
        <v>133</v>
      </c>
      <c r="H71" s="51">
        <v>100</v>
      </c>
      <c r="I71" s="51">
        <v>305</v>
      </c>
      <c r="J71" s="51">
        <v>273</v>
      </c>
      <c r="K71" s="51">
        <v>91</v>
      </c>
      <c r="L71" s="51">
        <v>127</v>
      </c>
      <c r="M71" s="51">
        <v>2403</v>
      </c>
    </row>
    <row r="72" spans="2:13" ht="15.75" thickBot="1">
      <c r="B72" s="253"/>
      <c r="C72" s="255"/>
      <c r="D72" s="250"/>
      <c r="E72" s="52" t="s">
        <v>49</v>
      </c>
      <c r="F72" s="53">
        <v>0.29889058081357406</v>
      </c>
      <c r="G72" s="54">
        <v>2.8931912116597781E-2</v>
      </c>
      <c r="H72" s="54">
        <v>2.1753317380900587E-2</v>
      </c>
      <c r="I72" s="54">
        <v>6.6347618011746781E-2</v>
      </c>
      <c r="J72" s="54">
        <v>5.9386556449858602E-2</v>
      </c>
      <c r="K72" s="54">
        <v>1.9795518816619534E-2</v>
      </c>
      <c r="L72" s="54">
        <v>2.7626713073743744E-2</v>
      </c>
      <c r="M72" s="54">
        <v>0.52273221666304115</v>
      </c>
    </row>
    <row r="73" spans="2:13">
      <c r="B73" s="253"/>
      <c r="C73" s="255"/>
      <c r="D73" s="249" t="s">
        <v>36</v>
      </c>
      <c r="E73" s="49" t="s">
        <v>38</v>
      </c>
      <c r="F73" s="50">
        <v>604</v>
      </c>
      <c r="G73" s="51">
        <v>58</v>
      </c>
      <c r="H73" s="51">
        <v>43</v>
      </c>
      <c r="I73" s="51">
        <v>120</v>
      </c>
      <c r="J73" s="51">
        <v>120</v>
      </c>
      <c r="K73" s="51">
        <v>39</v>
      </c>
      <c r="L73" s="51">
        <v>59</v>
      </c>
      <c r="M73" s="51">
        <v>1043</v>
      </c>
    </row>
    <row r="74" spans="2:13" ht="15.75" thickBot="1">
      <c r="B74" s="253"/>
      <c r="C74" s="255"/>
      <c r="D74" s="250"/>
      <c r="E74" s="52" t="s">
        <v>49</v>
      </c>
      <c r="F74" s="53">
        <v>0.13139003698063953</v>
      </c>
      <c r="G74" s="54">
        <v>1.261692408092234E-2</v>
      </c>
      <c r="H74" s="54">
        <v>9.3539264737872527E-3</v>
      </c>
      <c r="I74" s="54">
        <v>2.6103980857080704E-2</v>
      </c>
      <c r="J74" s="54">
        <v>2.6103980857080704E-2</v>
      </c>
      <c r="K74" s="54">
        <v>8.4837937785512286E-3</v>
      </c>
      <c r="L74" s="54">
        <v>1.2834457254731346E-2</v>
      </c>
      <c r="M74" s="54">
        <v>0.22688710028279313</v>
      </c>
    </row>
    <row r="75" spans="2:13">
      <c r="B75" s="253"/>
      <c r="C75" s="255"/>
      <c r="D75" s="251" t="s">
        <v>52</v>
      </c>
      <c r="E75" s="49" t="s">
        <v>38</v>
      </c>
      <c r="F75" s="50">
        <v>2665</v>
      </c>
      <c r="G75" s="51">
        <v>252</v>
      </c>
      <c r="H75" s="51">
        <v>185</v>
      </c>
      <c r="I75" s="51">
        <v>565</v>
      </c>
      <c r="J75" s="51">
        <v>514</v>
      </c>
      <c r="K75" s="51">
        <v>164</v>
      </c>
      <c r="L75" s="51">
        <v>252</v>
      </c>
      <c r="M75" s="51">
        <v>4597</v>
      </c>
    </row>
    <row r="76" spans="2:13" ht="15.75" thickBot="1">
      <c r="B76" s="254"/>
      <c r="C76" s="250"/>
      <c r="D76" s="250"/>
      <c r="E76" s="52" t="s">
        <v>49</v>
      </c>
      <c r="F76" s="53">
        <v>0.57972590820100067</v>
      </c>
      <c r="G76" s="54">
        <v>5.481835979986948E-2</v>
      </c>
      <c r="H76" s="54">
        <v>4.0243637154666084E-2</v>
      </c>
      <c r="I76" s="54">
        <v>0.12290624320208832</v>
      </c>
      <c r="J76" s="54">
        <v>0.11181205133782901</v>
      </c>
      <c r="K76" s="54">
        <v>3.5675440504676963E-2</v>
      </c>
      <c r="L76" s="54">
        <v>5.481835979986948E-2</v>
      </c>
      <c r="M76" s="54">
        <v>1</v>
      </c>
    </row>
    <row r="77" spans="2:13">
      <c r="B77" s="252" t="s">
        <v>19</v>
      </c>
      <c r="C77" s="249" t="s">
        <v>30</v>
      </c>
      <c r="D77" s="249" t="s">
        <v>32</v>
      </c>
      <c r="E77" s="49" t="s">
        <v>38</v>
      </c>
      <c r="F77" s="50">
        <v>77</v>
      </c>
      <c r="G77" s="51">
        <v>9</v>
      </c>
      <c r="H77" s="51">
        <v>12</v>
      </c>
      <c r="I77" s="51">
        <v>42</v>
      </c>
      <c r="J77" s="51">
        <v>45</v>
      </c>
      <c r="K77" s="51">
        <v>15</v>
      </c>
      <c r="L77" s="51">
        <v>20</v>
      </c>
      <c r="M77" s="51">
        <v>220</v>
      </c>
    </row>
    <row r="78" spans="2:13" ht="15.75" thickBot="1">
      <c r="B78" s="253"/>
      <c r="C78" s="255"/>
      <c r="D78" s="250"/>
      <c r="E78" s="52" t="s">
        <v>49</v>
      </c>
      <c r="F78" s="53">
        <v>4.0848806366047742E-2</v>
      </c>
      <c r="G78" s="54">
        <v>4.7745358090185673E-3</v>
      </c>
      <c r="H78" s="54">
        <v>6.36604774535809E-3</v>
      </c>
      <c r="I78" s="54">
        <v>2.2281167108753316E-2</v>
      </c>
      <c r="J78" s="54">
        <v>2.387267904509284E-2</v>
      </c>
      <c r="K78" s="54">
        <v>7.9575596816976128E-3</v>
      </c>
      <c r="L78" s="54">
        <v>1.0610079575596818E-2</v>
      </c>
      <c r="M78" s="54">
        <v>0.11671087533156499</v>
      </c>
    </row>
    <row r="79" spans="2:13">
      <c r="B79" s="253"/>
      <c r="C79" s="255"/>
      <c r="D79" s="249" t="s">
        <v>33</v>
      </c>
      <c r="E79" s="49" t="s">
        <v>38</v>
      </c>
      <c r="F79" s="50">
        <v>37</v>
      </c>
      <c r="G79" s="51">
        <v>12</v>
      </c>
      <c r="H79" s="51">
        <v>6</v>
      </c>
      <c r="I79" s="51">
        <v>12</v>
      </c>
      <c r="J79" s="51">
        <v>26</v>
      </c>
      <c r="K79" s="51">
        <v>10</v>
      </c>
      <c r="L79" s="51">
        <v>17</v>
      </c>
      <c r="M79" s="51">
        <v>120</v>
      </c>
    </row>
    <row r="80" spans="2:13" ht="15.75" thickBot="1">
      <c r="B80" s="253"/>
      <c r="C80" s="255"/>
      <c r="D80" s="250"/>
      <c r="E80" s="52" t="s">
        <v>49</v>
      </c>
      <c r="F80" s="53">
        <v>1.9628647214854113E-2</v>
      </c>
      <c r="G80" s="54">
        <v>6.36604774535809E-3</v>
      </c>
      <c r="H80" s="54">
        <v>3.183023872679045E-3</v>
      </c>
      <c r="I80" s="54">
        <v>6.36604774535809E-3</v>
      </c>
      <c r="J80" s="54">
        <v>1.3793103448275864E-2</v>
      </c>
      <c r="K80" s="54">
        <v>5.3050397877984091E-3</v>
      </c>
      <c r="L80" s="54">
        <v>9.0185676392572946E-3</v>
      </c>
      <c r="M80" s="54">
        <v>6.3660477453580902E-2</v>
      </c>
    </row>
    <row r="81" spans="2:13">
      <c r="B81" s="253"/>
      <c r="C81" s="255"/>
      <c r="D81" s="249" t="s">
        <v>34</v>
      </c>
      <c r="E81" s="49" t="s">
        <v>38</v>
      </c>
      <c r="F81" s="50">
        <v>25</v>
      </c>
      <c r="G81" s="51">
        <v>6</v>
      </c>
      <c r="H81" s="51">
        <v>7</v>
      </c>
      <c r="I81" s="51">
        <v>21</v>
      </c>
      <c r="J81" s="51">
        <v>17</v>
      </c>
      <c r="K81" s="51">
        <v>7</v>
      </c>
      <c r="L81" s="51">
        <v>8</v>
      </c>
      <c r="M81" s="51">
        <v>91</v>
      </c>
    </row>
    <row r="82" spans="2:13" ht="15.75" thickBot="1">
      <c r="B82" s="253"/>
      <c r="C82" s="255"/>
      <c r="D82" s="250"/>
      <c r="E82" s="52" t="s">
        <v>49</v>
      </c>
      <c r="F82" s="53">
        <v>1.3262599469496022E-2</v>
      </c>
      <c r="G82" s="54">
        <v>3.183023872679045E-3</v>
      </c>
      <c r="H82" s="54">
        <v>3.7135278514588859E-3</v>
      </c>
      <c r="I82" s="54">
        <v>1.1140583554376658E-2</v>
      </c>
      <c r="J82" s="54">
        <v>9.0185676392572946E-3</v>
      </c>
      <c r="K82" s="54">
        <v>3.7135278514588859E-3</v>
      </c>
      <c r="L82" s="54">
        <v>4.2440318302387273E-3</v>
      </c>
      <c r="M82" s="54">
        <v>4.8275862068965517E-2</v>
      </c>
    </row>
    <row r="83" spans="2:13">
      <c r="B83" s="253"/>
      <c r="C83" s="255"/>
      <c r="D83" s="249" t="s">
        <v>35</v>
      </c>
      <c r="E83" s="49" t="s">
        <v>38</v>
      </c>
      <c r="F83" s="50">
        <v>304</v>
      </c>
      <c r="G83" s="51">
        <v>51</v>
      </c>
      <c r="H83" s="51">
        <v>48</v>
      </c>
      <c r="I83" s="51">
        <v>148</v>
      </c>
      <c r="J83" s="51">
        <v>181</v>
      </c>
      <c r="K83" s="51">
        <v>72</v>
      </c>
      <c r="L83" s="51">
        <v>99</v>
      </c>
      <c r="M83" s="51">
        <v>903</v>
      </c>
    </row>
    <row r="84" spans="2:13" ht="15.75" thickBot="1">
      <c r="B84" s="253"/>
      <c r="C84" s="255"/>
      <c r="D84" s="250"/>
      <c r="E84" s="52" t="s">
        <v>49</v>
      </c>
      <c r="F84" s="53">
        <v>0.16127320954907162</v>
      </c>
      <c r="G84" s="54">
        <v>2.7055702917771884E-2</v>
      </c>
      <c r="H84" s="54">
        <v>2.546419098143236E-2</v>
      </c>
      <c r="I84" s="54">
        <v>7.8514588859416451E-2</v>
      </c>
      <c r="J84" s="54">
        <v>9.6021220159151197E-2</v>
      </c>
      <c r="K84" s="54">
        <v>3.8196286472148538E-2</v>
      </c>
      <c r="L84" s="54">
        <v>5.2519893899204237E-2</v>
      </c>
      <c r="M84" s="54">
        <v>0.4790450928381963</v>
      </c>
    </row>
    <row r="85" spans="2:13">
      <c r="B85" s="253"/>
      <c r="C85" s="255"/>
      <c r="D85" s="249" t="s">
        <v>36</v>
      </c>
      <c r="E85" s="49" t="s">
        <v>38</v>
      </c>
      <c r="F85" s="50">
        <v>227</v>
      </c>
      <c r="G85" s="51">
        <v>40</v>
      </c>
      <c r="H85" s="51">
        <v>35</v>
      </c>
      <c r="I85" s="51">
        <v>101</v>
      </c>
      <c r="J85" s="51">
        <v>96</v>
      </c>
      <c r="K85" s="51">
        <v>19</v>
      </c>
      <c r="L85" s="51">
        <v>33</v>
      </c>
      <c r="M85" s="51">
        <v>551</v>
      </c>
    </row>
    <row r="86" spans="2:13" ht="15.75" thickBot="1">
      <c r="B86" s="253"/>
      <c r="C86" s="255"/>
      <c r="D86" s="250"/>
      <c r="E86" s="52" t="s">
        <v>49</v>
      </c>
      <c r="F86" s="53">
        <v>0.12042440318302389</v>
      </c>
      <c r="G86" s="54">
        <v>2.1220159151193636E-2</v>
      </c>
      <c r="H86" s="54">
        <v>1.8567639257294429E-2</v>
      </c>
      <c r="I86" s="54">
        <v>5.3580901856763924E-2</v>
      </c>
      <c r="J86" s="54">
        <v>5.092838196286472E-2</v>
      </c>
      <c r="K86" s="54">
        <v>1.0079575596816976E-2</v>
      </c>
      <c r="L86" s="54">
        <v>1.7506631299734746E-2</v>
      </c>
      <c r="M86" s="54">
        <v>0.29230769230769232</v>
      </c>
    </row>
    <row r="87" spans="2:13">
      <c r="B87" s="253"/>
      <c r="C87" s="255"/>
      <c r="D87" s="251" t="s">
        <v>52</v>
      </c>
      <c r="E87" s="49" t="s">
        <v>38</v>
      </c>
      <c r="F87" s="50">
        <v>670</v>
      </c>
      <c r="G87" s="51">
        <v>118</v>
      </c>
      <c r="H87" s="51">
        <v>108</v>
      </c>
      <c r="I87" s="51">
        <v>324</v>
      </c>
      <c r="J87" s="51">
        <v>365</v>
      </c>
      <c r="K87" s="51">
        <v>123</v>
      </c>
      <c r="L87" s="51">
        <v>177</v>
      </c>
      <c r="M87" s="51">
        <v>1885</v>
      </c>
    </row>
    <row r="88" spans="2:13" ht="15.75" thickBot="1">
      <c r="B88" s="253"/>
      <c r="C88" s="250"/>
      <c r="D88" s="250"/>
      <c r="E88" s="52" t="s">
        <v>49</v>
      </c>
      <c r="F88" s="53">
        <v>0.35543766578249342</v>
      </c>
      <c r="G88" s="54">
        <v>6.2599469496021215E-2</v>
      </c>
      <c r="H88" s="54">
        <v>5.7294429708222808E-2</v>
      </c>
      <c r="I88" s="54">
        <v>0.17188328912466844</v>
      </c>
      <c r="J88" s="54">
        <v>0.19363395225464192</v>
      </c>
      <c r="K88" s="54">
        <v>6.5251989389920426E-2</v>
      </c>
      <c r="L88" s="54">
        <v>9.3899204244031823E-2</v>
      </c>
      <c r="M88" s="54">
        <v>1</v>
      </c>
    </row>
    <row r="89" spans="2:13">
      <c r="B89" s="253"/>
      <c r="C89" s="249" t="s">
        <v>31</v>
      </c>
      <c r="D89" s="249" t="s">
        <v>32</v>
      </c>
      <c r="E89" s="49" t="s">
        <v>38</v>
      </c>
      <c r="F89" s="50">
        <v>4908</v>
      </c>
      <c r="G89" s="51">
        <v>459</v>
      </c>
      <c r="H89" s="51">
        <v>406</v>
      </c>
      <c r="I89" s="51">
        <v>1225</v>
      </c>
      <c r="J89" s="51">
        <v>1380</v>
      </c>
      <c r="K89" s="51">
        <v>450</v>
      </c>
      <c r="L89" s="51">
        <v>573</v>
      </c>
      <c r="M89" s="51">
        <v>9401</v>
      </c>
    </row>
    <row r="90" spans="2:13" ht="15.75" thickBot="1">
      <c r="B90" s="253"/>
      <c r="C90" s="255"/>
      <c r="D90" s="250"/>
      <c r="E90" s="52" t="s">
        <v>49</v>
      </c>
      <c r="F90" s="53">
        <v>6.318635339555842E-2</v>
      </c>
      <c r="G90" s="54">
        <v>5.9092372063083362E-3</v>
      </c>
      <c r="H90" s="54">
        <v>5.2269069842291608E-3</v>
      </c>
      <c r="I90" s="54">
        <v>1.5770840038622464E-2</v>
      </c>
      <c r="J90" s="54">
        <v>1.7766334084325718E-2</v>
      </c>
      <c r="K90" s="54">
        <v>5.7933698101062117E-3</v>
      </c>
      <c r="L90" s="54">
        <v>7.3768908915352429E-3</v>
      </c>
      <c r="M90" s="54">
        <v>0.12102993241068555</v>
      </c>
    </row>
    <row r="91" spans="2:13">
      <c r="B91" s="253"/>
      <c r="C91" s="255"/>
      <c r="D91" s="249" t="s">
        <v>33</v>
      </c>
      <c r="E91" s="49" t="s">
        <v>38</v>
      </c>
      <c r="F91" s="50">
        <v>2195</v>
      </c>
      <c r="G91" s="51">
        <v>433</v>
      </c>
      <c r="H91" s="51">
        <v>320</v>
      </c>
      <c r="I91" s="51">
        <v>742</v>
      </c>
      <c r="J91" s="51">
        <v>727</v>
      </c>
      <c r="K91" s="51">
        <v>294</v>
      </c>
      <c r="L91" s="51">
        <v>497</v>
      </c>
      <c r="M91" s="51">
        <v>5208</v>
      </c>
    </row>
    <row r="92" spans="2:13" ht="15.75" thickBot="1">
      <c r="B92" s="253"/>
      <c r="C92" s="255"/>
      <c r="D92" s="250"/>
      <c r="E92" s="52" t="s">
        <v>49</v>
      </c>
      <c r="F92" s="53">
        <v>2.8258770518184748E-2</v>
      </c>
      <c r="G92" s="54">
        <v>5.5745091728355324E-3</v>
      </c>
      <c r="H92" s="54">
        <v>4.1197296427421945E-3</v>
      </c>
      <c r="I92" s="54">
        <v>9.552623109108465E-3</v>
      </c>
      <c r="J92" s="54">
        <v>9.3595107821049239E-3</v>
      </c>
      <c r="K92" s="54">
        <v>3.7850016092693915E-3</v>
      </c>
      <c r="L92" s="54">
        <v>6.3984551013839715E-3</v>
      </c>
      <c r="M92" s="54">
        <v>6.7048599935629227E-2</v>
      </c>
    </row>
    <row r="93" spans="2:13">
      <c r="B93" s="253"/>
      <c r="C93" s="255"/>
      <c r="D93" s="249" t="s">
        <v>34</v>
      </c>
      <c r="E93" s="49" t="s">
        <v>38</v>
      </c>
      <c r="F93" s="50">
        <v>1163</v>
      </c>
      <c r="G93" s="51">
        <v>167</v>
      </c>
      <c r="H93" s="51">
        <v>125</v>
      </c>
      <c r="I93" s="51">
        <v>392</v>
      </c>
      <c r="J93" s="51">
        <v>476</v>
      </c>
      <c r="K93" s="51">
        <v>191</v>
      </c>
      <c r="L93" s="51">
        <v>339</v>
      </c>
      <c r="M93" s="51">
        <v>2853</v>
      </c>
    </row>
    <row r="94" spans="2:13" ht="15.75" thickBot="1">
      <c r="B94" s="253"/>
      <c r="C94" s="255"/>
      <c r="D94" s="250"/>
      <c r="E94" s="52" t="s">
        <v>49</v>
      </c>
      <c r="F94" s="53">
        <v>1.4972642420341164E-2</v>
      </c>
      <c r="G94" s="54">
        <v>2.149983907306083E-3</v>
      </c>
      <c r="H94" s="54">
        <v>1.6092693916961701E-3</v>
      </c>
      <c r="I94" s="54">
        <v>5.0466688123591884E-3</v>
      </c>
      <c r="J94" s="54">
        <v>6.1280978435790156E-3</v>
      </c>
      <c r="K94" s="54">
        <v>2.4589636305117476E-3</v>
      </c>
      <c r="L94" s="54">
        <v>4.364338590280013E-3</v>
      </c>
      <c r="M94" s="54">
        <v>3.6729964596073382E-2</v>
      </c>
    </row>
    <row r="95" spans="2:13">
      <c r="B95" s="253"/>
      <c r="C95" s="255"/>
      <c r="D95" s="249" t="s">
        <v>35</v>
      </c>
      <c r="E95" s="49" t="s">
        <v>38</v>
      </c>
      <c r="F95" s="50">
        <v>21087</v>
      </c>
      <c r="G95" s="51">
        <v>2182</v>
      </c>
      <c r="H95" s="51">
        <v>1782</v>
      </c>
      <c r="I95" s="51">
        <v>5447</v>
      </c>
      <c r="J95" s="51">
        <v>5819</v>
      </c>
      <c r="K95" s="51">
        <v>1990</v>
      </c>
      <c r="L95" s="51">
        <v>3398</v>
      </c>
      <c r="M95" s="51">
        <v>41705</v>
      </c>
    </row>
    <row r="96" spans="2:13" ht="15.75" thickBot="1">
      <c r="B96" s="253"/>
      <c r="C96" s="255"/>
      <c r="D96" s="250"/>
      <c r="E96" s="52" t="s">
        <v>49</v>
      </c>
      <c r="F96" s="53">
        <v>0.2714773093015771</v>
      </c>
      <c r="G96" s="54">
        <v>2.8091406501448341E-2</v>
      </c>
      <c r="H96" s="54">
        <v>2.29417444480206E-2</v>
      </c>
      <c r="I96" s="54">
        <v>7.0125523012552302E-2</v>
      </c>
      <c r="J96" s="54">
        <v>7.4914708722240098E-2</v>
      </c>
      <c r="K96" s="54">
        <v>2.5619568715803023E-2</v>
      </c>
      <c r="L96" s="54">
        <v>4.3746379143868683E-2</v>
      </c>
      <c r="M96" s="54">
        <v>0.53691663984551008</v>
      </c>
    </row>
    <row r="97" spans="2:13">
      <c r="B97" s="253"/>
      <c r="C97" s="255"/>
      <c r="D97" s="249" t="s">
        <v>36</v>
      </c>
      <c r="E97" s="49" t="s">
        <v>38</v>
      </c>
      <c r="F97" s="50">
        <v>9734</v>
      </c>
      <c r="G97" s="51">
        <v>999</v>
      </c>
      <c r="H97" s="51">
        <v>837</v>
      </c>
      <c r="I97" s="51">
        <v>2312</v>
      </c>
      <c r="J97" s="51">
        <v>2300</v>
      </c>
      <c r="K97" s="51">
        <v>869</v>
      </c>
      <c r="L97" s="51">
        <v>1457</v>
      </c>
      <c r="M97" s="51">
        <v>18508</v>
      </c>
    </row>
    <row r="98" spans="2:13" ht="15.75" thickBot="1">
      <c r="B98" s="253"/>
      <c r="C98" s="255"/>
      <c r="D98" s="250"/>
      <c r="E98" s="52" t="s">
        <v>49</v>
      </c>
      <c r="F98" s="53">
        <v>0.12531702607016415</v>
      </c>
      <c r="G98" s="54">
        <v>1.286128097843579E-2</v>
      </c>
      <c r="H98" s="54">
        <v>1.0775667846797555E-2</v>
      </c>
      <c r="I98" s="54">
        <v>2.976504666881236E-2</v>
      </c>
      <c r="J98" s="54">
        <v>2.9610556807209525E-2</v>
      </c>
      <c r="K98" s="54">
        <v>1.1187640811071773E-2</v>
      </c>
      <c r="L98" s="54">
        <v>1.8757644029610557E-2</v>
      </c>
      <c r="M98" s="54">
        <v>0.2382748632121017</v>
      </c>
    </row>
    <row r="99" spans="2:13">
      <c r="B99" s="253"/>
      <c r="C99" s="255"/>
      <c r="D99" s="251" t="s">
        <v>52</v>
      </c>
      <c r="E99" s="49" t="s">
        <v>38</v>
      </c>
      <c r="F99" s="50">
        <v>39087</v>
      </c>
      <c r="G99" s="51">
        <v>4240</v>
      </c>
      <c r="H99" s="51">
        <v>3470</v>
      </c>
      <c r="I99" s="51">
        <v>10118</v>
      </c>
      <c r="J99" s="51">
        <v>10702</v>
      </c>
      <c r="K99" s="51">
        <v>3794</v>
      </c>
      <c r="L99" s="51">
        <v>6264</v>
      </c>
      <c r="M99" s="51">
        <v>77675</v>
      </c>
    </row>
    <row r="100" spans="2:13" ht="15.75" thickBot="1">
      <c r="B100" s="253"/>
      <c r="C100" s="250"/>
      <c r="D100" s="250"/>
      <c r="E100" s="52" t="s">
        <v>49</v>
      </c>
      <c r="F100" s="53">
        <v>0.50321210170582553</v>
      </c>
      <c r="G100" s="54">
        <v>5.4586417766334085E-2</v>
      </c>
      <c r="H100" s="54">
        <v>4.4673318313485672E-2</v>
      </c>
      <c r="I100" s="54">
        <v>0.13026070164145478</v>
      </c>
      <c r="J100" s="54">
        <v>0.13777920823945927</v>
      </c>
      <c r="K100" s="54">
        <v>4.8844544576762149E-2</v>
      </c>
      <c r="L100" s="54">
        <v>8.0643707756678465E-2</v>
      </c>
      <c r="M100" s="54">
        <v>1</v>
      </c>
    </row>
    <row r="101" spans="2:13">
      <c r="B101" s="253"/>
      <c r="C101" s="249" t="s">
        <v>40</v>
      </c>
      <c r="D101" s="249" t="s">
        <v>32</v>
      </c>
      <c r="E101" s="49" t="s">
        <v>38</v>
      </c>
      <c r="F101" s="50">
        <v>674</v>
      </c>
      <c r="G101" s="51">
        <v>46</v>
      </c>
      <c r="H101" s="51">
        <v>37</v>
      </c>
      <c r="I101" s="51">
        <v>122</v>
      </c>
      <c r="J101" s="51">
        <v>106</v>
      </c>
      <c r="K101" s="51">
        <v>31</v>
      </c>
      <c r="L101" s="51">
        <v>39</v>
      </c>
      <c r="M101" s="51">
        <v>1055</v>
      </c>
    </row>
    <row r="102" spans="2:13" ht="15.75" thickBot="1">
      <c r="B102" s="253"/>
      <c r="C102" s="255"/>
      <c r="D102" s="250"/>
      <c r="E102" s="52" t="s">
        <v>49</v>
      </c>
      <c r="F102" s="53">
        <v>6.6046055854973057E-2</v>
      </c>
      <c r="G102" s="54">
        <v>4.5075943165115142E-3</v>
      </c>
      <c r="H102" s="54">
        <v>3.6256736893679571E-3</v>
      </c>
      <c r="I102" s="54">
        <v>1.1954924056834886E-2</v>
      </c>
      <c r="J102" s="54">
        <v>1.0387065164135227E-2</v>
      </c>
      <c r="K102" s="54">
        <v>3.0377266046055858E-3</v>
      </c>
      <c r="L102" s="54">
        <v>3.8216560509554145E-3</v>
      </c>
      <c r="M102" s="54">
        <v>0.10338069573738365</v>
      </c>
    </row>
    <row r="103" spans="2:13">
      <c r="B103" s="253"/>
      <c r="C103" s="255"/>
      <c r="D103" s="249" t="s">
        <v>33</v>
      </c>
      <c r="E103" s="49" t="s">
        <v>38</v>
      </c>
      <c r="F103" s="50">
        <v>259</v>
      </c>
      <c r="G103" s="51">
        <v>47</v>
      </c>
      <c r="H103" s="51">
        <v>33</v>
      </c>
      <c r="I103" s="51">
        <v>77</v>
      </c>
      <c r="J103" s="51">
        <v>60</v>
      </c>
      <c r="K103" s="51">
        <v>30</v>
      </c>
      <c r="L103" s="51">
        <v>33</v>
      </c>
      <c r="M103" s="51">
        <v>539</v>
      </c>
    </row>
    <row r="104" spans="2:13" ht="15.75" thickBot="1">
      <c r="B104" s="253"/>
      <c r="C104" s="255"/>
      <c r="D104" s="250"/>
      <c r="E104" s="52" t="s">
        <v>49</v>
      </c>
      <c r="F104" s="53">
        <v>2.5379715825575699E-2</v>
      </c>
      <c r="G104" s="54">
        <v>4.6055854973052427E-3</v>
      </c>
      <c r="H104" s="54">
        <v>3.2337089661930423E-3</v>
      </c>
      <c r="I104" s="54">
        <v>7.5453209211170987E-3</v>
      </c>
      <c r="J104" s="54">
        <v>5.8794708476237138E-3</v>
      </c>
      <c r="K104" s="54">
        <v>2.9397354238118569E-3</v>
      </c>
      <c r="L104" s="54">
        <v>3.2337089661930423E-3</v>
      </c>
      <c r="M104" s="54">
        <v>5.2817246447819696E-2</v>
      </c>
    </row>
    <row r="105" spans="2:13">
      <c r="B105" s="253"/>
      <c r="C105" s="255"/>
      <c r="D105" s="249" t="s">
        <v>34</v>
      </c>
      <c r="E105" s="49" t="s">
        <v>38</v>
      </c>
      <c r="F105" s="50">
        <v>151</v>
      </c>
      <c r="G105" s="51">
        <v>20</v>
      </c>
      <c r="H105" s="51">
        <v>19</v>
      </c>
      <c r="I105" s="51">
        <v>43</v>
      </c>
      <c r="J105" s="51">
        <v>33</v>
      </c>
      <c r="K105" s="51">
        <v>16</v>
      </c>
      <c r="L105" s="51">
        <v>15</v>
      </c>
      <c r="M105" s="51">
        <v>297</v>
      </c>
    </row>
    <row r="106" spans="2:13" ht="15.75" thickBot="1">
      <c r="B106" s="253"/>
      <c r="C106" s="255"/>
      <c r="D106" s="250"/>
      <c r="E106" s="52" t="s">
        <v>49</v>
      </c>
      <c r="F106" s="53">
        <v>1.4796668299853013E-2</v>
      </c>
      <c r="G106" s="54">
        <v>1.9598236158745713E-3</v>
      </c>
      <c r="H106" s="54">
        <v>1.8618324350808428E-3</v>
      </c>
      <c r="I106" s="54">
        <v>4.2136207741303279E-3</v>
      </c>
      <c r="J106" s="54">
        <v>3.2337089661930423E-3</v>
      </c>
      <c r="K106" s="54">
        <v>1.5678588926996569E-3</v>
      </c>
      <c r="L106" s="54">
        <v>1.4698677119059284E-3</v>
      </c>
      <c r="M106" s="54">
        <v>2.9103380695737383E-2</v>
      </c>
    </row>
    <row r="107" spans="2:13">
      <c r="B107" s="253"/>
      <c r="C107" s="255"/>
      <c r="D107" s="249" t="s">
        <v>35</v>
      </c>
      <c r="E107" s="49" t="s">
        <v>38</v>
      </c>
      <c r="F107" s="50">
        <v>3572</v>
      </c>
      <c r="G107" s="51">
        <v>320</v>
      </c>
      <c r="H107" s="51">
        <v>219</v>
      </c>
      <c r="I107" s="51">
        <v>673</v>
      </c>
      <c r="J107" s="51">
        <v>614</v>
      </c>
      <c r="K107" s="51">
        <v>206</v>
      </c>
      <c r="L107" s="51">
        <v>350</v>
      </c>
      <c r="M107" s="51">
        <v>5954</v>
      </c>
    </row>
    <row r="108" spans="2:13" ht="15.75" thickBot="1">
      <c r="B108" s="253"/>
      <c r="C108" s="255"/>
      <c r="D108" s="250"/>
      <c r="E108" s="52" t="s">
        <v>49</v>
      </c>
      <c r="F108" s="53">
        <v>0.35002449779519845</v>
      </c>
      <c r="G108" s="54">
        <v>3.135717785399314E-2</v>
      </c>
      <c r="H108" s="54">
        <v>2.1460068593826556E-2</v>
      </c>
      <c r="I108" s="54">
        <v>6.5948064674179324E-2</v>
      </c>
      <c r="J108" s="54">
        <v>6.0166585007349338E-2</v>
      </c>
      <c r="K108" s="54">
        <v>2.0186183243508085E-2</v>
      </c>
      <c r="L108" s="54">
        <v>3.4296913277805E-2</v>
      </c>
      <c r="M108" s="54">
        <v>0.58343949044585985</v>
      </c>
    </row>
    <row r="109" spans="2:13">
      <c r="B109" s="253"/>
      <c r="C109" s="255"/>
      <c r="D109" s="249" t="s">
        <v>36</v>
      </c>
      <c r="E109" s="49" t="s">
        <v>38</v>
      </c>
      <c r="F109" s="50">
        <v>1515</v>
      </c>
      <c r="G109" s="51">
        <v>97</v>
      </c>
      <c r="H109" s="51">
        <v>90</v>
      </c>
      <c r="I109" s="51">
        <v>217</v>
      </c>
      <c r="J109" s="51">
        <v>220</v>
      </c>
      <c r="K109" s="51">
        <v>80</v>
      </c>
      <c r="L109" s="51">
        <v>141</v>
      </c>
      <c r="M109" s="51">
        <v>2360</v>
      </c>
    </row>
    <row r="110" spans="2:13" ht="15.75" thickBot="1">
      <c r="B110" s="253"/>
      <c r="C110" s="255"/>
      <c r="D110" s="250"/>
      <c r="E110" s="52" t="s">
        <v>49</v>
      </c>
      <c r="F110" s="53">
        <v>0.14845663890249877</v>
      </c>
      <c r="G110" s="54">
        <v>9.5051445369916717E-3</v>
      </c>
      <c r="H110" s="54">
        <v>8.8192062714355715E-3</v>
      </c>
      <c r="I110" s="54">
        <v>2.1264086232239097E-2</v>
      </c>
      <c r="J110" s="54">
        <v>2.1558059774620286E-2</v>
      </c>
      <c r="K110" s="54">
        <v>7.839294463498285E-3</v>
      </c>
      <c r="L110" s="54">
        <v>1.3816756491915726E-2</v>
      </c>
      <c r="M110" s="54">
        <v>0.23125918667319939</v>
      </c>
    </row>
    <row r="111" spans="2:13">
      <c r="B111" s="253"/>
      <c r="C111" s="255"/>
      <c r="D111" s="251" t="s">
        <v>52</v>
      </c>
      <c r="E111" s="49" t="s">
        <v>38</v>
      </c>
      <c r="F111" s="50">
        <v>6171</v>
      </c>
      <c r="G111" s="51">
        <v>530</v>
      </c>
      <c r="H111" s="51">
        <v>398</v>
      </c>
      <c r="I111" s="51">
        <v>1132</v>
      </c>
      <c r="J111" s="51">
        <v>1033</v>
      </c>
      <c r="K111" s="51">
        <v>363</v>
      </c>
      <c r="L111" s="51">
        <v>578</v>
      </c>
      <c r="M111" s="51">
        <v>10205</v>
      </c>
    </row>
    <row r="112" spans="2:13" ht="15.75" thickBot="1">
      <c r="B112" s="254"/>
      <c r="C112" s="250"/>
      <c r="D112" s="250"/>
      <c r="E112" s="52" t="s">
        <v>49</v>
      </c>
      <c r="F112" s="53">
        <v>0.60470357667809904</v>
      </c>
      <c r="G112" s="54">
        <v>5.1935325820676143E-2</v>
      </c>
      <c r="H112" s="54">
        <v>3.9000489955903966E-2</v>
      </c>
      <c r="I112" s="54">
        <v>0.11092601665850074</v>
      </c>
      <c r="J112" s="54">
        <v>0.10122488975992161</v>
      </c>
      <c r="K112" s="54">
        <v>3.5570798628123471E-2</v>
      </c>
      <c r="L112" s="54">
        <v>5.6638902498775109E-2</v>
      </c>
      <c r="M112" s="54">
        <v>1</v>
      </c>
    </row>
    <row r="113" spans="2:13">
      <c r="B113" s="252" t="s">
        <v>20</v>
      </c>
      <c r="C113" s="249" t="s">
        <v>30</v>
      </c>
      <c r="D113" s="249" t="s">
        <v>32</v>
      </c>
      <c r="E113" s="49" t="s">
        <v>38</v>
      </c>
      <c r="F113" s="50">
        <v>85</v>
      </c>
      <c r="G113" s="51">
        <v>11</v>
      </c>
      <c r="H113" s="51">
        <v>10</v>
      </c>
      <c r="I113" s="51">
        <v>44</v>
      </c>
      <c r="J113" s="51">
        <v>49</v>
      </c>
      <c r="K113" s="51">
        <v>17</v>
      </c>
      <c r="L113" s="51">
        <v>17</v>
      </c>
      <c r="M113" s="51">
        <v>233</v>
      </c>
    </row>
    <row r="114" spans="2:13" ht="15.75" thickBot="1">
      <c r="B114" s="253"/>
      <c r="C114" s="255"/>
      <c r="D114" s="250"/>
      <c r="E114" s="52" t="s">
        <v>49</v>
      </c>
      <c r="F114" s="53">
        <v>2.6438569206842923E-2</v>
      </c>
      <c r="G114" s="54">
        <v>3.4214618973561427E-3</v>
      </c>
      <c r="H114" s="54">
        <v>3.1104199066874028E-3</v>
      </c>
      <c r="I114" s="54">
        <v>1.3685847589424571E-2</v>
      </c>
      <c r="J114" s="54">
        <v>1.5241057542768272E-2</v>
      </c>
      <c r="K114" s="54">
        <v>5.2877138413685845E-3</v>
      </c>
      <c r="L114" s="54">
        <v>5.2877138413685845E-3</v>
      </c>
      <c r="M114" s="54">
        <v>7.2472783825816484E-2</v>
      </c>
    </row>
    <row r="115" spans="2:13">
      <c r="B115" s="253"/>
      <c r="C115" s="255"/>
      <c r="D115" s="249" t="s">
        <v>33</v>
      </c>
      <c r="E115" s="49" t="s">
        <v>38</v>
      </c>
      <c r="F115" s="50">
        <v>107</v>
      </c>
      <c r="G115" s="51">
        <v>17</v>
      </c>
      <c r="H115" s="51">
        <v>10</v>
      </c>
      <c r="I115" s="51">
        <v>38</v>
      </c>
      <c r="J115" s="51">
        <v>45</v>
      </c>
      <c r="K115" s="51">
        <v>17</v>
      </c>
      <c r="L115" s="51">
        <v>44</v>
      </c>
      <c r="M115" s="51">
        <v>278</v>
      </c>
    </row>
    <row r="116" spans="2:13" ht="15.75" thickBot="1">
      <c r="B116" s="253"/>
      <c r="C116" s="255"/>
      <c r="D116" s="250"/>
      <c r="E116" s="52" t="s">
        <v>49</v>
      </c>
      <c r="F116" s="53">
        <v>3.328149300155521E-2</v>
      </c>
      <c r="G116" s="54">
        <v>5.2877138413685845E-3</v>
      </c>
      <c r="H116" s="54">
        <v>3.1104199066874028E-3</v>
      </c>
      <c r="I116" s="54">
        <v>1.181959564541213E-2</v>
      </c>
      <c r="J116" s="54">
        <v>1.3996889580093312E-2</v>
      </c>
      <c r="K116" s="54">
        <v>5.2877138413685845E-3</v>
      </c>
      <c r="L116" s="54">
        <v>1.3685847589424571E-2</v>
      </c>
      <c r="M116" s="54">
        <v>8.6469673405909789E-2</v>
      </c>
    </row>
    <row r="117" spans="2:13">
      <c r="B117" s="253"/>
      <c r="C117" s="255"/>
      <c r="D117" s="249" t="s">
        <v>34</v>
      </c>
      <c r="E117" s="49" t="s">
        <v>38</v>
      </c>
      <c r="F117" s="50">
        <v>32</v>
      </c>
      <c r="G117" s="51">
        <v>7</v>
      </c>
      <c r="H117" s="51">
        <v>8</v>
      </c>
      <c r="I117" s="51">
        <v>19</v>
      </c>
      <c r="J117" s="51">
        <v>31</v>
      </c>
      <c r="K117" s="51">
        <v>12</v>
      </c>
      <c r="L117" s="51">
        <v>11</v>
      </c>
      <c r="M117" s="51">
        <v>120</v>
      </c>
    </row>
    <row r="118" spans="2:13" ht="15.75" thickBot="1">
      <c r="B118" s="253"/>
      <c r="C118" s="255"/>
      <c r="D118" s="250"/>
      <c r="E118" s="52" t="s">
        <v>49</v>
      </c>
      <c r="F118" s="53">
        <v>9.95334370139969E-3</v>
      </c>
      <c r="G118" s="54">
        <v>2.1772939346811821E-3</v>
      </c>
      <c r="H118" s="54">
        <v>2.4883359253499225E-3</v>
      </c>
      <c r="I118" s="54">
        <v>5.9097978227060652E-3</v>
      </c>
      <c r="J118" s="54">
        <v>9.6423017107309487E-3</v>
      </c>
      <c r="K118" s="54">
        <v>3.7325038880248835E-3</v>
      </c>
      <c r="L118" s="54">
        <v>3.4214618973561427E-3</v>
      </c>
      <c r="M118" s="54">
        <v>3.732503888024883E-2</v>
      </c>
    </row>
    <row r="119" spans="2:13">
      <c r="B119" s="253"/>
      <c r="C119" s="255"/>
      <c r="D119" s="249" t="s">
        <v>35</v>
      </c>
      <c r="E119" s="49" t="s">
        <v>38</v>
      </c>
      <c r="F119" s="50">
        <v>683</v>
      </c>
      <c r="G119" s="51">
        <v>117</v>
      </c>
      <c r="H119" s="51">
        <v>85</v>
      </c>
      <c r="I119" s="51">
        <v>322</v>
      </c>
      <c r="J119" s="51">
        <v>383</v>
      </c>
      <c r="K119" s="51">
        <v>125</v>
      </c>
      <c r="L119" s="51">
        <v>256</v>
      </c>
      <c r="M119" s="51">
        <v>1971</v>
      </c>
    </row>
    <row r="120" spans="2:13" ht="15.75" thickBot="1">
      <c r="B120" s="253"/>
      <c r="C120" s="255"/>
      <c r="D120" s="250"/>
      <c r="E120" s="52" t="s">
        <v>49</v>
      </c>
      <c r="F120" s="53">
        <v>0.21244167962674962</v>
      </c>
      <c r="G120" s="54">
        <v>3.6391912908242612E-2</v>
      </c>
      <c r="H120" s="54">
        <v>2.6438569206842923E-2</v>
      </c>
      <c r="I120" s="54">
        <v>0.10015552099533437</v>
      </c>
      <c r="J120" s="54">
        <v>0.11912908242612753</v>
      </c>
      <c r="K120" s="54">
        <v>3.8880248833592534E-2</v>
      </c>
      <c r="L120" s="54">
        <v>7.962674961119752E-2</v>
      </c>
      <c r="M120" s="54">
        <v>0.61306376360808701</v>
      </c>
    </row>
    <row r="121" spans="2:13">
      <c r="B121" s="253"/>
      <c r="C121" s="255"/>
      <c r="D121" s="249" t="s">
        <v>36</v>
      </c>
      <c r="E121" s="49" t="s">
        <v>38</v>
      </c>
      <c r="F121" s="50">
        <v>241</v>
      </c>
      <c r="G121" s="51">
        <v>38</v>
      </c>
      <c r="H121" s="51">
        <v>22</v>
      </c>
      <c r="I121" s="51">
        <v>103</v>
      </c>
      <c r="J121" s="51">
        <v>116</v>
      </c>
      <c r="K121" s="51">
        <v>48</v>
      </c>
      <c r="L121" s="51">
        <v>45</v>
      </c>
      <c r="M121" s="51">
        <v>613</v>
      </c>
    </row>
    <row r="122" spans="2:13" ht="15.75" thickBot="1">
      <c r="B122" s="253"/>
      <c r="C122" s="255"/>
      <c r="D122" s="250"/>
      <c r="E122" s="52" t="s">
        <v>49</v>
      </c>
      <c r="F122" s="53">
        <v>7.4961119751166413E-2</v>
      </c>
      <c r="G122" s="54">
        <v>1.181959564541213E-2</v>
      </c>
      <c r="H122" s="54">
        <v>6.8429237947122854E-3</v>
      </c>
      <c r="I122" s="54">
        <v>3.2037325038880245E-2</v>
      </c>
      <c r="J122" s="54">
        <v>3.6080870917573872E-2</v>
      </c>
      <c r="K122" s="54">
        <v>1.4930015552099534E-2</v>
      </c>
      <c r="L122" s="54">
        <v>1.3996889580093312E-2</v>
      </c>
      <c r="M122" s="54">
        <v>0.1906687402799378</v>
      </c>
    </row>
    <row r="123" spans="2:13">
      <c r="B123" s="253"/>
      <c r="C123" s="255"/>
      <c r="D123" s="251" t="s">
        <v>52</v>
      </c>
      <c r="E123" s="49" t="s">
        <v>38</v>
      </c>
      <c r="F123" s="50">
        <v>1148</v>
      </c>
      <c r="G123" s="51">
        <v>190</v>
      </c>
      <c r="H123" s="51">
        <v>135</v>
      </c>
      <c r="I123" s="51">
        <v>526</v>
      </c>
      <c r="J123" s="51">
        <v>624</v>
      </c>
      <c r="K123" s="51">
        <v>219</v>
      </c>
      <c r="L123" s="51">
        <v>373</v>
      </c>
      <c r="M123" s="51">
        <v>3215</v>
      </c>
    </row>
    <row r="124" spans="2:13" ht="15.75" thickBot="1">
      <c r="B124" s="253"/>
      <c r="C124" s="250"/>
      <c r="D124" s="250"/>
      <c r="E124" s="52" t="s">
        <v>49</v>
      </c>
      <c r="F124" s="53">
        <v>0.35707620528771389</v>
      </c>
      <c r="G124" s="54">
        <v>5.909797822706065E-2</v>
      </c>
      <c r="H124" s="54">
        <v>4.1990668740279943E-2</v>
      </c>
      <c r="I124" s="54">
        <v>0.16360808709175739</v>
      </c>
      <c r="J124" s="54">
        <v>0.19409020217729392</v>
      </c>
      <c r="K124" s="54">
        <v>6.8118195956454117E-2</v>
      </c>
      <c r="L124" s="54">
        <v>0.11601866251944011</v>
      </c>
      <c r="M124" s="54">
        <v>1</v>
      </c>
    </row>
    <row r="125" spans="2:13">
      <c r="B125" s="253"/>
      <c r="C125" s="249" t="s">
        <v>31</v>
      </c>
      <c r="D125" s="249" t="s">
        <v>32</v>
      </c>
      <c r="E125" s="49" t="s">
        <v>38</v>
      </c>
      <c r="F125" s="50">
        <v>6170</v>
      </c>
      <c r="G125" s="51">
        <v>458</v>
      </c>
      <c r="H125" s="51">
        <v>396</v>
      </c>
      <c r="I125" s="51">
        <v>1213</v>
      </c>
      <c r="J125" s="51">
        <v>1352</v>
      </c>
      <c r="K125" s="51">
        <v>464</v>
      </c>
      <c r="L125" s="51">
        <v>619</v>
      </c>
      <c r="M125" s="51">
        <v>10672</v>
      </c>
    </row>
    <row r="126" spans="2:13" ht="15.75" thickBot="1">
      <c r="B126" s="253"/>
      <c r="C126" s="255"/>
      <c r="D126" s="250"/>
      <c r="E126" s="52" t="s">
        <v>49</v>
      </c>
      <c r="F126" s="53">
        <v>4.6333148100866584E-2</v>
      </c>
      <c r="G126" s="54">
        <v>3.4393163420092217E-3</v>
      </c>
      <c r="H126" s="54">
        <v>2.9737320337022964E-3</v>
      </c>
      <c r="I126" s="54">
        <v>9.1089317092951649E-3</v>
      </c>
      <c r="J126" s="54">
        <v>1.0152741690821983E-2</v>
      </c>
      <c r="K126" s="54">
        <v>3.4843728879744079E-3</v>
      </c>
      <c r="L126" s="54">
        <v>4.648333658741721E-3</v>
      </c>
      <c r="M126" s="54">
        <v>8.014057642341138E-2</v>
      </c>
    </row>
    <row r="127" spans="2:13">
      <c r="B127" s="253"/>
      <c r="C127" s="255"/>
      <c r="D127" s="249" t="s">
        <v>33</v>
      </c>
      <c r="E127" s="49" t="s">
        <v>38</v>
      </c>
      <c r="F127" s="50">
        <v>7006</v>
      </c>
      <c r="G127" s="51">
        <v>868</v>
      </c>
      <c r="H127" s="51">
        <v>640</v>
      </c>
      <c r="I127" s="51">
        <v>1635</v>
      </c>
      <c r="J127" s="51">
        <v>1691</v>
      </c>
      <c r="K127" s="51">
        <v>620</v>
      </c>
      <c r="L127" s="51">
        <v>1150</v>
      </c>
      <c r="M127" s="51">
        <v>13610</v>
      </c>
    </row>
    <row r="128" spans="2:13" ht="15.75" thickBot="1">
      <c r="B128" s="253"/>
      <c r="C128" s="255"/>
      <c r="D128" s="250"/>
      <c r="E128" s="52" t="s">
        <v>49</v>
      </c>
      <c r="F128" s="53">
        <v>5.2611026838682545E-2</v>
      </c>
      <c r="G128" s="54">
        <v>6.5181803162969532E-3</v>
      </c>
      <c r="H128" s="54">
        <v>4.8060315696198726E-3</v>
      </c>
      <c r="I128" s="54">
        <v>1.2277908775513269E-2</v>
      </c>
      <c r="J128" s="54">
        <v>1.2698436537855009E-2</v>
      </c>
      <c r="K128" s="54">
        <v>4.6558430830692518E-3</v>
      </c>
      <c r="L128" s="54">
        <v>8.6358379766607093E-3</v>
      </c>
      <c r="M128" s="54">
        <v>0.1022032650976976</v>
      </c>
    </row>
    <row r="129" spans="2:13">
      <c r="B129" s="253"/>
      <c r="C129" s="255"/>
      <c r="D129" s="249" t="s">
        <v>34</v>
      </c>
      <c r="E129" s="49" t="s">
        <v>38</v>
      </c>
      <c r="F129" s="50">
        <v>1746</v>
      </c>
      <c r="G129" s="51">
        <v>283</v>
      </c>
      <c r="H129" s="51">
        <v>206</v>
      </c>
      <c r="I129" s="51">
        <v>568</v>
      </c>
      <c r="J129" s="51">
        <v>687</v>
      </c>
      <c r="K129" s="51">
        <v>263</v>
      </c>
      <c r="L129" s="51">
        <v>403</v>
      </c>
      <c r="M129" s="51">
        <v>4156</v>
      </c>
    </row>
    <row r="130" spans="2:13" ht="15.75" thickBot="1">
      <c r="B130" s="253"/>
      <c r="C130" s="255"/>
      <c r="D130" s="250"/>
      <c r="E130" s="52" t="s">
        <v>49</v>
      </c>
      <c r="F130" s="53">
        <v>1.3111454875869216E-2</v>
      </c>
      <c r="G130" s="54">
        <v>2.1251670846912877E-3</v>
      </c>
      <c r="H130" s="54">
        <v>1.5469414114713967E-3</v>
      </c>
      <c r="I130" s="54">
        <v>4.2653530180376369E-3</v>
      </c>
      <c r="J130" s="54">
        <v>5.1589745130138321E-3</v>
      </c>
      <c r="K130" s="54">
        <v>1.9749785981406664E-3</v>
      </c>
      <c r="L130" s="54">
        <v>3.0262980039950137E-3</v>
      </c>
      <c r="M130" s="54">
        <v>3.120916750521905E-2</v>
      </c>
    </row>
    <row r="131" spans="2:13">
      <c r="B131" s="253"/>
      <c r="C131" s="255"/>
      <c r="D131" s="249" t="s">
        <v>35</v>
      </c>
      <c r="E131" s="49" t="s">
        <v>38</v>
      </c>
      <c r="F131" s="50">
        <v>45203</v>
      </c>
      <c r="G131" s="51">
        <v>3850</v>
      </c>
      <c r="H131" s="51">
        <v>3339</v>
      </c>
      <c r="I131" s="51">
        <v>9660</v>
      </c>
      <c r="J131" s="51">
        <v>9827</v>
      </c>
      <c r="K131" s="51">
        <v>3799</v>
      </c>
      <c r="L131" s="51">
        <v>6435</v>
      </c>
      <c r="M131" s="51">
        <v>82113</v>
      </c>
    </row>
    <row r="132" spans="2:13" ht="15.75" thickBot="1">
      <c r="B132" s="253"/>
      <c r="C132" s="255"/>
      <c r="D132" s="250"/>
      <c r="E132" s="52" t="s">
        <v>49</v>
      </c>
      <c r="F132" s="53">
        <v>0.33944850787738612</v>
      </c>
      <c r="G132" s="54">
        <v>2.891128366099455E-2</v>
      </c>
      <c r="H132" s="54">
        <v>2.5073967829626183E-2</v>
      </c>
      <c r="I132" s="54">
        <v>7.2541039003949953E-2</v>
      </c>
      <c r="J132" s="54">
        <v>7.3795112866647639E-2</v>
      </c>
      <c r="K132" s="54">
        <v>2.8528303020290465E-2</v>
      </c>
      <c r="L132" s="54">
        <v>4.8323145547662316E-2</v>
      </c>
      <c r="M132" s="54">
        <v>0.61662135980655719</v>
      </c>
    </row>
    <row r="133" spans="2:13">
      <c r="B133" s="253"/>
      <c r="C133" s="255"/>
      <c r="D133" s="249" t="s">
        <v>36</v>
      </c>
      <c r="E133" s="49" t="s">
        <v>38</v>
      </c>
      <c r="F133" s="50">
        <v>12781</v>
      </c>
      <c r="G133" s="51">
        <v>1120</v>
      </c>
      <c r="H133" s="51">
        <v>869</v>
      </c>
      <c r="I133" s="51">
        <v>2508</v>
      </c>
      <c r="J133" s="51">
        <v>2586</v>
      </c>
      <c r="K133" s="51">
        <v>1047</v>
      </c>
      <c r="L133" s="51">
        <v>1704</v>
      </c>
      <c r="M133" s="51">
        <v>22615</v>
      </c>
    </row>
    <row r="134" spans="2:13" ht="15.75" thickBot="1">
      <c r="B134" s="253"/>
      <c r="C134" s="255"/>
      <c r="D134" s="250"/>
      <c r="E134" s="52" t="s">
        <v>49</v>
      </c>
      <c r="F134" s="53">
        <v>9.5977952330174365E-2</v>
      </c>
      <c r="G134" s="54">
        <v>8.4105552468347784E-3</v>
      </c>
      <c r="H134" s="54">
        <v>6.5256897406244839E-3</v>
      </c>
      <c r="I134" s="54">
        <v>1.8833636213447878E-2</v>
      </c>
      <c r="J134" s="54">
        <v>1.94193713109953E-2</v>
      </c>
      <c r="K134" s="54">
        <v>7.8623672709250119E-3</v>
      </c>
      <c r="L134" s="54">
        <v>1.2796059054112912E-2</v>
      </c>
      <c r="M134" s="54">
        <v>0.16982563116711472</v>
      </c>
    </row>
    <row r="135" spans="2:13">
      <c r="B135" s="253"/>
      <c r="C135" s="255"/>
      <c r="D135" s="251" t="s">
        <v>52</v>
      </c>
      <c r="E135" s="49" t="s">
        <v>38</v>
      </c>
      <c r="F135" s="50">
        <v>72906</v>
      </c>
      <c r="G135" s="51">
        <v>6579</v>
      </c>
      <c r="H135" s="51">
        <v>5450</v>
      </c>
      <c r="I135" s="51">
        <v>15584</v>
      </c>
      <c r="J135" s="51">
        <v>16143</v>
      </c>
      <c r="K135" s="51">
        <v>6193</v>
      </c>
      <c r="L135" s="51">
        <v>10311</v>
      </c>
      <c r="M135" s="51">
        <v>133166</v>
      </c>
    </row>
    <row r="136" spans="2:13" ht="15.75" thickBot="1">
      <c r="B136" s="253"/>
      <c r="C136" s="250"/>
      <c r="D136" s="250"/>
      <c r="E136" s="52" t="s">
        <v>49</v>
      </c>
      <c r="F136" s="53">
        <v>0.54748209002297887</v>
      </c>
      <c r="G136" s="54">
        <v>4.9404502650826784E-2</v>
      </c>
      <c r="H136" s="54">
        <v>4.0926362585044229E-2</v>
      </c>
      <c r="I136" s="54">
        <v>0.1170268687202439</v>
      </c>
      <c r="J136" s="54">
        <v>0.12122463691933376</v>
      </c>
      <c r="K136" s="54">
        <v>4.6505864860399801E-2</v>
      </c>
      <c r="L136" s="54">
        <v>7.7429674241172669E-2</v>
      </c>
      <c r="M136" s="54">
        <v>1</v>
      </c>
    </row>
    <row r="137" spans="2:13">
      <c r="B137" s="253"/>
      <c r="C137" s="249" t="s">
        <v>40</v>
      </c>
      <c r="D137" s="249" t="s">
        <v>32</v>
      </c>
      <c r="E137" s="49" t="s">
        <v>38</v>
      </c>
      <c r="F137" s="50">
        <v>889</v>
      </c>
      <c r="G137" s="51">
        <v>50</v>
      </c>
      <c r="H137" s="51">
        <v>41</v>
      </c>
      <c r="I137" s="51">
        <v>119</v>
      </c>
      <c r="J137" s="51">
        <v>122</v>
      </c>
      <c r="K137" s="51">
        <v>43</v>
      </c>
      <c r="L137" s="51">
        <v>52</v>
      </c>
      <c r="M137" s="51">
        <v>1316</v>
      </c>
    </row>
    <row r="138" spans="2:13" ht="15.75" thickBot="1">
      <c r="B138" s="253"/>
      <c r="C138" s="255"/>
      <c r="D138" s="250"/>
      <c r="E138" s="52" t="s">
        <v>49</v>
      </c>
      <c r="F138" s="53">
        <v>4.5163584637268848E-2</v>
      </c>
      <c r="G138" s="54">
        <v>2.5401341190814876E-3</v>
      </c>
      <c r="H138" s="54">
        <v>2.0829099776468198E-3</v>
      </c>
      <c r="I138" s="54">
        <v>6.0455192034139403E-3</v>
      </c>
      <c r="J138" s="54">
        <v>6.1979272505588287E-3</v>
      </c>
      <c r="K138" s="54">
        <v>2.1845153424100792E-3</v>
      </c>
      <c r="L138" s="54">
        <v>2.6417394838447474E-3</v>
      </c>
      <c r="M138" s="54">
        <v>6.6856330014224752E-2</v>
      </c>
    </row>
    <row r="139" spans="2:13">
      <c r="B139" s="253"/>
      <c r="C139" s="255"/>
      <c r="D139" s="249" t="s">
        <v>33</v>
      </c>
      <c r="E139" s="49" t="s">
        <v>38</v>
      </c>
      <c r="F139" s="50">
        <v>1041</v>
      </c>
      <c r="G139" s="51">
        <v>98</v>
      </c>
      <c r="H139" s="51">
        <v>72</v>
      </c>
      <c r="I139" s="51">
        <v>184</v>
      </c>
      <c r="J139" s="51">
        <v>176</v>
      </c>
      <c r="K139" s="51">
        <v>60</v>
      </c>
      <c r="L139" s="51">
        <v>90</v>
      </c>
      <c r="M139" s="51">
        <v>1721</v>
      </c>
    </row>
    <row r="140" spans="2:13" ht="15.75" thickBot="1">
      <c r="B140" s="253"/>
      <c r="C140" s="255"/>
      <c r="D140" s="250"/>
      <c r="E140" s="52" t="s">
        <v>49</v>
      </c>
      <c r="F140" s="53">
        <v>5.2885592359276569E-2</v>
      </c>
      <c r="G140" s="54">
        <v>4.9786628733997154E-3</v>
      </c>
      <c r="H140" s="54">
        <v>3.6577931314773419E-3</v>
      </c>
      <c r="I140" s="54">
        <v>9.3476935582198738E-3</v>
      </c>
      <c r="J140" s="54">
        <v>8.9412720991668363E-3</v>
      </c>
      <c r="K140" s="54">
        <v>3.0481609428977853E-3</v>
      </c>
      <c r="L140" s="54">
        <v>4.572241414346678E-3</v>
      </c>
      <c r="M140" s="54">
        <v>8.7431416378784807E-2</v>
      </c>
    </row>
    <row r="141" spans="2:13">
      <c r="B141" s="253"/>
      <c r="C141" s="255"/>
      <c r="D141" s="249" t="s">
        <v>34</v>
      </c>
      <c r="E141" s="49" t="s">
        <v>38</v>
      </c>
      <c r="F141" s="50">
        <v>222</v>
      </c>
      <c r="G141" s="51">
        <v>33</v>
      </c>
      <c r="H141" s="51">
        <v>33</v>
      </c>
      <c r="I141" s="51">
        <v>57</v>
      </c>
      <c r="J141" s="51">
        <v>58</v>
      </c>
      <c r="K141" s="51">
        <v>17</v>
      </c>
      <c r="L141" s="51">
        <v>20</v>
      </c>
      <c r="M141" s="51">
        <v>440</v>
      </c>
    </row>
    <row r="142" spans="2:13" ht="15.75" thickBot="1">
      <c r="B142" s="253"/>
      <c r="C142" s="255"/>
      <c r="D142" s="250"/>
      <c r="E142" s="52" t="s">
        <v>49</v>
      </c>
      <c r="F142" s="53">
        <v>1.1278195488721806E-2</v>
      </c>
      <c r="G142" s="54">
        <v>1.6764885185937817E-3</v>
      </c>
      <c r="H142" s="54">
        <v>1.6764885185937817E-3</v>
      </c>
      <c r="I142" s="54">
        <v>2.8957528957528956E-3</v>
      </c>
      <c r="J142" s="54">
        <v>2.9465555781345255E-3</v>
      </c>
      <c r="K142" s="54">
        <v>8.636456004877058E-4</v>
      </c>
      <c r="L142" s="54">
        <v>1.016053647632595E-3</v>
      </c>
      <c r="M142" s="54">
        <v>2.235318024791709E-2</v>
      </c>
    </row>
    <row r="143" spans="2:13">
      <c r="B143" s="253"/>
      <c r="C143" s="255"/>
      <c r="D143" s="249" t="s">
        <v>35</v>
      </c>
      <c r="E143" s="49" t="s">
        <v>38</v>
      </c>
      <c r="F143" s="50">
        <v>8290</v>
      </c>
      <c r="G143" s="51">
        <v>523</v>
      </c>
      <c r="H143" s="51">
        <v>479</v>
      </c>
      <c r="I143" s="51">
        <v>1344</v>
      </c>
      <c r="J143" s="51">
        <v>1255</v>
      </c>
      <c r="K143" s="51">
        <v>417</v>
      </c>
      <c r="L143" s="51">
        <v>676</v>
      </c>
      <c r="M143" s="51">
        <v>12984</v>
      </c>
    </row>
    <row r="144" spans="2:13" ht="15.75" thickBot="1">
      <c r="B144" s="253"/>
      <c r="C144" s="255"/>
      <c r="D144" s="250"/>
      <c r="E144" s="52" t="s">
        <v>49</v>
      </c>
      <c r="F144" s="53">
        <v>0.42115423694371062</v>
      </c>
      <c r="G144" s="54">
        <v>2.656980288559236E-2</v>
      </c>
      <c r="H144" s="54">
        <v>2.4334484860800649E-2</v>
      </c>
      <c r="I144" s="54">
        <v>6.8278805120910391E-2</v>
      </c>
      <c r="J144" s="54">
        <v>6.375736638894533E-2</v>
      </c>
      <c r="K144" s="54">
        <v>2.1184718553139605E-2</v>
      </c>
      <c r="L144" s="54">
        <v>3.4342613289981713E-2</v>
      </c>
      <c r="M144" s="54">
        <v>0.65962202804308068</v>
      </c>
    </row>
    <row r="145" spans="2:13">
      <c r="B145" s="253"/>
      <c r="C145" s="255"/>
      <c r="D145" s="249" t="s">
        <v>36</v>
      </c>
      <c r="E145" s="49" t="s">
        <v>38</v>
      </c>
      <c r="F145" s="50">
        <v>2201</v>
      </c>
      <c r="G145" s="51">
        <v>131</v>
      </c>
      <c r="H145" s="51">
        <v>90</v>
      </c>
      <c r="I145" s="51">
        <v>260</v>
      </c>
      <c r="J145" s="51">
        <v>281</v>
      </c>
      <c r="K145" s="51">
        <v>99</v>
      </c>
      <c r="L145" s="51">
        <v>161</v>
      </c>
      <c r="M145" s="51">
        <v>3223</v>
      </c>
    </row>
    <row r="146" spans="2:13" ht="15.75" thickBot="1">
      <c r="B146" s="253"/>
      <c r="C146" s="255"/>
      <c r="D146" s="250"/>
      <c r="E146" s="52" t="s">
        <v>49</v>
      </c>
      <c r="F146" s="53">
        <v>0.11181670392196708</v>
      </c>
      <c r="G146" s="54">
        <v>6.6551513919934965E-3</v>
      </c>
      <c r="H146" s="54">
        <v>4.572241414346678E-3</v>
      </c>
      <c r="I146" s="54">
        <v>1.3208697419223736E-2</v>
      </c>
      <c r="J146" s="54">
        <v>1.427555374923796E-2</v>
      </c>
      <c r="K146" s="54">
        <v>5.0294655557813449E-3</v>
      </c>
      <c r="L146" s="54">
        <v>8.1792318634423891E-3</v>
      </c>
      <c r="M146" s="54">
        <v>0.1637370453159927</v>
      </c>
    </row>
    <row r="147" spans="2:13">
      <c r="B147" s="253"/>
      <c r="C147" s="255"/>
      <c r="D147" s="251" t="s">
        <v>52</v>
      </c>
      <c r="E147" s="49" t="s">
        <v>38</v>
      </c>
      <c r="F147" s="50">
        <v>12643</v>
      </c>
      <c r="G147" s="51">
        <v>835</v>
      </c>
      <c r="H147" s="51">
        <v>715</v>
      </c>
      <c r="I147" s="51">
        <v>1964</v>
      </c>
      <c r="J147" s="51">
        <v>1892</v>
      </c>
      <c r="K147" s="51">
        <v>636</v>
      </c>
      <c r="L147" s="51">
        <v>999</v>
      </c>
      <c r="M147" s="51">
        <v>19684</v>
      </c>
    </row>
    <row r="148" spans="2:13" ht="15.75" thickBot="1">
      <c r="B148" s="254"/>
      <c r="C148" s="250"/>
      <c r="D148" s="250"/>
      <c r="E148" s="52" t="s">
        <v>49</v>
      </c>
      <c r="F148" s="53">
        <v>0.64229831335094489</v>
      </c>
      <c r="G148" s="54">
        <v>4.2420239788660836E-2</v>
      </c>
      <c r="H148" s="54">
        <v>3.6323917902865273E-2</v>
      </c>
      <c r="I148" s="54">
        <v>9.9776468197520826E-2</v>
      </c>
      <c r="J148" s="54">
        <v>9.6118675066043477E-2</v>
      </c>
      <c r="K148" s="54">
        <v>3.2310505994716521E-2</v>
      </c>
      <c r="L148" s="54">
        <v>5.0751879699248124E-2</v>
      </c>
      <c r="M148" s="54">
        <v>1</v>
      </c>
    </row>
    <row r="149" spans="2:13">
      <c r="B149" s="252" t="s">
        <v>21</v>
      </c>
      <c r="C149" s="249" t="s">
        <v>30</v>
      </c>
      <c r="D149" s="249" t="s">
        <v>32</v>
      </c>
      <c r="E149" s="49" t="s">
        <v>38</v>
      </c>
      <c r="F149" s="50">
        <v>94</v>
      </c>
      <c r="G149" s="51">
        <v>14</v>
      </c>
      <c r="H149" s="51">
        <v>14</v>
      </c>
      <c r="I149" s="51">
        <v>31</v>
      </c>
      <c r="J149" s="51">
        <v>30</v>
      </c>
      <c r="K149" s="51">
        <v>15</v>
      </c>
      <c r="L149" s="51">
        <v>10</v>
      </c>
      <c r="M149" s="51">
        <v>208</v>
      </c>
    </row>
    <row r="150" spans="2:13" ht="15.75" thickBot="1">
      <c r="B150" s="253"/>
      <c r="C150" s="255"/>
      <c r="D150" s="250"/>
      <c r="E150" s="52" t="s">
        <v>49</v>
      </c>
      <c r="F150" s="53">
        <v>2.0171673819742487E-2</v>
      </c>
      <c r="G150" s="54">
        <v>3.0042918454935624E-3</v>
      </c>
      <c r="H150" s="54">
        <v>3.0042918454935624E-3</v>
      </c>
      <c r="I150" s="54">
        <v>6.652360515021459E-3</v>
      </c>
      <c r="J150" s="54">
        <v>6.4377682403433476E-3</v>
      </c>
      <c r="K150" s="54">
        <v>3.2188841201716738E-3</v>
      </c>
      <c r="L150" s="54">
        <v>2.1459227467811159E-3</v>
      </c>
      <c r="M150" s="54">
        <v>4.4635193133047209E-2</v>
      </c>
    </row>
    <row r="151" spans="2:13">
      <c r="B151" s="253"/>
      <c r="C151" s="255"/>
      <c r="D151" s="249" t="s">
        <v>33</v>
      </c>
      <c r="E151" s="49" t="s">
        <v>38</v>
      </c>
      <c r="F151" s="50">
        <v>203</v>
      </c>
      <c r="G151" s="51">
        <v>25</v>
      </c>
      <c r="H151" s="51">
        <v>22</v>
      </c>
      <c r="I151" s="51">
        <v>58</v>
      </c>
      <c r="J151" s="51">
        <v>75</v>
      </c>
      <c r="K151" s="51">
        <v>27</v>
      </c>
      <c r="L151" s="51">
        <v>69</v>
      </c>
      <c r="M151" s="51">
        <v>479</v>
      </c>
    </row>
    <row r="152" spans="2:13" ht="15.75" thickBot="1">
      <c r="B152" s="253"/>
      <c r="C152" s="255"/>
      <c r="D152" s="250"/>
      <c r="E152" s="52" t="s">
        <v>49</v>
      </c>
      <c r="F152" s="53">
        <v>4.356223175965665E-2</v>
      </c>
      <c r="G152" s="54">
        <v>5.3648068669527897E-3</v>
      </c>
      <c r="H152" s="54">
        <v>4.7210300429184546E-3</v>
      </c>
      <c r="I152" s="54">
        <v>1.2446351931330472E-2</v>
      </c>
      <c r="J152" s="54">
        <v>1.6094420600858372E-2</v>
      </c>
      <c r="K152" s="54">
        <v>5.7939914163090134E-3</v>
      </c>
      <c r="L152" s="54">
        <v>1.48068669527897E-2</v>
      </c>
      <c r="M152" s="54">
        <v>0.10278969957081545</v>
      </c>
    </row>
    <row r="153" spans="2:13">
      <c r="B153" s="253"/>
      <c r="C153" s="255"/>
      <c r="D153" s="249" t="s">
        <v>34</v>
      </c>
      <c r="E153" s="49" t="s">
        <v>38</v>
      </c>
      <c r="F153" s="50">
        <v>53</v>
      </c>
      <c r="G153" s="51">
        <v>9</v>
      </c>
      <c r="H153" s="51">
        <v>6</v>
      </c>
      <c r="I153" s="51">
        <v>19</v>
      </c>
      <c r="J153" s="51">
        <v>28</v>
      </c>
      <c r="K153" s="51">
        <v>7</v>
      </c>
      <c r="L153" s="51">
        <v>16</v>
      </c>
      <c r="M153" s="51">
        <v>138</v>
      </c>
    </row>
    <row r="154" spans="2:13" ht="15.75" thickBot="1">
      <c r="B154" s="253"/>
      <c r="C154" s="255"/>
      <c r="D154" s="250"/>
      <c r="E154" s="52" t="s">
        <v>49</v>
      </c>
      <c r="F154" s="53">
        <v>1.1373390557939915E-2</v>
      </c>
      <c r="G154" s="54">
        <v>1.9313304721030042E-3</v>
      </c>
      <c r="H154" s="54">
        <v>1.2875536480686693E-3</v>
      </c>
      <c r="I154" s="54">
        <v>4.0772532188841203E-3</v>
      </c>
      <c r="J154" s="54">
        <v>6.0085836909871248E-3</v>
      </c>
      <c r="K154" s="54">
        <v>1.5021459227467812E-3</v>
      </c>
      <c r="L154" s="54">
        <v>3.4334763948497852E-3</v>
      </c>
      <c r="M154" s="54">
        <v>2.9613733905579399E-2</v>
      </c>
    </row>
    <row r="155" spans="2:13">
      <c r="B155" s="253"/>
      <c r="C155" s="255"/>
      <c r="D155" s="249" t="s">
        <v>35</v>
      </c>
      <c r="E155" s="49" t="s">
        <v>38</v>
      </c>
      <c r="F155" s="50">
        <v>1062</v>
      </c>
      <c r="G155" s="51">
        <v>177</v>
      </c>
      <c r="H155" s="51">
        <v>177</v>
      </c>
      <c r="I155" s="51">
        <v>503</v>
      </c>
      <c r="J155" s="51">
        <v>571</v>
      </c>
      <c r="K155" s="51">
        <v>229</v>
      </c>
      <c r="L155" s="51">
        <v>329</v>
      </c>
      <c r="M155" s="51">
        <v>3048</v>
      </c>
    </row>
    <row r="156" spans="2:13" ht="15.75" thickBot="1">
      <c r="B156" s="253"/>
      <c r="C156" s="255"/>
      <c r="D156" s="250"/>
      <c r="E156" s="52" t="s">
        <v>49</v>
      </c>
      <c r="F156" s="53">
        <v>0.2278969957081545</v>
      </c>
      <c r="G156" s="54">
        <v>3.798283261802575E-2</v>
      </c>
      <c r="H156" s="54">
        <v>3.798283261802575E-2</v>
      </c>
      <c r="I156" s="54">
        <v>0.10793991416309012</v>
      </c>
      <c r="J156" s="54">
        <v>0.12253218884120171</v>
      </c>
      <c r="K156" s="54">
        <v>4.9141630901287557E-2</v>
      </c>
      <c r="L156" s="54">
        <v>7.0600858369098712E-2</v>
      </c>
      <c r="M156" s="54">
        <v>0.6540772532188841</v>
      </c>
    </row>
    <row r="157" spans="2:13">
      <c r="B157" s="253"/>
      <c r="C157" s="255"/>
      <c r="D157" s="249" t="s">
        <v>36</v>
      </c>
      <c r="E157" s="49" t="s">
        <v>38</v>
      </c>
      <c r="F157" s="50">
        <v>316</v>
      </c>
      <c r="G157" s="51">
        <v>35</v>
      </c>
      <c r="H157" s="51">
        <v>47</v>
      </c>
      <c r="I157" s="51">
        <v>139</v>
      </c>
      <c r="J157" s="51">
        <v>146</v>
      </c>
      <c r="K157" s="51">
        <v>45</v>
      </c>
      <c r="L157" s="51">
        <v>59</v>
      </c>
      <c r="M157" s="51">
        <v>787</v>
      </c>
    </row>
    <row r="158" spans="2:13" ht="15.75" thickBot="1">
      <c r="B158" s="253"/>
      <c r="C158" s="255"/>
      <c r="D158" s="250"/>
      <c r="E158" s="52" t="s">
        <v>49</v>
      </c>
      <c r="F158" s="53">
        <v>6.7811158798283269E-2</v>
      </c>
      <c r="G158" s="54">
        <v>7.5107296137339056E-3</v>
      </c>
      <c r="H158" s="54">
        <v>1.0085836909871243E-2</v>
      </c>
      <c r="I158" s="54">
        <v>2.9828326180257513E-2</v>
      </c>
      <c r="J158" s="54">
        <v>3.1330472103004291E-2</v>
      </c>
      <c r="K158" s="54">
        <v>9.6566523605150206E-3</v>
      </c>
      <c r="L158" s="54">
        <v>1.2660944206008584E-2</v>
      </c>
      <c r="M158" s="54">
        <v>0.16888412017167384</v>
      </c>
    </row>
    <row r="159" spans="2:13">
      <c r="B159" s="253"/>
      <c r="C159" s="255"/>
      <c r="D159" s="251" t="s">
        <v>52</v>
      </c>
      <c r="E159" s="49" t="s">
        <v>38</v>
      </c>
      <c r="F159" s="50">
        <v>1728</v>
      </c>
      <c r="G159" s="51">
        <v>260</v>
      </c>
      <c r="H159" s="51">
        <v>266</v>
      </c>
      <c r="I159" s="51">
        <v>750</v>
      </c>
      <c r="J159" s="51">
        <v>850</v>
      </c>
      <c r="K159" s="51">
        <v>323</v>
      </c>
      <c r="L159" s="51">
        <v>483</v>
      </c>
      <c r="M159" s="51">
        <v>4660</v>
      </c>
    </row>
    <row r="160" spans="2:13" ht="15.75" thickBot="1">
      <c r="B160" s="253"/>
      <c r="C160" s="250"/>
      <c r="D160" s="250"/>
      <c r="E160" s="52" t="s">
        <v>49</v>
      </c>
      <c r="F160" s="53">
        <v>0.37081545064377686</v>
      </c>
      <c r="G160" s="54">
        <v>5.5793991416309009E-2</v>
      </c>
      <c r="H160" s="54">
        <v>5.7081545064377688E-2</v>
      </c>
      <c r="I160" s="54">
        <v>0.1609442060085837</v>
      </c>
      <c r="J160" s="54">
        <v>0.18240343347639484</v>
      </c>
      <c r="K160" s="54">
        <v>6.9313304721030047E-2</v>
      </c>
      <c r="L160" s="54">
        <v>0.1036480686695279</v>
      </c>
      <c r="M160" s="54">
        <v>1</v>
      </c>
    </row>
    <row r="161" spans="2:13">
      <c r="B161" s="253"/>
      <c r="C161" s="249" t="s">
        <v>31</v>
      </c>
      <c r="D161" s="249" t="s">
        <v>32</v>
      </c>
      <c r="E161" s="49" t="s">
        <v>38</v>
      </c>
      <c r="F161" s="50">
        <v>6833</v>
      </c>
      <c r="G161" s="51">
        <v>484</v>
      </c>
      <c r="H161" s="51">
        <v>364</v>
      </c>
      <c r="I161" s="51">
        <v>1185</v>
      </c>
      <c r="J161" s="51">
        <v>1195</v>
      </c>
      <c r="K161" s="51">
        <v>383</v>
      </c>
      <c r="L161" s="51">
        <v>591</v>
      </c>
      <c r="M161" s="51">
        <v>11035</v>
      </c>
    </row>
    <row r="162" spans="2:13" ht="15.75" thickBot="1">
      <c r="B162" s="253"/>
      <c r="C162" s="255"/>
      <c r="D162" s="250"/>
      <c r="E162" s="52" t="s">
        <v>49</v>
      </c>
      <c r="F162" s="53">
        <v>3.5585205553646013E-2</v>
      </c>
      <c r="G162" s="54">
        <v>2.5205970273620183E-3</v>
      </c>
      <c r="H162" s="54">
        <v>1.8956556156193691E-3</v>
      </c>
      <c r="I162" s="54">
        <v>6.1712964409586599E-3</v>
      </c>
      <c r="J162" s="54">
        <v>6.2233748919372145E-3</v>
      </c>
      <c r="K162" s="54">
        <v>1.9946046724786219E-3</v>
      </c>
      <c r="L162" s="54">
        <v>3.0778364528325471E-3</v>
      </c>
      <c r="M162" s="54">
        <v>5.746857065483444E-2</v>
      </c>
    </row>
    <row r="163" spans="2:13">
      <c r="B163" s="253"/>
      <c r="C163" s="255"/>
      <c r="D163" s="249" t="s">
        <v>33</v>
      </c>
      <c r="E163" s="49" t="s">
        <v>38</v>
      </c>
      <c r="F163" s="50">
        <v>13300</v>
      </c>
      <c r="G163" s="51">
        <v>1090</v>
      </c>
      <c r="H163" s="51">
        <v>833</v>
      </c>
      <c r="I163" s="51">
        <v>2317</v>
      </c>
      <c r="J163" s="51">
        <v>2299</v>
      </c>
      <c r="K163" s="51">
        <v>954</v>
      </c>
      <c r="L163" s="51">
        <v>1515</v>
      </c>
      <c r="M163" s="51">
        <v>22308</v>
      </c>
    </row>
    <row r="164" spans="2:13" ht="15.75" thickBot="1">
      <c r="B164" s="253"/>
      <c r="C164" s="255"/>
      <c r="D164" s="250"/>
      <c r="E164" s="52" t="s">
        <v>49</v>
      </c>
      <c r="F164" s="53">
        <v>6.9264339801476948E-2</v>
      </c>
      <c r="G164" s="54">
        <v>5.6765511566623959E-3</v>
      </c>
      <c r="H164" s="54">
        <v>4.3381349665135563E-3</v>
      </c>
      <c r="I164" s="54">
        <v>1.2066577091730984E-2</v>
      </c>
      <c r="J164" s="54">
        <v>1.1972835879969586E-2</v>
      </c>
      <c r="K164" s="54">
        <v>4.96828422335406E-3</v>
      </c>
      <c r="L164" s="54">
        <v>7.8898853232509444E-3</v>
      </c>
      <c r="M164" s="54">
        <v>0.11617660844295846</v>
      </c>
    </row>
    <row r="165" spans="2:13">
      <c r="B165" s="253"/>
      <c r="C165" s="255"/>
      <c r="D165" s="249" t="s">
        <v>34</v>
      </c>
      <c r="E165" s="49" t="s">
        <v>38</v>
      </c>
      <c r="F165" s="50">
        <v>2648</v>
      </c>
      <c r="G165" s="51">
        <v>408</v>
      </c>
      <c r="H165" s="51">
        <v>278</v>
      </c>
      <c r="I165" s="51">
        <v>734</v>
      </c>
      <c r="J165" s="51">
        <v>659</v>
      </c>
      <c r="K165" s="51">
        <v>290</v>
      </c>
      <c r="L165" s="51">
        <v>398</v>
      </c>
      <c r="M165" s="51">
        <v>5415</v>
      </c>
    </row>
    <row r="166" spans="2:13" ht="15.75" thickBot="1">
      <c r="B166" s="253"/>
      <c r="C166" s="255"/>
      <c r="D166" s="250"/>
      <c r="E166" s="52" t="s">
        <v>49</v>
      </c>
      <c r="F166" s="53">
        <v>1.3790373819121125E-2</v>
      </c>
      <c r="G166" s="54">
        <v>2.1248007999250069E-3</v>
      </c>
      <c r="H166" s="54">
        <v>1.447780937203804E-3</v>
      </c>
      <c r="I166" s="54">
        <v>3.8225583018258709E-3</v>
      </c>
      <c r="J166" s="54">
        <v>3.4319699194867146E-3</v>
      </c>
      <c r="K166" s="54">
        <v>1.510275078378069E-3</v>
      </c>
      <c r="L166" s="54">
        <v>2.0727223489464528E-3</v>
      </c>
      <c r="M166" s="54">
        <v>2.8200481204887041E-2</v>
      </c>
    </row>
    <row r="167" spans="2:13">
      <c r="B167" s="253"/>
      <c r="C167" s="255"/>
      <c r="D167" s="249" t="s">
        <v>35</v>
      </c>
      <c r="E167" s="49" t="s">
        <v>38</v>
      </c>
      <c r="F167" s="50">
        <v>74447</v>
      </c>
      <c r="G167" s="51">
        <v>5652</v>
      </c>
      <c r="H167" s="51">
        <v>4664</v>
      </c>
      <c r="I167" s="51">
        <v>13744</v>
      </c>
      <c r="J167" s="51">
        <v>14098</v>
      </c>
      <c r="K167" s="51">
        <v>5148</v>
      </c>
      <c r="L167" s="51">
        <v>8449</v>
      </c>
      <c r="M167" s="51">
        <v>126202</v>
      </c>
    </row>
    <row r="168" spans="2:13" ht="15.75" thickBot="1">
      <c r="B168" s="253"/>
      <c r="C168" s="255"/>
      <c r="D168" s="250"/>
      <c r="E168" s="52" t="s">
        <v>49</v>
      </c>
      <c r="F168" s="53">
        <v>0.38770844400004167</v>
      </c>
      <c r="G168" s="54">
        <v>2.9434740493078773E-2</v>
      </c>
      <c r="H168" s="54">
        <v>2.4289389536397629E-2</v>
      </c>
      <c r="I168" s="54">
        <v>7.1576623024924749E-2</v>
      </c>
      <c r="J168" s="54">
        <v>7.3420200189565563E-2</v>
      </c>
      <c r="K168" s="54">
        <v>2.6809986563759648E-2</v>
      </c>
      <c r="L168" s="54">
        <v>4.4001083231780355E-2</v>
      </c>
      <c r="M168" s="54">
        <v>0.65724046703954841</v>
      </c>
    </row>
    <row r="169" spans="2:13">
      <c r="B169" s="253"/>
      <c r="C169" s="255"/>
      <c r="D169" s="249" t="s">
        <v>36</v>
      </c>
      <c r="E169" s="49" t="s">
        <v>38</v>
      </c>
      <c r="F169" s="50">
        <v>16335</v>
      </c>
      <c r="G169" s="51">
        <v>1228</v>
      </c>
      <c r="H169" s="51">
        <v>963</v>
      </c>
      <c r="I169" s="51">
        <v>2783</v>
      </c>
      <c r="J169" s="51">
        <v>2714</v>
      </c>
      <c r="K169" s="51">
        <v>1137</v>
      </c>
      <c r="L169" s="51">
        <v>1898</v>
      </c>
      <c r="M169" s="51">
        <v>27058</v>
      </c>
    </row>
    <row r="170" spans="2:13" ht="15.75" thickBot="1">
      <c r="B170" s="253"/>
      <c r="C170" s="255"/>
      <c r="D170" s="250"/>
      <c r="E170" s="52" t="s">
        <v>49</v>
      </c>
      <c r="F170" s="53">
        <v>8.5070149673468098E-2</v>
      </c>
      <c r="G170" s="54">
        <v>6.3952337801664429E-3</v>
      </c>
      <c r="H170" s="54">
        <v>5.0151548292347589E-3</v>
      </c>
      <c r="I170" s="54">
        <v>1.4493432907331604E-2</v>
      </c>
      <c r="J170" s="54">
        <v>1.413409159557958E-2</v>
      </c>
      <c r="K170" s="54">
        <v>5.9213198762616001E-3</v>
      </c>
      <c r="L170" s="54">
        <v>9.884489995729568E-3</v>
      </c>
      <c r="M170" s="54">
        <v>0.14091387265777167</v>
      </c>
    </row>
    <row r="171" spans="2:13">
      <c r="B171" s="253"/>
      <c r="C171" s="255"/>
      <c r="D171" s="251" t="s">
        <v>52</v>
      </c>
      <c r="E171" s="49" t="s">
        <v>38</v>
      </c>
      <c r="F171" s="50">
        <v>113563</v>
      </c>
      <c r="G171" s="51">
        <v>8862</v>
      </c>
      <c r="H171" s="51">
        <v>7102</v>
      </c>
      <c r="I171" s="51">
        <v>20763</v>
      </c>
      <c r="J171" s="51">
        <v>20965</v>
      </c>
      <c r="K171" s="51">
        <v>7912</v>
      </c>
      <c r="L171" s="51">
        <v>12851</v>
      </c>
      <c r="M171" s="51">
        <v>192018</v>
      </c>
    </row>
    <row r="172" spans="2:13" ht="15.75" thickBot="1">
      <c r="B172" s="253"/>
      <c r="C172" s="250"/>
      <c r="D172" s="250"/>
      <c r="E172" s="52" t="s">
        <v>49</v>
      </c>
      <c r="F172" s="53">
        <v>0.59141851284775382</v>
      </c>
      <c r="G172" s="54">
        <v>4.6151923257194631E-2</v>
      </c>
      <c r="H172" s="54">
        <v>3.6986115884969119E-2</v>
      </c>
      <c r="I172" s="54">
        <v>0.10813048776677187</v>
      </c>
      <c r="J172" s="54">
        <v>0.10918247247653866</v>
      </c>
      <c r="K172" s="54">
        <v>4.1204470414231996E-2</v>
      </c>
      <c r="L172" s="54">
        <v>6.6926017352539863E-2</v>
      </c>
      <c r="M172" s="54">
        <v>1</v>
      </c>
    </row>
    <row r="173" spans="2:13">
      <c r="B173" s="253"/>
      <c r="C173" s="249" t="s">
        <v>40</v>
      </c>
      <c r="D173" s="249" t="s">
        <v>32</v>
      </c>
      <c r="E173" s="49" t="s">
        <v>38</v>
      </c>
      <c r="F173" s="50">
        <v>1156</v>
      </c>
      <c r="G173" s="51">
        <v>56</v>
      </c>
      <c r="H173" s="51">
        <v>43</v>
      </c>
      <c r="I173" s="51">
        <v>103</v>
      </c>
      <c r="J173" s="51">
        <v>121</v>
      </c>
      <c r="K173" s="51">
        <v>45</v>
      </c>
      <c r="L173" s="51">
        <v>68</v>
      </c>
      <c r="M173" s="51">
        <v>1592</v>
      </c>
    </row>
    <row r="174" spans="2:13" ht="15.75" thickBot="1">
      <c r="B174" s="253"/>
      <c r="C174" s="255"/>
      <c r="D174" s="250"/>
      <c r="E174" s="52" t="s">
        <v>49</v>
      </c>
      <c r="F174" s="53">
        <v>3.6394547114567265E-2</v>
      </c>
      <c r="G174" s="54">
        <v>1.7630576456883794E-3</v>
      </c>
      <c r="H174" s="54">
        <v>1.3537764065107199E-3</v>
      </c>
      <c r="I174" s="54">
        <v>3.2427667411768406E-3</v>
      </c>
      <c r="J174" s="54">
        <v>3.8094638415766772E-3</v>
      </c>
      <c r="K174" s="54">
        <v>1.4167427509995908E-3</v>
      </c>
      <c r="L174" s="54">
        <v>2.1408557126216038E-3</v>
      </c>
      <c r="M174" s="54">
        <v>5.0121210213141074E-2</v>
      </c>
    </row>
    <row r="175" spans="2:13">
      <c r="B175" s="253"/>
      <c r="C175" s="255"/>
      <c r="D175" s="249" t="s">
        <v>33</v>
      </c>
      <c r="E175" s="49" t="s">
        <v>38</v>
      </c>
      <c r="F175" s="50">
        <v>2220</v>
      </c>
      <c r="G175" s="51">
        <v>130</v>
      </c>
      <c r="H175" s="51">
        <v>106</v>
      </c>
      <c r="I175" s="51">
        <v>247</v>
      </c>
      <c r="J175" s="51">
        <v>224</v>
      </c>
      <c r="K175" s="51">
        <v>82</v>
      </c>
      <c r="L175" s="51">
        <v>129</v>
      </c>
      <c r="M175" s="51">
        <v>3138</v>
      </c>
    </row>
    <row r="176" spans="2:13" ht="15.75" thickBot="1">
      <c r="B176" s="253"/>
      <c r="C176" s="255"/>
      <c r="D176" s="250"/>
      <c r="E176" s="52" t="s">
        <v>49</v>
      </c>
      <c r="F176" s="53">
        <v>6.9892642382646475E-2</v>
      </c>
      <c r="G176" s="54">
        <v>4.092812391776595E-3</v>
      </c>
      <c r="H176" s="54">
        <v>3.3372162579101473E-3</v>
      </c>
      <c r="I176" s="54">
        <v>7.7763435443755314E-3</v>
      </c>
      <c r="J176" s="54">
        <v>7.0522305827535178E-3</v>
      </c>
      <c r="K176" s="54">
        <v>2.5816201240436987E-3</v>
      </c>
      <c r="L176" s="54">
        <v>4.0613292195321596E-3</v>
      </c>
      <c r="M176" s="54">
        <v>9.8794194503038127E-2</v>
      </c>
    </row>
    <row r="177" spans="2:13">
      <c r="B177" s="253"/>
      <c r="C177" s="255"/>
      <c r="D177" s="249" t="s">
        <v>34</v>
      </c>
      <c r="E177" s="49" t="s">
        <v>38</v>
      </c>
      <c r="F177" s="50">
        <v>344</v>
      </c>
      <c r="G177" s="51">
        <v>50</v>
      </c>
      <c r="H177" s="51">
        <v>37</v>
      </c>
      <c r="I177" s="51">
        <v>74</v>
      </c>
      <c r="J177" s="51">
        <v>77</v>
      </c>
      <c r="K177" s="51">
        <v>23</v>
      </c>
      <c r="L177" s="51">
        <v>35</v>
      </c>
      <c r="M177" s="51">
        <v>640</v>
      </c>
    </row>
    <row r="178" spans="2:13" ht="15.75" thickBot="1">
      <c r="B178" s="253"/>
      <c r="C178" s="255"/>
      <c r="D178" s="250"/>
      <c r="E178" s="52" t="s">
        <v>49</v>
      </c>
      <c r="F178" s="53">
        <v>1.083021125208576E-2</v>
      </c>
      <c r="G178" s="54">
        <v>1.5741586122217674E-3</v>
      </c>
      <c r="H178" s="54">
        <v>1.1648773730441079E-3</v>
      </c>
      <c r="I178" s="54">
        <v>2.3297547460882158E-3</v>
      </c>
      <c r="J178" s="54">
        <v>2.424204262821522E-3</v>
      </c>
      <c r="K178" s="54">
        <v>7.2411296162201309E-4</v>
      </c>
      <c r="L178" s="54">
        <v>1.1019110285552373E-3</v>
      </c>
      <c r="M178" s="54">
        <v>2.0149230236438623E-2</v>
      </c>
    </row>
    <row r="179" spans="2:13">
      <c r="B179" s="253"/>
      <c r="C179" s="255"/>
      <c r="D179" s="249" t="s">
        <v>35</v>
      </c>
      <c r="E179" s="49" t="s">
        <v>38</v>
      </c>
      <c r="F179" s="50">
        <v>15121</v>
      </c>
      <c r="G179" s="51">
        <v>917</v>
      </c>
      <c r="H179" s="51">
        <v>707</v>
      </c>
      <c r="I179" s="51">
        <v>1901</v>
      </c>
      <c r="J179" s="51">
        <v>1781</v>
      </c>
      <c r="K179" s="51">
        <v>603</v>
      </c>
      <c r="L179" s="51">
        <v>1004</v>
      </c>
      <c r="M179" s="51">
        <v>22034</v>
      </c>
    </row>
    <row r="180" spans="2:13" ht="15.75" thickBot="1">
      <c r="B180" s="253"/>
      <c r="C180" s="255"/>
      <c r="D180" s="250"/>
      <c r="E180" s="52" t="s">
        <v>49</v>
      </c>
      <c r="F180" s="53">
        <v>0.47605704750810696</v>
      </c>
      <c r="G180" s="54">
        <v>2.8870068948147212E-2</v>
      </c>
      <c r="H180" s="54">
        <v>2.2258602776815791E-2</v>
      </c>
      <c r="I180" s="54">
        <v>5.9849510436671603E-2</v>
      </c>
      <c r="J180" s="54">
        <v>5.6071529767339354E-2</v>
      </c>
      <c r="K180" s="54">
        <v>1.8984352863394515E-2</v>
      </c>
      <c r="L180" s="54">
        <v>3.1609104933413089E-2</v>
      </c>
      <c r="M180" s="54">
        <v>0.69370021723388842</v>
      </c>
    </row>
    <row r="181" spans="2:13">
      <c r="B181" s="253"/>
      <c r="C181" s="255"/>
      <c r="D181" s="249" t="s">
        <v>36</v>
      </c>
      <c r="E181" s="49" t="s">
        <v>38</v>
      </c>
      <c r="F181" s="50">
        <v>3205</v>
      </c>
      <c r="G181" s="51">
        <v>149</v>
      </c>
      <c r="H181" s="51">
        <v>110</v>
      </c>
      <c r="I181" s="51">
        <v>300</v>
      </c>
      <c r="J181" s="51">
        <v>313</v>
      </c>
      <c r="K181" s="51">
        <v>110</v>
      </c>
      <c r="L181" s="51">
        <v>172</v>
      </c>
      <c r="M181" s="51">
        <v>4359</v>
      </c>
    </row>
    <row r="182" spans="2:13" ht="15.75" thickBot="1">
      <c r="B182" s="253"/>
      <c r="C182" s="255"/>
      <c r="D182" s="250"/>
      <c r="E182" s="52" t="s">
        <v>49</v>
      </c>
      <c r="F182" s="53">
        <v>0.10090356704341528</v>
      </c>
      <c r="G182" s="54">
        <v>4.690992664420867E-3</v>
      </c>
      <c r="H182" s="54">
        <v>3.4631489468878885E-3</v>
      </c>
      <c r="I182" s="54">
        <v>9.4449516733306049E-3</v>
      </c>
      <c r="J182" s="54">
        <v>9.8542329125082644E-3</v>
      </c>
      <c r="K182" s="54">
        <v>3.4631489468878885E-3</v>
      </c>
      <c r="L182" s="54">
        <v>5.4151056260428798E-3</v>
      </c>
      <c r="M182" s="54">
        <v>0.13723514781349369</v>
      </c>
    </row>
    <row r="183" spans="2:13">
      <c r="B183" s="253"/>
      <c r="C183" s="255"/>
      <c r="D183" s="251" t="s">
        <v>52</v>
      </c>
      <c r="E183" s="49" t="s">
        <v>38</v>
      </c>
      <c r="F183" s="50">
        <v>22046</v>
      </c>
      <c r="G183" s="51">
        <v>1302</v>
      </c>
      <c r="H183" s="51">
        <v>1003</v>
      </c>
      <c r="I183" s="51">
        <v>2625</v>
      </c>
      <c r="J183" s="51">
        <v>2516</v>
      </c>
      <c r="K183" s="51">
        <v>863</v>
      </c>
      <c r="L183" s="51">
        <v>1408</v>
      </c>
      <c r="M183" s="51">
        <v>31763</v>
      </c>
    </row>
    <row r="184" spans="2:13" ht="15.75" thickBot="1">
      <c r="B184" s="254"/>
      <c r="C184" s="250"/>
      <c r="D184" s="250"/>
      <c r="E184" s="52" t="s">
        <v>49</v>
      </c>
      <c r="F184" s="53">
        <v>0.69407801530082169</v>
      </c>
      <c r="G184" s="54">
        <v>4.0991090262254823E-2</v>
      </c>
      <c r="H184" s="54">
        <v>3.1577621761168656E-2</v>
      </c>
      <c r="I184" s="54">
        <v>8.2643327141642797E-2</v>
      </c>
      <c r="J184" s="54">
        <v>7.9211661366999336E-2</v>
      </c>
      <c r="K184" s="54">
        <v>2.7169977646947709E-2</v>
      </c>
      <c r="L184" s="54">
        <v>4.4328306520164971E-2</v>
      </c>
      <c r="M184" s="54">
        <v>1</v>
      </c>
    </row>
    <row r="185" spans="2:13">
      <c r="B185" s="252" t="s">
        <v>22</v>
      </c>
      <c r="C185" s="249" t="s">
        <v>30</v>
      </c>
      <c r="D185" s="249" t="s">
        <v>32</v>
      </c>
      <c r="E185" s="49" t="s">
        <v>38</v>
      </c>
      <c r="F185" s="50">
        <v>125</v>
      </c>
      <c r="G185" s="51">
        <v>19</v>
      </c>
      <c r="H185" s="51">
        <v>15</v>
      </c>
      <c r="I185" s="51">
        <v>38</v>
      </c>
      <c r="J185" s="51">
        <v>43</v>
      </c>
      <c r="K185" s="51">
        <v>15</v>
      </c>
      <c r="L185" s="51">
        <v>21</v>
      </c>
      <c r="M185" s="51">
        <v>276</v>
      </c>
    </row>
    <row r="186" spans="2:13" ht="15.75" thickBot="1">
      <c r="B186" s="253"/>
      <c r="C186" s="255"/>
      <c r="D186" s="250"/>
      <c r="E186" s="52" t="s">
        <v>49</v>
      </c>
      <c r="F186" s="53">
        <v>2.3024498065942159E-2</v>
      </c>
      <c r="G186" s="54">
        <v>3.4997237060232088E-3</v>
      </c>
      <c r="H186" s="54">
        <v>2.7629397679130598E-3</v>
      </c>
      <c r="I186" s="54">
        <v>6.9994474120464176E-3</v>
      </c>
      <c r="J186" s="54">
        <v>7.9204273346841041E-3</v>
      </c>
      <c r="K186" s="54">
        <v>2.7629397679130598E-3</v>
      </c>
      <c r="L186" s="54">
        <v>3.8681156750782829E-3</v>
      </c>
      <c r="M186" s="54">
        <v>5.0838091729600299E-2</v>
      </c>
    </row>
    <row r="187" spans="2:13">
      <c r="B187" s="253"/>
      <c r="C187" s="255"/>
      <c r="D187" s="249" t="s">
        <v>33</v>
      </c>
      <c r="E187" s="49" t="s">
        <v>38</v>
      </c>
      <c r="F187" s="50">
        <v>242</v>
      </c>
      <c r="G187" s="51">
        <v>29</v>
      </c>
      <c r="H187" s="51">
        <v>32</v>
      </c>
      <c r="I187" s="51">
        <v>89</v>
      </c>
      <c r="J187" s="51">
        <v>83</v>
      </c>
      <c r="K187" s="51">
        <v>31</v>
      </c>
      <c r="L187" s="51">
        <v>49</v>
      </c>
      <c r="M187" s="51">
        <v>555</v>
      </c>
    </row>
    <row r="188" spans="2:13" ht="15.75" thickBot="1">
      <c r="B188" s="253"/>
      <c r="C188" s="255"/>
      <c r="D188" s="250"/>
      <c r="E188" s="52" t="s">
        <v>49</v>
      </c>
      <c r="F188" s="53">
        <v>4.4575428255664032E-2</v>
      </c>
      <c r="G188" s="54">
        <v>5.3416835512985813E-3</v>
      </c>
      <c r="H188" s="54">
        <v>5.8942715048811937E-3</v>
      </c>
      <c r="I188" s="54">
        <v>1.6393442622950821E-2</v>
      </c>
      <c r="J188" s="54">
        <v>1.5288266715785597E-2</v>
      </c>
      <c r="K188" s="54">
        <v>5.7100755203536571E-3</v>
      </c>
      <c r="L188" s="54">
        <v>9.0256032418493289E-3</v>
      </c>
      <c r="M188" s="54">
        <v>0.10222877141278319</v>
      </c>
    </row>
    <row r="189" spans="2:13">
      <c r="B189" s="253"/>
      <c r="C189" s="255"/>
      <c r="D189" s="249" t="s">
        <v>34</v>
      </c>
      <c r="E189" s="49" t="s">
        <v>38</v>
      </c>
      <c r="F189" s="50">
        <v>62</v>
      </c>
      <c r="G189" s="51">
        <v>10</v>
      </c>
      <c r="H189" s="51">
        <v>8</v>
      </c>
      <c r="I189" s="51">
        <v>21</v>
      </c>
      <c r="J189" s="51">
        <v>18</v>
      </c>
      <c r="K189" s="51">
        <v>11</v>
      </c>
      <c r="L189" s="51">
        <v>14</v>
      </c>
      <c r="M189" s="51">
        <v>144</v>
      </c>
    </row>
    <row r="190" spans="2:13" ht="15.75" thickBot="1">
      <c r="B190" s="253"/>
      <c r="C190" s="255"/>
      <c r="D190" s="250"/>
      <c r="E190" s="52" t="s">
        <v>49</v>
      </c>
      <c r="F190" s="53">
        <v>1.1420151040707314E-2</v>
      </c>
      <c r="G190" s="54">
        <v>1.8419598452753729E-3</v>
      </c>
      <c r="H190" s="54">
        <v>1.4735678762202984E-3</v>
      </c>
      <c r="I190" s="54">
        <v>3.8681156750782829E-3</v>
      </c>
      <c r="J190" s="54">
        <v>3.3155277214956713E-3</v>
      </c>
      <c r="K190" s="54">
        <v>2.0261558298029104E-3</v>
      </c>
      <c r="L190" s="54">
        <v>2.5787437833855219E-3</v>
      </c>
      <c r="M190" s="54">
        <v>2.6524221771965371E-2</v>
      </c>
    </row>
    <row r="191" spans="2:13">
      <c r="B191" s="253"/>
      <c r="C191" s="255"/>
      <c r="D191" s="249" t="s">
        <v>35</v>
      </c>
      <c r="E191" s="49" t="s">
        <v>38</v>
      </c>
      <c r="F191" s="50">
        <v>1365</v>
      </c>
      <c r="G191" s="51">
        <v>185</v>
      </c>
      <c r="H191" s="51">
        <v>181</v>
      </c>
      <c r="I191" s="51">
        <v>573</v>
      </c>
      <c r="J191" s="51">
        <v>625</v>
      </c>
      <c r="K191" s="51">
        <v>269</v>
      </c>
      <c r="L191" s="51">
        <v>370</v>
      </c>
      <c r="M191" s="51">
        <v>3568</v>
      </c>
    </row>
    <row r="192" spans="2:13" ht="15.75" thickBot="1">
      <c r="B192" s="253"/>
      <c r="C192" s="255"/>
      <c r="D192" s="250"/>
      <c r="E192" s="52" t="s">
        <v>49</v>
      </c>
      <c r="F192" s="53">
        <v>0.25142751888008841</v>
      </c>
      <c r="G192" s="54">
        <v>3.40762571375944E-2</v>
      </c>
      <c r="H192" s="54">
        <v>3.333947319948425E-2</v>
      </c>
      <c r="I192" s="54">
        <v>0.10554429913427887</v>
      </c>
      <c r="J192" s="54">
        <v>0.11512249032971081</v>
      </c>
      <c r="K192" s="54">
        <v>4.9548719837907533E-2</v>
      </c>
      <c r="L192" s="54">
        <v>6.81525142751888E-2</v>
      </c>
      <c r="M192" s="54">
        <v>0.65721127279425307</v>
      </c>
    </row>
    <row r="193" spans="2:13">
      <c r="B193" s="253"/>
      <c r="C193" s="255"/>
      <c r="D193" s="249" t="s">
        <v>36</v>
      </c>
      <c r="E193" s="49" t="s">
        <v>38</v>
      </c>
      <c r="F193" s="50">
        <v>397</v>
      </c>
      <c r="G193" s="51">
        <v>42</v>
      </c>
      <c r="H193" s="51">
        <v>53</v>
      </c>
      <c r="I193" s="51">
        <v>129</v>
      </c>
      <c r="J193" s="51">
        <v>159</v>
      </c>
      <c r="K193" s="51">
        <v>57</v>
      </c>
      <c r="L193" s="51">
        <v>49</v>
      </c>
      <c r="M193" s="51">
        <v>886</v>
      </c>
    </row>
    <row r="194" spans="2:13" ht="15.75" thickBot="1">
      <c r="B194" s="253"/>
      <c r="C194" s="255"/>
      <c r="D194" s="250"/>
      <c r="E194" s="52" t="s">
        <v>49</v>
      </c>
      <c r="F194" s="53">
        <v>7.3125805857432308E-2</v>
      </c>
      <c r="G194" s="54">
        <v>7.7362313501565657E-3</v>
      </c>
      <c r="H194" s="54">
        <v>9.762387179959477E-3</v>
      </c>
      <c r="I194" s="54">
        <v>2.3761282004052312E-2</v>
      </c>
      <c r="J194" s="54">
        <v>2.9287161539878429E-2</v>
      </c>
      <c r="K194" s="54">
        <v>1.0499171118069625E-2</v>
      </c>
      <c r="L194" s="54">
        <v>9.0256032418493289E-3</v>
      </c>
      <c r="M194" s="54">
        <v>0.16319764229139802</v>
      </c>
    </row>
    <row r="195" spans="2:13">
      <c r="B195" s="253"/>
      <c r="C195" s="255"/>
      <c r="D195" s="251" t="s">
        <v>52</v>
      </c>
      <c r="E195" s="49" t="s">
        <v>38</v>
      </c>
      <c r="F195" s="50">
        <v>2191</v>
      </c>
      <c r="G195" s="51">
        <v>285</v>
      </c>
      <c r="H195" s="51">
        <v>289</v>
      </c>
      <c r="I195" s="51">
        <v>850</v>
      </c>
      <c r="J195" s="51">
        <v>928</v>
      </c>
      <c r="K195" s="51">
        <v>383</v>
      </c>
      <c r="L195" s="51">
        <v>503</v>
      </c>
      <c r="M195" s="51">
        <v>5429</v>
      </c>
    </row>
    <row r="196" spans="2:13" ht="15.75" thickBot="1">
      <c r="B196" s="253"/>
      <c r="C196" s="250"/>
      <c r="D196" s="250"/>
      <c r="E196" s="52" t="s">
        <v>49</v>
      </c>
      <c r="F196" s="53">
        <v>0.40357340209983422</v>
      </c>
      <c r="G196" s="54">
        <v>5.2495855590348126E-2</v>
      </c>
      <c r="H196" s="54">
        <v>5.3232639528458275E-2</v>
      </c>
      <c r="I196" s="54">
        <v>0.15656658684840669</v>
      </c>
      <c r="J196" s="54">
        <v>0.1709338736415546</v>
      </c>
      <c r="K196" s="54">
        <v>7.054706207404679E-2</v>
      </c>
      <c r="L196" s="54">
        <v>9.2650580217351258E-2</v>
      </c>
      <c r="M196" s="54">
        <v>1</v>
      </c>
    </row>
    <row r="197" spans="2:13">
      <c r="B197" s="253"/>
      <c r="C197" s="249" t="s">
        <v>31</v>
      </c>
      <c r="D197" s="249" t="s">
        <v>32</v>
      </c>
      <c r="E197" s="49" t="s">
        <v>38</v>
      </c>
      <c r="F197" s="50">
        <v>7379</v>
      </c>
      <c r="G197" s="51">
        <v>404</v>
      </c>
      <c r="H197" s="51">
        <v>304</v>
      </c>
      <c r="I197" s="51">
        <v>1034</v>
      </c>
      <c r="J197" s="51">
        <v>1042</v>
      </c>
      <c r="K197" s="51">
        <v>375</v>
      </c>
      <c r="L197" s="51">
        <v>587</v>
      </c>
      <c r="M197" s="51">
        <v>11125</v>
      </c>
    </row>
    <row r="198" spans="2:13" ht="15.75" thickBot="1">
      <c r="B198" s="253"/>
      <c r="C198" s="255"/>
      <c r="D198" s="250"/>
      <c r="E198" s="52" t="s">
        <v>49</v>
      </c>
      <c r="F198" s="53">
        <v>3.4665326217678899E-2</v>
      </c>
      <c r="G198" s="54">
        <v>1.8979254359591099E-3</v>
      </c>
      <c r="H198" s="54">
        <v>1.4281419122068552E-3</v>
      </c>
      <c r="I198" s="54">
        <v>4.8575616355983169E-3</v>
      </c>
      <c r="J198" s="54">
        <v>4.8951443174984968E-3</v>
      </c>
      <c r="K198" s="54">
        <v>1.761688214070956E-3</v>
      </c>
      <c r="L198" s="54">
        <v>2.7576292844257366E-3</v>
      </c>
      <c r="M198" s="54">
        <v>5.2263417017438363E-2</v>
      </c>
    </row>
    <row r="199" spans="2:13">
      <c r="B199" s="253"/>
      <c r="C199" s="255"/>
      <c r="D199" s="249" t="s">
        <v>33</v>
      </c>
      <c r="E199" s="49" t="s">
        <v>38</v>
      </c>
      <c r="F199" s="50">
        <v>14558</v>
      </c>
      <c r="G199" s="51">
        <v>1103</v>
      </c>
      <c r="H199" s="51">
        <v>831</v>
      </c>
      <c r="I199" s="51">
        <v>2337</v>
      </c>
      <c r="J199" s="51">
        <v>2307</v>
      </c>
      <c r="K199" s="51">
        <v>929</v>
      </c>
      <c r="L199" s="51">
        <v>1616</v>
      </c>
      <c r="M199" s="51">
        <v>23681</v>
      </c>
    </row>
    <row r="200" spans="2:13" ht="15.75" thickBot="1">
      <c r="B200" s="253"/>
      <c r="C200" s="255"/>
      <c r="D200" s="250"/>
      <c r="E200" s="52" t="s">
        <v>49</v>
      </c>
      <c r="F200" s="53">
        <v>6.8391085387853282E-2</v>
      </c>
      <c r="G200" s="54">
        <v>5.181712266987373E-3</v>
      </c>
      <c r="H200" s="54">
        <v>3.9039010823812385E-3</v>
      </c>
      <c r="I200" s="54">
        <v>1.0978840950090198E-2</v>
      </c>
      <c r="J200" s="54">
        <v>1.0837905892964522E-2</v>
      </c>
      <c r="K200" s="54">
        <v>4.3642889356584483E-3</v>
      </c>
      <c r="L200" s="54">
        <v>7.5917017438364397E-3</v>
      </c>
      <c r="M200" s="54">
        <v>0.11124943625977149</v>
      </c>
    </row>
    <row r="201" spans="2:13">
      <c r="B201" s="253"/>
      <c r="C201" s="255"/>
      <c r="D201" s="249" t="s">
        <v>34</v>
      </c>
      <c r="E201" s="49" t="s">
        <v>38</v>
      </c>
      <c r="F201" s="50">
        <v>2968</v>
      </c>
      <c r="G201" s="51">
        <v>326</v>
      </c>
      <c r="H201" s="51">
        <v>263</v>
      </c>
      <c r="I201" s="51">
        <v>673</v>
      </c>
      <c r="J201" s="51">
        <v>606</v>
      </c>
      <c r="K201" s="51">
        <v>281</v>
      </c>
      <c r="L201" s="51">
        <v>429</v>
      </c>
      <c r="M201" s="51">
        <v>5546</v>
      </c>
    </row>
    <row r="202" spans="2:13" ht="15.75" thickBot="1">
      <c r="B202" s="253"/>
      <c r="C202" s="255"/>
      <c r="D202" s="250"/>
      <c r="E202" s="52" t="s">
        <v>49</v>
      </c>
      <c r="F202" s="53">
        <v>1.3943174984966927E-2</v>
      </c>
      <c r="G202" s="54">
        <v>1.5314942874323511E-3</v>
      </c>
      <c r="H202" s="54">
        <v>1.2355306674684304E-3</v>
      </c>
      <c r="I202" s="54">
        <v>3.161643114852676E-3</v>
      </c>
      <c r="J202" s="54">
        <v>2.8468881539386649E-3</v>
      </c>
      <c r="K202" s="54">
        <v>1.3200917017438365E-3</v>
      </c>
      <c r="L202" s="54">
        <v>2.0153713168971736E-3</v>
      </c>
      <c r="M202" s="54">
        <v>2.605419422730006E-2</v>
      </c>
    </row>
    <row r="203" spans="2:13">
      <c r="B203" s="253"/>
      <c r="C203" s="255"/>
      <c r="D203" s="249" t="s">
        <v>35</v>
      </c>
      <c r="E203" s="49" t="s">
        <v>38</v>
      </c>
      <c r="F203" s="50">
        <v>89725</v>
      </c>
      <c r="G203" s="51">
        <v>5611</v>
      </c>
      <c r="H203" s="51">
        <v>4569</v>
      </c>
      <c r="I203" s="51">
        <v>13240</v>
      </c>
      <c r="J203" s="51">
        <v>14305</v>
      </c>
      <c r="K203" s="51">
        <v>5408</v>
      </c>
      <c r="L203" s="51">
        <v>9001</v>
      </c>
      <c r="M203" s="51">
        <v>141859</v>
      </c>
    </row>
    <row r="204" spans="2:13" ht="15.75" thickBot="1">
      <c r="B204" s="253"/>
      <c r="C204" s="255"/>
      <c r="D204" s="250"/>
      <c r="E204" s="52" t="s">
        <v>49</v>
      </c>
      <c r="F204" s="53">
        <v>0.42151326668671074</v>
      </c>
      <c r="G204" s="54">
        <v>2.6359553517739026E-2</v>
      </c>
      <c r="H204" s="54">
        <v>2.1464409200240529E-2</v>
      </c>
      <c r="I204" s="54">
        <v>6.219933854479856E-2</v>
      </c>
      <c r="J204" s="54">
        <v>6.7202533072760071E-2</v>
      </c>
      <c r="K204" s="54">
        <v>2.5405892964521951E-2</v>
      </c>
      <c r="L204" s="54">
        <v>4.2285214972940466E-2</v>
      </c>
      <c r="M204" s="54">
        <v>0.66643020895971139</v>
      </c>
    </row>
    <row r="205" spans="2:13">
      <c r="B205" s="253"/>
      <c r="C205" s="255"/>
      <c r="D205" s="249" t="s">
        <v>36</v>
      </c>
      <c r="E205" s="49" t="s">
        <v>38</v>
      </c>
      <c r="F205" s="50">
        <v>19908</v>
      </c>
      <c r="G205" s="51">
        <v>1261</v>
      </c>
      <c r="H205" s="51">
        <v>958</v>
      </c>
      <c r="I205" s="51">
        <v>2802</v>
      </c>
      <c r="J205" s="51">
        <v>2804</v>
      </c>
      <c r="K205" s="51">
        <v>1093</v>
      </c>
      <c r="L205" s="51">
        <v>1827</v>
      </c>
      <c r="M205" s="51">
        <v>30653</v>
      </c>
    </row>
    <row r="206" spans="2:13" ht="15.75" thickBot="1">
      <c r="B206" s="253"/>
      <c r="C206" s="255"/>
      <c r="D206" s="250"/>
      <c r="E206" s="52" t="s">
        <v>49</v>
      </c>
      <c r="F206" s="53">
        <v>9.3524503908598913E-2</v>
      </c>
      <c r="G206" s="54">
        <v>5.9239702345159351E-3</v>
      </c>
      <c r="H206" s="54">
        <v>4.5005261575466029E-3</v>
      </c>
      <c r="I206" s="54">
        <v>1.3163334335538185E-2</v>
      </c>
      <c r="J206" s="54">
        <v>1.3172730006013229E-2</v>
      </c>
      <c r="K206" s="54">
        <v>5.1347339146121463E-3</v>
      </c>
      <c r="L206" s="54">
        <v>8.582944978953698E-3</v>
      </c>
      <c r="M206" s="54">
        <v>0.14400274353577872</v>
      </c>
    </row>
    <row r="207" spans="2:13">
      <c r="B207" s="253"/>
      <c r="C207" s="255"/>
      <c r="D207" s="251" t="s">
        <v>52</v>
      </c>
      <c r="E207" s="49" t="s">
        <v>38</v>
      </c>
      <c r="F207" s="50">
        <v>134538</v>
      </c>
      <c r="G207" s="51">
        <v>8705</v>
      </c>
      <c r="H207" s="51">
        <v>6925</v>
      </c>
      <c r="I207" s="51">
        <v>20086</v>
      </c>
      <c r="J207" s="51">
        <v>21064</v>
      </c>
      <c r="K207" s="51">
        <v>8086</v>
      </c>
      <c r="L207" s="51">
        <v>13460</v>
      </c>
      <c r="M207" s="51">
        <v>212864</v>
      </c>
    </row>
    <row r="208" spans="2:13" ht="15.75" thickBot="1">
      <c r="B208" s="253"/>
      <c r="C208" s="250"/>
      <c r="D208" s="250"/>
      <c r="E208" s="52" t="s">
        <v>49</v>
      </c>
      <c r="F208" s="53">
        <v>0.63203735718580878</v>
      </c>
      <c r="G208" s="54">
        <v>4.0894655742633797E-2</v>
      </c>
      <c r="H208" s="54">
        <v>3.2532509019843656E-2</v>
      </c>
      <c r="I208" s="54">
        <v>9.4360718580877925E-2</v>
      </c>
      <c r="J208" s="54">
        <v>9.8955201443174975E-2</v>
      </c>
      <c r="K208" s="54">
        <v>3.7986695730607339E-2</v>
      </c>
      <c r="L208" s="54">
        <v>6.3232862297053521E-2</v>
      </c>
      <c r="M208" s="54">
        <v>1</v>
      </c>
    </row>
    <row r="209" spans="2:13">
      <c r="B209" s="253"/>
      <c r="C209" s="249" t="s">
        <v>40</v>
      </c>
      <c r="D209" s="249" t="s">
        <v>32</v>
      </c>
      <c r="E209" s="49" t="s">
        <v>38</v>
      </c>
      <c r="F209" s="50">
        <v>1351</v>
      </c>
      <c r="G209" s="51">
        <v>40</v>
      </c>
      <c r="H209" s="51">
        <v>34</v>
      </c>
      <c r="I209" s="51">
        <v>105</v>
      </c>
      <c r="J209" s="51">
        <v>117</v>
      </c>
      <c r="K209" s="51">
        <v>39</v>
      </c>
      <c r="L209" s="51">
        <v>39</v>
      </c>
      <c r="M209" s="51">
        <v>1725</v>
      </c>
    </row>
    <row r="210" spans="2:13" ht="15.75" thickBot="1">
      <c r="B210" s="253"/>
      <c r="C210" s="255"/>
      <c r="D210" s="250"/>
      <c r="E210" s="52" t="s">
        <v>49</v>
      </c>
      <c r="F210" s="53">
        <v>3.456922801361275E-2</v>
      </c>
      <c r="G210" s="54">
        <v>1.0235152631713621E-3</v>
      </c>
      <c r="H210" s="54">
        <v>8.6998797369565765E-4</v>
      </c>
      <c r="I210" s="54">
        <v>2.6867275658248252E-3</v>
      </c>
      <c r="J210" s="54">
        <v>2.9937821447762344E-3</v>
      </c>
      <c r="K210" s="54">
        <v>9.9792738159207805E-4</v>
      </c>
      <c r="L210" s="54">
        <v>9.9792738159207805E-4</v>
      </c>
      <c r="M210" s="54">
        <v>4.4139095724264985E-2</v>
      </c>
    </row>
    <row r="211" spans="2:13">
      <c r="B211" s="253"/>
      <c r="C211" s="255"/>
      <c r="D211" s="249" t="s">
        <v>33</v>
      </c>
      <c r="E211" s="49" t="s">
        <v>38</v>
      </c>
      <c r="F211" s="50">
        <v>2575</v>
      </c>
      <c r="G211" s="51">
        <v>146</v>
      </c>
      <c r="H211" s="51">
        <v>106</v>
      </c>
      <c r="I211" s="51">
        <v>309</v>
      </c>
      <c r="J211" s="51">
        <v>269</v>
      </c>
      <c r="K211" s="51">
        <v>104</v>
      </c>
      <c r="L211" s="51">
        <v>146</v>
      </c>
      <c r="M211" s="51">
        <v>3655</v>
      </c>
    </row>
    <row r="212" spans="2:13" ht="15.75" thickBot="1">
      <c r="B212" s="253"/>
      <c r="C212" s="255"/>
      <c r="D212" s="250"/>
      <c r="E212" s="52" t="s">
        <v>49</v>
      </c>
      <c r="F212" s="53">
        <v>6.588879506665643E-2</v>
      </c>
      <c r="G212" s="54">
        <v>3.7358307105754712E-3</v>
      </c>
      <c r="H212" s="54">
        <v>2.7123154474041093E-3</v>
      </c>
      <c r="I212" s="54">
        <v>7.9066554079987722E-3</v>
      </c>
      <c r="J212" s="54">
        <v>6.8831401448274099E-3</v>
      </c>
      <c r="K212" s="54">
        <v>2.6611396842455416E-3</v>
      </c>
      <c r="L212" s="54">
        <v>3.7358307105754712E-3</v>
      </c>
      <c r="M212" s="54">
        <v>9.3523707172283199E-2</v>
      </c>
    </row>
    <row r="213" spans="2:13">
      <c r="B213" s="253"/>
      <c r="C213" s="255"/>
      <c r="D213" s="249" t="s">
        <v>34</v>
      </c>
      <c r="E213" s="49" t="s">
        <v>38</v>
      </c>
      <c r="F213" s="50">
        <v>450</v>
      </c>
      <c r="G213" s="51">
        <v>43</v>
      </c>
      <c r="H213" s="51">
        <v>37</v>
      </c>
      <c r="I213" s="51">
        <v>83</v>
      </c>
      <c r="J213" s="51">
        <v>68</v>
      </c>
      <c r="K213" s="51">
        <v>19</v>
      </c>
      <c r="L213" s="51">
        <v>32</v>
      </c>
      <c r="M213" s="51">
        <v>732</v>
      </c>
    </row>
    <row r="214" spans="2:13" ht="15.75" thickBot="1">
      <c r="B214" s="253"/>
      <c r="C214" s="255"/>
      <c r="D214" s="250"/>
      <c r="E214" s="52" t="s">
        <v>49</v>
      </c>
      <c r="F214" s="53">
        <v>1.1514546710677823E-2</v>
      </c>
      <c r="G214" s="54">
        <v>1.1002789079092141E-3</v>
      </c>
      <c r="H214" s="54">
        <v>9.4675161843350993E-4</v>
      </c>
      <c r="I214" s="54">
        <v>2.1237941710805764E-3</v>
      </c>
      <c r="J214" s="54">
        <v>1.7399759473913153E-3</v>
      </c>
      <c r="K214" s="54">
        <v>4.8616975000639694E-4</v>
      </c>
      <c r="L214" s="54">
        <v>8.1881221053708953E-4</v>
      </c>
      <c r="M214" s="54">
        <v>1.8730329316035924E-2</v>
      </c>
    </row>
    <row r="215" spans="2:13">
      <c r="B215" s="253"/>
      <c r="C215" s="255"/>
      <c r="D215" s="249" t="s">
        <v>35</v>
      </c>
      <c r="E215" s="49" t="s">
        <v>38</v>
      </c>
      <c r="F215" s="50">
        <v>20053</v>
      </c>
      <c r="G215" s="51">
        <v>905</v>
      </c>
      <c r="H215" s="51">
        <v>699</v>
      </c>
      <c r="I215" s="51">
        <v>1981</v>
      </c>
      <c r="J215" s="51">
        <v>2018</v>
      </c>
      <c r="K215" s="51">
        <v>704</v>
      </c>
      <c r="L215" s="51">
        <v>1062</v>
      </c>
      <c r="M215" s="51">
        <v>27422</v>
      </c>
    </row>
    <row r="216" spans="2:13" ht="15.75" thickBot="1">
      <c r="B216" s="253"/>
      <c r="C216" s="255"/>
      <c r="D216" s="250"/>
      <c r="E216" s="52" t="s">
        <v>49</v>
      </c>
      <c r="F216" s="53">
        <v>0.51311378930938312</v>
      </c>
      <c r="G216" s="54">
        <v>2.3157032829252064E-2</v>
      </c>
      <c r="H216" s="54">
        <v>1.7885929223919551E-2</v>
      </c>
      <c r="I216" s="54">
        <v>5.0689593408561703E-2</v>
      </c>
      <c r="J216" s="54">
        <v>5.1636345026995212E-2</v>
      </c>
      <c r="K216" s="54">
        <v>1.8013868631815973E-2</v>
      </c>
      <c r="L216" s="54">
        <v>2.7174330237199663E-2</v>
      </c>
      <c r="M216" s="54">
        <v>0.70167088866712735</v>
      </c>
    </row>
    <row r="217" spans="2:13">
      <c r="B217" s="253"/>
      <c r="C217" s="255"/>
      <c r="D217" s="249" t="s">
        <v>36</v>
      </c>
      <c r="E217" s="49" t="s">
        <v>38</v>
      </c>
      <c r="F217" s="50">
        <v>4246</v>
      </c>
      <c r="G217" s="51">
        <v>206</v>
      </c>
      <c r="H217" s="51">
        <v>125</v>
      </c>
      <c r="I217" s="51">
        <v>341</v>
      </c>
      <c r="J217" s="51">
        <v>319</v>
      </c>
      <c r="K217" s="51">
        <v>130</v>
      </c>
      <c r="L217" s="51">
        <v>180</v>
      </c>
      <c r="M217" s="51">
        <v>5547</v>
      </c>
    </row>
    <row r="218" spans="2:13" ht="15.75" thickBot="1">
      <c r="B218" s="253"/>
      <c r="C218" s="255"/>
      <c r="D218" s="250"/>
      <c r="E218" s="52" t="s">
        <v>49</v>
      </c>
      <c r="F218" s="53">
        <v>0.10864614518564007</v>
      </c>
      <c r="G218" s="54">
        <v>5.2711036053325142E-3</v>
      </c>
      <c r="H218" s="54">
        <v>3.1984851974105068E-3</v>
      </c>
      <c r="I218" s="54">
        <v>8.7254676185358621E-3</v>
      </c>
      <c r="J218" s="54">
        <v>8.1625342237916128E-3</v>
      </c>
      <c r="K218" s="54">
        <v>3.3264246053069267E-3</v>
      </c>
      <c r="L218" s="54">
        <v>4.6058186842711287E-3</v>
      </c>
      <c r="M218" s="54">
        <v>0.14193597912028863</v>
      </c>
    </row>
    <row r="219" spans="2:13">
      <c r="B219" s="253"/>
      <c r="C219" s="255"/>
      <c r="D219" s="251" t="s">
        <v>52</v>
      </c>
      <c r="E219" s="49" t="s">
        <v>38</v>
      </c>
      <c r="F219" s="50">
        <v>28675</v>
      </c>
      <c r="G219" s="51">
        <v>1340</v>
      </c>
      <c r="H219" s="51">
        <v>1001</v>
      </c>
      <c r="I219" s="51">
        <v>2819</v>
      </c>
      <c r="J219" s="51">
        <v>2791</v>
      </c>
      <c r="K219" s="51">
        <v>996</v>
      </c>
      <c r="L219" s="51">
        <v>1459</v>
      </c>
      <c r="M219" s="51">
        <v>39081</v>
      </c>
    </row>
    <row r="220" spans="2:13" ht="15.75" thickBot="1">
      <c r="B220" s="254"/>
      <c r="C220" s="250"/>
      <c r="D220" s="250"/>
      <c r="E220" s="52" t="s">
        <v>49</v>
      </c>
      <c r="F220" s="53">
        <v>0.73373250428597014</v>
      </c>
      <c r="G220" s="54">
        <v>3.4287761316240631E-2</v>
      </c>
      <c r="H220" s="54">
        <v>2.5613469460863337E-2</v>
      </c>
      <c r="I220" s="54">
        <v>7.2132238172001747E-2</v>
      </c>
      <c r="J220" s="54">
        <v>7.1415777487781787E-2</v>
      </c>
      <c r="K220" s="54">
        <v>2.5485530052966915E-2</v>
      </c>
      <c r="L220" s="54">
        <v>3.7332719224175429E-2</v>
      </c>
      <c r="M220" s="54">
        <v>1</v>
      </c>
    </row>
    <row r="221" spans="2:13">
      <c r="B221" s="252" t="s">
        <v>23</v>
      </c>
      <c r="C221" s="249" t="s">
        <v>30</v>
      </c>
      <c r="D221" s="249" t="s">
        <v>32</v>
      </c>
      <c r="E221" s="49" t="s">
        <v>38</v>
      </c>
      <c r="F221" s="50">
        <v>129</v>
      </c>
      <c r="G221" s="51">
        <v>12</v>
      </c>
      <c r="H221" s="51">
        <v>13</v>
      </c>
      <c r="I221" s="51">
        <v>46</v>
      </c>
      <c r="J221" s="51">
        <v>44</v>
      </c>
      <c r="K221" s="51">
        <v>8</v>
      </c>
      <c r="L221" s="51">
        <v>15</v>
      </c>
      <c r="M221" s="51">
        <v>267</v>
      </c>
    </row>
    <row r="222" spans="2:13" ht="15.75" thickBot="1">
      <c r="B222" s="253"/>
      <c r="C222" s="255"/>
      <c r="D222" s="250"/>
      <c r="E222" s="52" t="s">
        <v>49</v>
      </c>
      <c r="F222" s="53">
        <v>2.0683020683020682E-2</v>
      </c>
      <c r="G222" s="54">
        <v>1.9240019240019241E-3</v>
      </c>
      <c r="H222" s="54">
        <v>2.0843354176687508E-3</v>
      </c>
      <c r="I222" s="54">
        <v>7.3753407086740415E-3</v>
      </c>
      <c r="J222" s="54">
        <v>7.0546737213403876E-3</v>
      </c>
      <c r="K222" s="54">
        <v>1.282667949334616E-3</v>
      </c>
      <c r="L222" s="54">
        <v>2.4050024050024047E-3</v>
      </c>
      <c r="M222" s="54">
        <v>4.280904280904281E-2</v>
      </c>
    </row>
    <row r="223" spans="2:13">
      <c r="B223" s="253"/>
      <c r="C223" s="255"/>
      <c r="D223" s="249" t="s">
        <v>33</v>
      </c>
      <c r="E223" s="49" t="s">
        <v>38</v>
      </c>
      <c r="F223" s="50">
        <v>249</v>
      </c>
      <c r="G223" s="51">
        <v>25</v>
      </c>
      <c r="H223" s="51">
        <v>22</v>
      </c>
      <c r="I223" s="51">
        <v>108</v>
      </c>
      <c r="J223" s="51">
        <v>109</v>
      </c>
      <c r="K223" s="51">
        <v>27</v>
      </c>
      <c r="L223" s="51">
        <v>39</v>
      </c>
      <c r="M223" s="51">
        <v>579</v>
      </c>
    </row>
    <row r="224" spans="2:13" ht="15.75" thickBot="1">
      <c r="B224" s="253"/>
      <c r="C224" s="255"/>
      <c r="D224" s="250"/>
      <c r="E224" s="52" t="s">
        <v>49</v>
      </c>
      <c r="F224" s="53">
        <v>3.9923039923039923E-2</v>
      </c>
      <c r="G224" s="54">
        <v>4.0083373416706751E-3</v>
      </c>
      <c r="H224" s="54">
        <v>3.5273368606701938E-3</v>
      </c>
      <c r="I224" s="54">
        <v>1.7316017316017316E-2</v>
      </c>
      <c r="J224" s="54">
        <v>1.7476350809684141E-2</v>
      </c>
      <c r="K224" s="54">
        <v>4.329004329004329E-3</v>
      </c>
      <c r="L224" s="54">
        <v>6.2530062530062524E-3</v>
      </c>
      <c r="M224" s="54">
        <v>9.2833092833092823E-2</v>
      </c>
    </row>
    <row r="225" spans="2:13">
      <c r="B225" s="253"/>
      <c r="C225" s="255"/>
      <c r="D225" s="249" t="s">
        <v>34</v>
      </c>
      <c r="E225" s="49" t="s">
        <v>38</v>
      </c>
      <c r="F225" s="50">
        <v>78</v>
      </c>
      <c r="G225" s="51">
        <v>7</v>
      </c>
      <c r="H225" s="51">
        <v>12</v>
      </c>
      <c r="I225" s="51">
        <v>27</v>
      </c>
      <c r="J225" s="51">
        <v>26</v>
      </c>
      <c r="K225" s="51">
        <v>2</v>
      </c>
      <c r="L225" s="51">
        <v>8</v>
      </c>
      <c r="M225" s="51">
        <v>160</v>
      </c>
    </row>
    <row r="226" spans="2:13" ht="15.75" thickBot="1">
      <c r="B226" s="253"/>
      <c r="C226" s="255"/>
      <c r="D226" s="250"/>
      <c r="E226" s="52" t="s">
        <v>49</v>
      </c>
      <c r="F226" s="53">
        <v>1.2506012506012505E-2</v>
      </c>
      <c r="G226" s="54">
        <v>1.1223344556677891E-3</v>
      </c>
      <c r="H226" s="54">
        <v>1.9240019240019241E-3</v>
      </c>
      <c r="I226" s="54">
        <v>4.329004329004329E-3</v>
      </c>
      <c r="J226" s="54">
        <v>4.1686708353375016E-3</v>
      </c>
      <c r="K226" s="54">
        <v>3.2066698733365401E-4</v>
      </c>
      <c r="L226" s="54">
        <v>1.282667949334616E-3</v>
      </c>
      <c r="M226" s="54">
        <v>2.5653358986692319E-2</v>
      </c>
    </row>
    <row r="227" spans="2:13">
      <c r="B227" s="253"/>
      <c r="C227" s="255"/>
      <c r="D227" s="249" t="s">
        <v>35</v>
      </c>
      <c r="E227" s="49" t="s">
        <v>38</v>
      </c>
      <c r="F227" s="50">
        <v>1696</v>
      </c>
      <c r="G227" s="51">
        <v>217</v>
      </c>
      <c r="H227" s="51">
        <v>183</v>
      </c>
      <c r="I227" s="51">
        <v>634</v>
      </c>
      <c r="J227" s="51">
        <v>715</v>
      </c>
      <c r="K227" s="51">
        <v>225</v>
      </c>
      <c r="L227" s="51">
        <v>255</v>
      </c>
      <c r="M227" s="51">
        <v>3925</v>
      </c>
    </row>
    <row r="228" spans="2:13" ht="15.75" thickBot="1">
      <c r="B228" s="253"/>
      <c r="C228" s="255"/>
      <c r="D228" s="250"/>
      <c r="E228" s="52" t="s">
        <v>49</v>
      </c>
      <c r="F228" s="53">
        <v>0.27192560525893861</v>
      </c>
      <c r="G228" s="54">
        <v>3.479236812570146E-2</v>
      </c>
      <c r="H228" s="54">
        <v>2.9341029341029345E-2</v>
      </c>
      <c r="I228" s="54">
        <v>0.10165143498476832</v>
      </c>
      <c r="J228" s="54">
        <v>0.1146384479717813</v>
      </c>
      <c r="K228" s="54">
        <v>3.6075036075036072E-2</v>
      </c>
      <c r="L228" s="54">
        <v>4.0885040885040885E-2</v>
      </c>
      <c r="M228" s="54">
        <v>0.62930896264229597</v>
      </c>
    </row>
    <row r="229" spans="2:13">
      <c r="B229" s="253"/>
      <c r="C229" s="255"/>
      <c r="D229" s="249" t="s">
        <v>36</v>
      </c>
      <c r="E229" s="49" t="s">
        <v>38</v>
      </c>
      <c r="F229" s="50">
        <v>641</v>
      </c>
      <c r="G229" s="51">
        <v>71</v>
      </c>
      <c r="H229" s="51">
        <v>73</v>
      </c>
      <c r="I229" s="51">
        <v>201</v>
      </c>
      <c r="J229" s="51">
        <v>209</v>
      </c>
      <c r="K229" s="51">
        <v>67</v>
      </c>
      <c r="L229" s="51">
        <v>44</v>
      </c>
      <c r="M229" s="51">
        <v>1306</v>
      </c>
    </row>
    <row r="230" spans="2:13" ht="15.75" thickBot="1">
      <c r="B230" s="253"/>
      <c r="C230" s="255"/>
      <c r="D230" s="250"/>
      <c r="E230" s="52" t="s">
        <v>49</v>
      </c>
      <c r="F230" s="53">
        <v>0.10277376944043612</v>
      </c>
      <c r="G230" s="54">
        <v>1.1383678050344716E-2</v>
      </c>
      <c r="H230" s="54">
        <v>1.1704345037678372E-2</v>
      </c>
      <c r="I230" s="54">
        <v>3.2227032227032229E-2</v>
      </c>
      <c r="J230" s="54">
        <v>3.3509700176366841E-2</v>
      </c>
      <c r="K230" s="54">
        <v>1.0742344075677408E-2</v>
      </c>
      <c r="L230" s="54">
        <v>7.0546737213403876E-3</v>
      </c>
      <c r="M230" s="54">
        <v>0.20939554272887606</v>
      </c>
    </row>
    <row r="231" spans="2:13">
      <c r="B231" s="253"/>
      <c r="C231" s="255"/>
      <c r="D231" s="251" t="s">
        <v>52</v>
      </c>
      <c r="E231" s="49" t="s">
        <v>38</v>
      </c>
      <c r="F231" s="50">
        <v>2793</v>
      </c>
      <c r="G231" s="51">
        <v>332</v>
      </c>
      <c r="H231" s="51">
        <v>303</v>
      </c>
      <c r="I231" s="51">
        <v>1016</v>
      </c>
      <c r="J231" s="51">
        <v>1103</v>
      </c>
      <c r="K231" s="51">
        <v>329</v>
      </c>
      <c r="L231" s="51">
        <v>361</v>
      </c>
      <c r="M231" s="51">
        <v>6237</v>
      </c>
    </row>
    <row r="232" spans="2:13" ht="15.75" thickBot="1">
      <c r="B232" s="253"/>
      <c r="C232" s="250"/>
      <c r="D232" s="250"/>
      <c r="E232" s="52" t="s">
        <v>49</v>
      </c>
      <c r="F232" s="53">
        <v>0.44781144781144783</v>
      </c>
      <c r="G232" s="54">
        <v>5.3230719897386564E-2</v>
      </c>
      <c r="H232" s="54">
        <v>4.8581048581048586E-2</v>
      </c>
      <c r="I232" s="54">
        <v>0.16289882956549623</v>
      </c>
      <c r="J232" s="54">
        <v>0.17684784351451019</v>
      </c>
      <c r="K232" s="54">
        <v>5.2749719416386086E-2</v>
      </c>
      <c r="L232" s="54">
        <v>5.7880391213724548E-2</v>
      </c>
      <c r="M232" s="54">
        <v>1</v>
      </c>
    </row>
    <row r="233" spans="2:13">
      <c r="B233" s="253"/>
      <c r="C233" s="249" t="s">
        <v>31</v>
      </c>
      <c r="D233" s="249" t="s">
        <v>32</v>
      </c>
      <c r="E233" s="49" t="s">
        <v>38</v>
      </c>
      <c r="F233" s="50">
        <v>8067</v>
      </c>
      <c r="G233" s="51">
        <v>368</v>
      </c>
      <c r="H233" s="51">
        <v>272</v>
      </c>
      <c r="I233" s="51">
        <v>950</v>
      </c>
      <c r="J233" s="51">
        <v>992</v>
      </c>
      <c r="K233" s="51">
        <v>351</v>
      </c>
      <c r="L233" s="51">
        <v>429</v>
      </c>
      <c r="M233" s="51">
        <v>11429</v>
      </c>
    </row>
    <row r="234" spans="2:13" ht="15.75" thickBot="1">
      <c r="B234" s="253"/>
      <c r="C234" s="255"/>
      <c r="D234" s="250"/>
      <c r="E234" s="52" t="s">
        <v>49</v>
      </c>
      <c r="F234" s="53">
        <v>3.5882198568626317E-2</v>
      </c>
      <c r="G234" s="54">
        <v>1.6368723284064068E-3</v>
      </c>
      <c r="H234" s="54">
        <v>1.2098621557786486E-3</v>
      </c>
      <c r="I234" s="54">
        <v>4.225621499962192E-3</v>
      </c>
      <c r="J234" s="54">
        <v>4.4124384504868356E-3</v>
      </c>
      <c r="K234" s="54">
        <v>1.5612559436702414E-3</v>
      </c>
      <c r="L234" s="54">
        <v>1.9082017089302949E-3</v>
      </c>
      <c r="M234" s="54">
        <v>5.0836450655860933E-2</v>
      </c>
    </row>
    <row r="235" spans="2:13">
      <c r="B235" s="253"/>
      <c r="C235" s="255"/>
      <c r="D235" s="249" t="s">
        <v>33</v>
      </c>
      <c r="E235" s="49" t="s">
        <v>38</v>
      </c>
      <c r="F235" s="50">
        <v>15338</v>
      </c>
      <c r="G235" s="51">
        <v>788</v>
      </c>
      <c r="H235" s="51">
        <v>629</v>
      </c>
      <c r="I235" s="51">
        <v>2146</v>
      </c>
      <c r="J235" s="51">
        <v>2490</v>
      </c>
      <c r="K235" s="51">
        <v>768</v>
      </c>
      <c r="L235" s="51">
        <v>1099</v>
      </c>
      <c r="M235" s="51">
        <v>23258</v>
      </c>
    </row>
    <row r="236" spans="2:13" ht="15.75" thickBot="1">
      <c r="B236" s="253"/>
      <c r="C236" s="255"/>
      <c r="D236" s="250"/>
      <c r="E236" s="52" t="s">
        <v>49</v>
      </c>
      <c r="F236" s="53">
        <v>6.8223771122547475E-2</v>
      </c>
      <c r="G236" s="54">
        <v>3.5050418336528494E-3</v>
      </c>
      <c r="H236" s="54">
        <v>2.7978062352381249E-3</v>
      </c>
      <c r="I236" s="54">
        <v>9.545456567283013E-3</v>
      </c>
      <c r="J236" s="54">
        <v>1.1075576352532481E-2</v>
      </c>
      <c r="K236" s="54">
        <v>3.4160813810220664E-3</v>
      </c>
      <c r="L236" s="54">
        <v>4.8883768720615253E-3</v>
      </c>
      <c r="M236" s="54">
        <v>0.10345211036433753</v>
      </c>
    </row>
    <row r="237" spans="2:13">
      <c r="B237" s="253"/>
      <c r="C237" s="255"/>
      <c r="D237" s="249" t="s">
        <v>34</v>
      </c>
      <c r="E237" s="49" t="s">
        <v>38</v>
      </c>
      <c r="F237" s="50">
        <v>3635</v>
      </c>
      <c r="G237" s="51">
        <v>221</v>
      </c>
      <c r="H237" s="51">
        <v>166</v>
      </c>
      <c r="I237" s="51">
        <v>540</v>
      </c>
      <c r="J237" s="51">
        <v>627</v>
      </c>
      <c r="K237" s="51">
        <v>195</v>
      </c>
      <c r="L237" s="51">
        <v>260</v>
      </c>
      <c r="M237" s="51">
        <v>5644</v>
      </c>
    </row>
    <row r="238" spans="2:13" ht="15.75" thickBot="1">
      <c r="B238" s="253"/>
      <c r="C238" s="255"/>
      <c r="D238" s="250"/>
      <c r="E238" s="52" t="s">
        <v>49</v>
      </c>
      <c r="F238" s="53">
        <v>1.6168562265644809E-2</v>
      </c>
      <c r="G238" s="54">
        <v>9.8301300157015202E-4</v>
      </c>
      <c r="H238" s="54">
        <v>7.3837175683549871E-4</v>
      </c>
      <c r="I238" s="54">
        <v>2.4019322210311407E-3</v>
      </c>
      <c r="J238" s="54">
        <v>2.7889101899750469E-3</v>
      </c>
      <c r="K238" s="54">
        <v>8.6736441315013414E-4</v>
      </c>
      <c r="L238" s="54">
        <v>1.1564858842001789E-3</v>
      </c>
      <c r="M238" s="54">
        <v>2.5104639732406956E-2</v>
      </c>
    </row>
    <row r="239" spans="2:13">
      <c r="B239" s="253"/>
      <c r="C239" s="255"/>
      <c r="D239" s="249" t="s">
        <v>35</v>
      </c>
      <c r="E239" s="49" t="s">
        <v>38</v>
      </c>
      <c r="F239" s="50">
        <v>95628</v>
      </c>
      <c r="G239" s="51">
        <v>4756</v>
      </c>
      <c r="H239" s="51">
        <v>4019</v>
      </c>
      <c r="I239" s="51">
        <v>12531</v>
      </c>
      <c r="J239" s="51">
        <v>13468</v>
      </c>
      <c r="K239" s="51">
        <v>4598</v>
      </c>
      <c r="L239" s="51">
        <v>6050</v>
      </c>
      <c r="M239" s="51">
        <v>141050</v>
      </c>
    </row>
    <row r="240" spans="2:13" ht="15.75" thickBot="1">
      <c r="B240" s="253"/>
      <c r="C240" s="255"/>
      <c r="D240" s="250"/>
      <c r="E240" s="52" t="s">
        <v>49</v>
      </c>
      <c r="F240" s="53">
        <v>0.42535550820882578</v>
      </c>
      <c r="G240" s="54">
        <v>2.1154795635600191E-2</v>
      </c>
      <c r="H240" s="54">
        <v>1.787660295615584E-2</v>
      </c>
      <c r="I240" s="54">
        <v>5.5738171595817079E-2</v>
      </c>
      <c r="J240" s="54">
        <v>5.9905968801569259E-2</v>
      </c>
      <c r="K240" s="54">
        <v>2.045200805981701E-2</v>
      </c>
      <c r="L240" s="54">
        <v>2.6910536920811853E-2</v>
      </c>
      <c r="M240" s="54">
        <v>0.62739359217859703</v>
      </c>
    </row>
    <row r="241" spans="2:13">
      <c r="B241" s="253"/>
      <c r="C241" s="255"/>
      <c r="D241" s="249" t="s">
        <v>36</v>
      </c>
      <c r="E241" s="49" t="s">
        <v>38</v>
      </c>
      <c r="F241" s="50">
        <v>30201</v>
      </c>
      <c r="G241" s="51">
        <v>1537</v>
      </c>
      <c r="H241" s="51">
        <v>1314</v>
      </c>
      <c r="I241" s="51">
        <v>3658</v>
      </c>
      <c r="J241" s="51">
        <v>3657</v>
      </c>
      <c r="K241" s="51">
        <v>1244</v>
      </c>
      <c r="L241" s="51">
        <v>1827</v>
      </c>
      <c r="M241" s="51">
        <v>43438</v>
      </c>
    </row>
    <row r="242" spans="2:13" ht="15.75" thickBot="1">
      <c r="B242" s="253"/>
      <c r="C242" s="255"/>
      <c r="D242" s="250"/>
      <c r="E242" s="52" t="s">
        <v>49</v>
      </c>
      <c r="F242" s="53">
        <v>0.13433473149511385</v>
      </c>
      <c r="G242" s="54">
        <v>6.8366107846756733E-3</v>
      </c>
      <c r="H242" s="54">
        <v>5.8447017378424424E-3</v>
      </c>
      <c r="I242" s="54">
        <v>1.6270866786170207E-2</v>
      </c>
      <c r="J242" s="54">
        <v>1.6266418763538668E-2</v>
      </c>
      <c r="K242" s="54">
        <v>5.5333401536347016E-3</v>
      </c>
      <c r="L242" s="54">
        <v>8.126537347822026E-3</v>
      </c>
      <c r="M242" s="54">
        <v>0.19321320706879758</v>
      </c>
    </row>
    <row r="243" spans="2:13">
      <c r="B243" s="253"/>
      <c r="C243" s="255"/>
      <c r="D243" s="251" t="s">
        <v>52</v>
      </c>
      <c r="E243" s="49" t="s">
        <v>38</v>
      </c>
      <c r="F243" s="50">
        <v>152869</v>
      </c>
      <c r="G243" s="51">
        <v>7670</v>
      </c>
      <c r="H243" s="51">
        <v>6400</v>
      </c>
      <c r="I243" s="51">
        <v>19825</v>
      </c>
      <c r="J243" s="51">
        <v>21234</v>
      </c>
      <c r="K243" s="51">
        <v>7156</v>
      </c>
      <c r="L243" s="51">
        <v>9665</v>
      </c>
      <c r="M243" s="51">
        <v>224819</v>
      </c>
    </row>
    <row r="244" spans="2:13" ht="15.75" thickBot="1">
      <c r="B244" s="253"/>
      <c r="C244" s="250"/>
      <c r="D244" s="250"/>
      <c r="E244" s="52" t="s">
        <v>49</v>
      </c>
      <c r="F244" s="53">
        <v>0.67996477166075819</v>
      </c>
      <c r="G244" s="54">
        <v>3.4116333583905277E-2</v>
      </c>
      <c r="H244" s="54">
        <v>2.8467344841850557E-2</v>
      </c>
      <c r="I244" s="54">
        <v>8.8182048670263635E-2</v>
      </c>
      <c r="J244" s="54">
        <v>9.4449312558102308E-2</v>
      </c>
      <c r="K244" s="54">
        <v>3.1830049951294154E-2</v>
      </c>
      <c r="L244" s="54">
        <v>4.2990138733825879E-2</v>
      </c>
      <c r="M244" s="54">
        <v>1</v>
      </c>
    </row>
    <row r="245" spans="2:13">
      <c r="B245" s="253"/>
      <c r="C245" s="249" t="s">
        <v>40</v>
      </c>
      <c r="D245" s="249" t="s">
        <v>32</v>
      </c>
      <c r="E245" s="49" t="s">
        <v>38</v>
      </c>
      <c r="F245" s="50">
        <v>1621</v>
      </c>
      <c r="G245" s="51">
        <v>57</v>
      </c>
      <c r="H245" s="51">
        <v>51</v>
      </c>
      <c r="I245" s="51">
        <v>112</v>
      </c>
      <c r="J245" s="51">
        <v>128</v>
      </c>
      <c r="K245" s="51">
        <v>29</v>
      </c>
      <c r="L245" s="51">
        <v>45</v>
      </c>
      <c r="M245" s="51">
        <v>2043</v>
      </c>
    </row>
    <row r="246" spans="2:13" ht="15.75" thickBot="1">
      <c r="B246" s="253"/>
      <c r="C246" s="255"/>
      <c r="D246" s="250"/>
      <c r="E246" s="52" t="s">
        <v>49</v>
      </c>
      <c r="F246" s="53">
        <v>3.5025172316933514E-2</v>
      </c>
      <c r="G246" s="54">
        <v>1.2316069229273351E-3</v>
      </c>
      <c r="H246" s="54">
        <v>1.1019640889349841E-3</v>
      </c>
      <c r="I246" s="54">
        <v>2.4199995678572199E-3</v>
      </c>
      <c r="J246" s="54">
        <v>2.765713791836823E-3</v>
      </c>
      <c r="K246" s="54">
        <v>6.2660703096303015E-4</v>
      </c>
      <c r="L246" s="54">
        <v>9.7232125494263303E-4</v>
      </c>
      <c r="M246" s="54">
        <v>4.4143384974395544E-2</v>
      </c>
    </row>
    <row r="247" spans="2:13">
      <c r="B247" s="253"/>
      <c r="C247" s="255"/>
      <c r="D247" s="249" t="s">
        <v>33</v>
      </c>
      <c r="E247" s="49" t="s">
        <v>38</v>
      </c>
      <c r="F247" s="50">
        <v>2987</v>
      </c>
      <c r="G247" s="51">
        <v>97</v>
      </c>
      <c r="H247" s="51">
        <v>82</v>
      </c>
      <c r="I247" s="51">
        <v>253</v>
      </c>
      <c r="J247" s="51">
        <v>278</v>
      </c>
      <c r="K247" s="51">
        <v>71</v>
      </c>
      <c r="L247" s="51">
        <v>96</v>
      </c>
      <c r="M247" s="51">
        <v>3864</v>
      </c>
    </row>
    <row r="248" spans="2:13" ht="15.75" thickBot="1">
      <c r="B248" s="253"/>
      <c r="C248" s="255"/>
      <c r="D248" s="250"/>
      <c r="E248" s="52" t="s">
        <v>49</v>
      </c>
      <c r="F248" s="53">
        <v>6.4540524189192108E-2</v>
      </c>
      <c r="G248" s="54">
        <v>2.0958924828763425E-3</v>
      </c>
      <c r="H248" s="54">
        <v>1.7717853978954647E-3</v>
      </c>
      <c r="I248" s="54">
        <v>5.4666061666774702E-3</v>
      </c>
      <c r="J248" s="54">
        <v>6.0067846416455998E-3</v>
      </c>
      <c r="K248" s="54">
        <v>1.5341068689094877E-3</v>
      </c>
      <c r="L248" s="54">
        <v>2.0742853438776173E-3</v>
      </c>
      <c r="M248" s="54">
        <v>8.3489985091074082E-2</v>
      </c>
    </row>
    <row r="249" spans="2:13">
      <c r="B249" s="253"/>
      <c r="C249" s="255"/>
      <c r="D249" s="249" t="s">
        <v>34</v>
      </c>
      <c r="E249" s="49" t="s">
        <v>38</v>
      </c>
      <c r="F249" s="50">
        <v>652</v>
      </c>
      <c r="G249" s="51">
        <v>32</v>
      </c>
      <c r="H249" s="51">
        <v>21</v>
      </c>
      <c r="I249" s="51">
        <v>82</v>
      </c>
      <c r="J249" s="51">
        <v>80</v>
      </c>
      <c r="K249" s="51">
        <v>22</v>
      </c>
      <c r="L249" s="51">
        <v>21</v>
      </c>
      <c r="M249" s="51">
        <v>910</v>
      </c>
    </row>
    <row r="250" spans="2:13" ht="15.75" thickBot="1">
      <c r="B250" s="253"/>
      <c r="C250" s="255"/>
      <c r="D250" s="250"/>
      <c r="E250" s="52" t="s">
        <v>49</v>
      </c>
      <c r="F250" s="53">
        <v>1.4087854627168817E-2</v>
      </c>
      <c r="G250" s="54">
        <v>6.9142844795920576E-4</v>
      </c>
      <c r="H250" s="54">
        <v>4.5374991897322871E-4</v>
      </c>
      <c r="I250" s="54">
        <v>1.7717853978954647E-3</v>
      </c>
      <c r="J250" s="54">
        <v>1.7285711198980144E-3</v>
      </c>
      <c r="K250" s="54">
        <v>4.7535705797195388E-4</v>
      </c>
      <c r="L250" s="54">
        <v>4.5374991897322871E-4</v>
      </c>
      <c r="M250" s="54">
        <v>1.9662496488839915E-2</v>
      </c>
    </row>
    <row r="251" spans="2:13">
      <c r="B251" s="253"/>
      <c r="C251" s="255"/>
      <c r="D251" s="249" t="s">
        <v>35</v>
      </c>
      <c r="E251" s="49" t="s">
        <v>38</v>
      </c>
      <c r="F251" s="50">
        <v>23794</v>
      </c>
      <c r="G251" s="51">
        <v>903</v>
      </c>
      <c r="H251" s="51">
        <v>666</v>
      </c>
      <c r="I251" s="51">
        <v>1990</v>
      </c>
      <c r="J251" s="51">
        <v>1886</v>
      </c>
      <c r="K251" s="51">
        <v>595</v>
      </c>
      <c r="L251" s="51">
        <v>749</v>
      </c>
      <c r="M251" s="51">
        <v>30583</v>
      </c>
    </row>
    <row r="252" spans="2:13" ht="15.75" thickBot="1">
      <c r="B252" s="253"/>
      <c r="C252" s="255"/>
      <c r="D252" s="250"/>
      <c r="E252" s="52" t="s">
        <v>49</v>
      </c>
      <c r="F252" s="53">
        <v>0.5141202653356669</v>
      </c>
      <c r="G252" s="54">
        <v>1.9511246515848835E-2</v>
      </c>
      <c r="H252" s="54">
        <v>1.439035457315097E-2</v>
      </c>
      <c r="I252" s="54">
        <v>4.2998206607463105E-2</v>
      </c>
      <c r="J252" s="54">
        <v>4.0751064151595691E-2</v>
      </c>
      <c r="K252" s="54">
        <v>1.2856247704241481E-2</v>
      </c>
      <c r="L252" s="54">
        <v>1.6183747110045159E-2</v>
      </c>
      <c r="M252" s="54">
        <v>0.66081113199801211</v>
      </c>
    </row>
    <row r="253" spans="2:13">
      <c r="B253" s="253"/>
      <c r="C253" s="255"/>
      <c r="D253" s="249" t="s">
        <v>36</v>
      </c>
      <c r="E253" s="49" t="s">
        <v>38</v>
      </c>
      <c r="F253" s="50">
        <v>7275</v>
      </c>
      <c r="G253" s="51">
        <v>232</v>
      </c>
      <c r="H253" s="51">
        <v>158</v>
      </c>
      <c r="I253" s="51">
        <v>471</v>
      </c>
      <c r="J253" s="51">
        <v>431</v>
      </c>
      <c r="K253" s="51">
        <v>141</v>
      </c>
      <c r="L253" s="51">
        <v>173</v>
      </c>
      <c r="M253" s="51">
        <v>8881</v>
      </c>
    </row>
    <row r="254" spans="2:13" ht="15.75" thickBot="1">
      <c r="B254" s="253"/>
      <c r="C254" s="255"/>
      <c r="D254" s="250"/>
      <c r="E254" s="52" t="s">
        <v>49</v>
      </c>
      <c r="F254" s="53">
        <v>0.15719193621572569</v>
      </c>
      <c r="G254" s="54">
        <v>5.0128562477042412E-3</v>
      </c>
      <c r="H254" s="54">
        <v>3.4139279617985785E-3</v>
      </c>
      <c r="I254" s="54">
        <v>1.017696246839956E-2</v>
      </c>
      <c r="J254" s="54">
        <v>9.3126769084505515E-3</v>
      </c>
      <c r="K254" s="54">
        <v>3.0466065988202502E-3</v>
      </c>
      <c r="L254" s="54">
        <v>3.738035046779456E-3</v>
      </c>
      <c r="M254" s="54">
        <v>0.19189300144767832</v>
      </c>
    </row>
    <row r="255" spans="2:13">
      <c r="B255" s="253"/>
      <c r="C255" s="255"/>
      <c r="D255" s="251" t="s">
        <v>52</v>
      </c>
      <c r="E255" s="49" t="s">
        <v>38</v>
      </c>
      <c r="F255" s="50">
        <v>36329</v>
      </c>
      <c r="G255" s="51">
        <v>1321</v>
      </c>
      <c r="H255" s="51">
        <v>978</v>
      </c>
      <c r="I255" s="51">
        <v>2908</v>
      </c>
      <c r="J255" s="51">
        <v>2803</v>
      </c>
      <c r="K255" s="51">
        <v>858</v>
      </c>
      <c r="L255" s="51">
        <v>1084</v>
      </c>
      <c r="M255" s="51">
        <v>46281</v>
      </c>
    </row>
    <row r="256" spans="2:13" ht="15.75" thickBot="1">
      <c r="B256" s="254"/>
      <c r="C256" s="250"/>
      <c r="D256" s="250"/>
      <c r="E256" s="52" t="s">
        <v>49</v>
      </c>
      <c r="F256" s="53">
        <v>0.78496575268468705</v>
      </c>
      <c r="G256" s="54">
        <v>2.8543030617315959E-2</v>
      </c>
      <c r="H256" s="54">
        <v>2.1131781940753224E-2</v>
      </c>
      <c r="I256" s="54">
        <v>6.2833560208292824E-2</v>
      </c>
      <c r="J256" s="54">
        <v>6.0564810613426674E-2</v>
      </c>
      <c r="K256" s="54">
        <v>1.8538925260906204E-2</v>
      </c>
      <c r="L256" s="54">
        <v>2.3422138674618096E-2</v>
      </c>
      <c r="M256" s="54">
        <v>1</v>
      </c>
    </row>
    <row r="257" spans="2:13">
      <c r="B257" s="252" t="s">
        <v>24</v>
      </c>
      <c r="C257" s="249" t="s">
        <v>30</v>
      </c>
      <c r="D257" s="249" t="s">
        <v>32</v>
      </c>
      <c r="E257" s="49" t="s">
        <v>38</v>
      </c>
      <c r="F257" s="50">
        <v>200</v>
      </c>
      <c r="G257" s="51">
        <v>19</v>
      </c>
      <c r="H257" s="51">
        <v>14</v>
      </c>
      <c r="I257" s="51">
        <v>33</v>
      </c>
      <c r="J257" s="51">
        <v>42</v>
      </c>
      <c r="K257" s="51">
        <v>10</v>
      </c>
      <c r="L257" s="51">
        <v>13</v>
      </c>
      <c r="M257" s="51">
        <v>331</v>
      </c>
    </row>
    <row r="258" spans="2:13" ht="15.75" thickBot="1">
      <c r="B258" s="253"/>
      <c r="C258" s="255"/>
      <c r="D258" s="250"/>
      <c r="E258" s="52" t="s">
        <v>49</v>
      </c>
      <c r="F258" s="53">
        <v>2.4339783375927952E-2</v>
      </c>
      <c r="G258" s="54">
        <v>2.3122794207131557E-3</v>
      </c>
      <c r="H258" s="54">
        <v>1.7037848363149568E-3</v>
      </c>
      <c r="I258" s="54">
        <v>4.0160642570281121E-3</v>
      </c>
      <c r="J258" s="54">
        <v>5.1113545089448709E-3</v>
      </c>
      <c r="K258" s="54">
        <v>1.2169891687963978E-3</v>
      </c>
      <c r="L258" s="54">
        <v>1.5820859194353172E-3</v>
      </c>
      <c r="M258" s="54">
        <v>4.0282341487160762E-2</v>
      </c>
    </row>
    <row r="259" spans="2:13">
      <c r="B259" s="253"/>
      <c r="C259" s="255"/>
      <c r="D259" s="249" t="s">
        <v>33</v>
      </c>
      <c r="E259" s="49" t="s">
        <v>38</v>
      </c>
      <c r="F259" s="50">
        <v>368</v>
      </c>
      <c r="G259" s="51">
        <v>40</v>
      </c>
      <c r="H259" s="51">
        <v>30</v>
      </c>
      <c r="I259" s="51">
        <v>127</v>
      </c>
      <c r="J259" s="51">
        <v>163</v>
      </c>
      <c r="K259" s="51">
        <v>46</v>
      </c>
      <c r="L259" s="51">
        <v>45</v>
      </c>
      <c r="M259" s="51">
        <v>819</v>
      </c>
    </row>
    <row r="260" spans="2:13" ht="15.75" thickBot="1">
      <c r="B260" s="253"/>
      <c r="C260" s="255"/>
      <c r="D260" s="250"/>
      <c r="E260" s="52" t="s">
        <v>49</v>
      </c>
      <c r="F260" s="53">
        <v>4.4785201411707429E-2</v>
      </c>
      <c r="G260" s="54">
        <v>4.8679566751855911E-3</v>
      </c>
      <c r="H260" s="54">
        <v>3.6509675063891934E-3</v>
      </c>
      <c r="I260" s="54">
        <v>1.5455762443714251E-2</v>
      </c>
      <c r="J260" s="54">
        <v>1.9836923451381282E-2</v>
      </c>
      <c r="K260" s="54">
        <v>5.5981501764634286E-3</v>
      </c>
      <c r="L260" s="54">
        <v>5.4764512595837896E-3</v>
      </c>
      <c r="M260" s="54">
        <v>9.9671412924424968E-2</v>
      </c>
    </row>
    <row r="261" spans="2:13">
      <c r="B261" s="253"/>
      <c r="C261" s="255"/>
      <c r="D261" s="249" t="s">
        <v>34</v>
      </c>
      <c r="E261" s="49" t="s">
        <v>38</v>
      </c>
      <c r="F261" s="50">
        <v>136</v>
      </c>
      <c r="G261" s="51">
        <v>18</v>
      </c>
      <c r="H261" s="51">
        <v>17</v>
      </c>
      <c r="I261" s="51">
        <v>42</v>
      </c>
      <c r="J261" s="51">
        <v>49</v>
      </c>
      <c r="K261" s="51">
        <v>7</v>
      </c>
      <c r="L261" s="51">
        <v>10</v>
      </c>
      <c r="M261" s="51">
        <v>279</v>
      </c>
    </row>
    <row r="262" spans="2:13" ht="15.75" thickBot="1">
      <c r="B262" s="253"/>
      <c r="C262" s="255"/>
      <c r="D262" s="250"/>
      <c r="E262" s="52" t="s">
        <v>49</v>
      </c>
      <c r="F262" s="53">
        <v>1.6551052695631008E-2</v>
      </c>
      <c r="G262" s="54">
        <v>2.1905805038335158E-3</v>
      </c>
      <c r="H262" s="54">
        <v>2.068881586953876E-3</v>
      </c>
      <c r="I262" s="54">
        <v>5.1113545089448709E-3</v>
      </c>
      <c r="J262" s="54">
        <v>5.9632469271023491E-3</v>
      </c>
      <c r="K262" s="54">
        <v>8.5189241815747841E-4</v>
      </c>
      <c r="L262" s="54">
        <v>1.2169891687963978E-3</v>
      </c>
      <c r="M262" s="54">
        <v>3.3953997809419496E-2</v>
      </c>
    </row>
    <row r="263" spans="2:13">
      <c r="B263" s="253"/>
      <c r="C263" s="255"/>
      <c r="D263" s="249" t="s">
        <v>35</v>
      </c>
      <c r="E263" s="49" t="s">
        <v>38</v>
      </c>
      <c r="F263" s="50">
        <v>2348</v>
      </c>
      <c r="G263" s="51">
        <v>276</v>
      </c>
      <c r="H263" s="51">
        <v>249</v>
      </c>
      <c r="I263" s="51">
        <v>768</v>
      </c>
      <c r="J263" s="51">
        <v>934</v>
      </c>
      <c r="K263" s="51">
        <v>276</v>
      </c>
      <c r="L263" s="51">
        <v>280</v>
      </c>
      <c r="M263" s="51">
        <v>5131</v>
      </c>
    </row>
    <row r="264" spans="2:13" ht="15.75" thickBot="1">
      <c r="B264" s="253"/>
      <c r="C264" s="255"/>
      <c r="D264" s="250"/>
      <c r="E264" s="52" t="s">
        <v>49</v>
      </c>
      <c r="F264" s="53">
        <v>0.28574905683339419</v>
      </c>
      <c r="G264" s="54">
        <v>3.3588901058780575E-2</v>
      </c>
      <c r="H264" s="54">
        <v>3.0303030303030304E-2</v>
      </c>
      <c r="I264" s="54">
        <v>9.3464768163563347E-2</v>
      </c>
      <c r="J264" s="54">
        <v>0.11366678836558355</v>
      </c>
      <c r="K264" s="54">
        <v>3.3588901058780575E-2</v>
      </c>
      <c r="L264" s="54">
        <v>3.4075696726299134E-2</v>
      </c>
      <c r="M264" s="54">
        <v>0.62443714250943172</v>
      </c>
    </row>
    <row r="265" spans="2:13">
      <c r="B265" s="253"/>
      <c r="C265" s="255"/>
      <c r="D265" s="249" t="s">
        <v>36</v>
      </c>
      <c r="E265" s="49" t="s">
        <v>38</v>
      </c>
      <c r="F265" s="50">
        <v>859</v>
      </c>
      <c r="G265" s="51">
        <v>99</v>
      </c>
      <c r="H265" s="51">
        <v>71</v>
      </c>
      <c r="I265" s="51">
        <v>263</v>
      </c>
      <c r="J265" s="51">
        <v>238</v>
      </c>
      <c r="K265" s="51">
        <v>68</v>
      </c>
      <c r="L265" s="51">
        <v>59</v>
      </c>
      <c r="M265" s="51">
        <v>1657</v>
      </c>
    </row>
    <row r="266" spans="2:13" ht="15.75" thickBot="1">
      <c r="B266" s="253"/>
      <c r="C266" s="255"/>
      <c r="D266" s="250"/>
      <c r="E266" s="52" t="s">
        <v>49</v>
      </c>
      <c r="F266" s="53">
        <v>0.10453936959961058</v>
      </c>
      <c r="G266" s="54">
        <v>1.2048192771084338E-2</v>
      </c>
      <c r="H266" s="54">
        <v>8.6406230984544235E-3</v>
      </c>
      <c r="I266" s="54">
        <v>3.2006815139345259E-2</v>
      </c>
      <c r="J266" s="54">
        <v>2.8964342217354267E-2</v>
      </c>
      <c r="K266" s="54">
        <v>8.2755263478155039E-3</v>
      </c>
      <c r="L266" s="54">
        <v>7.1802360958987468E-3</v>
      </c>
      <c r="M266" s="54">
        <v>0.2016551052695631</v>
      </c>
    </row>
    <row r="267" spans="2:13">
      <c r="B267" s="253"/>
      <c r="C267" s="255"/>
      <c r="D267" s="251" t="s">
        <v>52</v>
      </c>
      <c r="E267" s="49" t="s">
        <v>38</v>
      </c>
      <c r="F267" s="50">
        <v>3911</v>
      </c>
      <c r="G267" s="51">
        <v>452</v>
      </c>
      <c r="H267" s="51">
        <v>381</v>
      </c>
      <c r="I267" s="51">
        <v>1233</v>
      </c>
      <c r="J267" s="51">
        <v>1426</v>
      </c>
      <c r="K267" s="51">
        <v>407</v>
      </c>
      <c r="L267" s="51">
        <v>407</v>
      </c>
      <c r="M267" s="51">
        <v>8217</v>
      </c>
    </row>
    <row r="268" spans="2:13" ht="15.75" thickBot="1">
      <c r="B268" s="253"/>
      <c r="C268" s="250"/>
      <c r="D268" s="250"/>
      <c r="E268" s="52" t="s">
        <v>49</v>
      </c>
      <c r="F268" s="53">
        <v>0.47596446391627112</v>
      </c>
      <c r="G268" s="54">
        <v>5.5007910429597177E-2</v>
      </c>
      <c r="H268" s="54">
        <v>4.6367287331142759E-2</v>
      </c>
      <c r="I268" s="54">
        <v>0.15005476451259583</v>
      </c>
      <c r="J268" s="54">
        <v>0.17354265547036632</v>
      </c>
      <c r="K268" s="54">
        <v>4.9531459170013392E-2</v>
      </c>
      <c r="L268" s="54">
        <v>4.9531459170013392E-2</v>
      </c>
      <c r="M268" s="54">
        <v>1</v>
      </c>
    </row>
    <row r="269" spans="2:13">
      <c r="B269" s="253"/>
      <c r="C269" s="249" t="s">
        <v>31</v>
      </c>
      <c r="D269" s="249" t="s">
        <v>32</v>
      </c>
      <c r="E269" s="49" t="s">
        <v>38</v>
      </c>
      <c r="F269" s="50">
        <v>9908</v>
      </c>
      <c r="G269" s="51">
        <v>372</v>
      </c>
      <c r="H269" s="51">
        <v>266</v>
      </c>
      <c r="I269" s="51">
        <v>869</v>
      </c>
      <c r="J269" s="51">
        <v>1035</v>
      </c>
      <c r="K269" s="51">
        <v>312</v>
      </c>
      <c r="L269" s="51">
        <v>466</v>
      </c>
      <c r="M269" s="51">
        <v>13228</v>
      </c>
    </row>
    <row r="270" spans="2:13" ht="15.75" thickBot="1">
      <c r="B270" s="253"/>
      <c r="C270" s="255"/>
      <c r="D270" s="250"/>
      <c r="E270" s="52" t="s">
        <v>49</v>
      </c>
      <c r="F270" s="53">
        <v>3.6404119529553546E-2</v>
      </c>
      <c r="G270" s="54">
        <v>1.3668078789860639E-3</v>
      </c>
      <c r="H270" s="54">
        <v>9.7734111776960468E-4</v>
      </c>
      <c r="I270" s="54">
        <v>3.1928925990292721E-3</v>
      </c>
      <c r="J270" s="54">
        <v>3.8028122439531607E-3</v>
      </c>
      <c r="K270" s="54">
        <v>1.1463549952786341E-3</v>
      </c>
      <c r="L270" s="54">
        <v>1.7121840634610368E-3</v>
      </c>
      <c r="M270" s="54">
        <v>4.8602512428031319E-2</v>
      </c>
    </row>
    <row r="271" spans="2:13">
      <c r="B271" s="253"/>
      <c r="C271" s="255"/>
      <c r="D271" s="249" t="s">
        <v>33</v>
      </c>
      <c r="E271" s="49" t="s">
        <v>38</v>
      </c>
      <c r="F271" s="50">
        <v>22248</v>
      </c>
      <c r="G271" s="51">
        <v>943</v>
      </c>
      <c r="H271" s="51">
        <v>815</v>
      </c>
      <c r="I271" s="51">
        <v>2798</v>
      </c>
      <c r="J271" s="51">
        <v>3184</v>
      </c>
      <c r="K271" s="51">
        <v>1080</v>
      </c>
      <c r="L271" s="51">
        <v>1412</v>
      </c>
      <c r="M271" s="51">
        <v>32480</v>
      </c>
    </row>
    <row r="272" spans="2:13" ht="15.75" thickBot="1">
      <c r="B272" s="253"/>
      <c r="C272" s="255"/>
      <c r="D272" s="250"/>
      <c r="E272" s="52" t="s">
        <v>49</v>
      </c>
      <c r="F272" s="53">
        <v>8.1743929278714905E-2</v>
      </c>
      <c r="G272" s="54">
        <v>3.4647844889351027E-3</v>
      </c>
      <c r="H272" s="54">
        <v>2.9944850036925856E-3</v>
      </c>
      <c r="I272" s="54">
        <v>1.0280452810223136E-2</v>
      </c>
      <c r="J272" s="54">
        <v>1.1698699695407599E-2</v>
      </c>
      <c r="K272" s="54">
        <v>3.9681519067337337E-3</v>
      </c>
      <c r="L272" s="54">
        <v>5.1879911965815109E-3</v>
      </c>
      <c r="M272" s="54">
        <v>0.11933849438028858</v>
      </c>
    </row>
    <row r="273" spans="2:13">
      <c r="B273" s="253"/>
      <c r="C273" s="255"/>
      <c r="D273" s="249" t="s">
        <v>34</v>
      </c>
      <c r="E273" s="49" t="s">
        <v>38</v>
      </c>
      <c r="F273" s="50">
        <v>6082</v>
      </c>
      <c r="G273" s="51">
        <v>308</v>
      </c>
      <c r="H273" s="51">
        <v>247</v>
      </c>
      <c r="I273" s="51">
        <v>768</v>
      </c>
      <c r="J273" s="51">
        <v>930</v>
      </c>
      <c r="K273" s="51">
        <v>321</v>
      </c>
      <c r="L273" s="51">
        <v>362</v>
      </c>
      <c r="M273" s="51">
        <v>9018</v>
      </c>
    </row>
    <row r="274" spans="2:13" ht="15.75" thickBot="1">
      <c r="B274" s="253"/>
      <c r="C274" s="255"/>
      <c r="D274" s="250"/>
      <c r="E274" s="52" t="s">
        <v>49</v>
      </c>
      <c r="F274" s="53">
        <v>2.2346573978476451E-2</v>
      </c>
      <c r="G274" s="54">
        <v>1.1316581363648053E-3</v>
      </c>
      <c r="H274" s="54">
        <v>9.0753103792891863E-4</v>
      </c>
      <c r="I274" s="54">
        <v>2.8217969114550994E-3</v>
      </c>
      <c r="J274" s="54">
        <v>3.4170196974651589E-3</v>
      </c>
      <c r="K274" s="54">
        <v>1.1794229278347486E-3</v>
      </c>
      <c r="L274" s="54">
        <v>1.3300657317014922E-3</v>
      </c>
      <c r="M274" s="54">
        <v>3.3134068421226674E-2</v>
      </c>
    </row>
    <row r="275" spans="2:13">
      <c r="B275" s="253"/>
      <c r="C275" s="255"/>
      <c r="D275" s="249" t="s">
        <v>35</v>
      </c>
      <c r="E275" s="49" t="s">
        <v>38</v>
      </c>
      <c r="F275" s="50">
        <v>117038</v>
      </c>
      <c r="G275" s="51">
        <v>5442</v>
      </c>
      <c r="H275" s="51">
        <v>4364</v>
      </c>
      <c r="I275" s="51">
        <v>13361</v>
      </c>
      <c r="J275" s="51">
        <v>14958</v>
      </c>
      <c r="K275" s="51">
        <v>4756</v>
      </c>
      <c r="L275" s="51">
        <v>6052</v>
      </c>
      <c r="M275" s="51">
        <v>165971</v>
      </c>
    </row>
    <row r="276" spans="2:13" ht="15.75" thickBot="1">
      <c r="B276" s="253"/>
      <c r="C276" s="255"/>
      <c r="D276" s="250"/>
      <c r="E276" s="52" t="s">
        <v>49</v>
      </c>
      <c r="F276" s="53">
        <v>0.43002274338916913</v>
      </c>
      <c r="G276" s="54">
        <v>1.9995076552263867E-2</v>
      </c>
      <c r="H276" s="54">
        <v>1.6034273074987049E-2</v>
      </c>
      <c r="I276" s="54">
        <v>4.9091182986916122E-2</v>
      </c>
      <c r="J276" s="54">
        <v>5.4958903908262205E-2</v>
      </c>
      <c r="K276" s="54">
        <v>1.7474565248542254E-2</v>
      </c>
      <c r="L276" s="54">
        <v>2.2236347536622736E-2</v>
      </c>
      <c r="M276" s="54">
        <v>0.60981309269676343</v>
      </c>
    </row>
    <row r="277" spans="2:13">
      <c r="B277" s="253"/>
      <c r="C277" s="255"/>
      <c r="D277" s="249" t="s">
        <v>36</v>
      </c>
      <c r="E277" s="49" t="s">
        <v>38</v>
      </c>
      <c r="F277" s="50">
        <v>36890</v>
      </c>
      <c r="G277" s="51">
        <v>1762</v>
      </c>
      <c r="H277" s="51">
        <v>1464</v>
      </c>
      <c r="I277" s="51">
        <v>3975</v>
      </c>
      <c r="J277" s="51">
        <v>4151</v>
      </c>
      <c r="K277" s="51">
        <v>1367</v>
      </c>
      <c r="L277" s="51">
        <v>1861</v>
      </c>
      <c r="M277" s="51">
        <v>51470</v>
      </c>
    </row>
    <row r="278" spans="2:13" ht="15.75" thickBot="1">
      <c r="B278" s="253"/>
      <c r="C278" s="255"/>
      <c r="D278" s="250"/>
      <c r="E278" s="52" t="s">
        <v>49</v>
      </c>
      <c r="F278" s="53">
        <v>0.13554178133278466</v>
      </c>
      <c r="G278" s="54">
        <v>6.4739663515415167E-3</v>
      </c>
      <c r="H278" s="54">
        <v>5.379050362461283E-3</v>
      </c>
      <c r="I278" s="54">
        <v>1.4605003545617213E-2</v>
      </c>
      <c r="J278" s="54">
        <v>1.5251665337825673E-2</v>
      </c>
      <c r="K278" s="54">
        <v>5.0226515338009379E-3</v>
      </c>
      <c r="L278" s="54">
        <v>6.8377136096587753E-3</v>
      </c>
      <c r="M278" s="54">
        <v>0.18911183207369006</v>
      </c>
    </row>
    <row r="279" spans="2:13">
      <c r="B279" s="253"/>
      <c r="C279" s="255"/>
      <c r="D279" s="251" t="s">
        <v>52</v>
      </c>
      <c r="E279" s="49" t="s">
        <v>38</v>
      </c>
      <c r="F279" s="50">
        <v>192166</v>
      </c>
      <c r="G279" s="51">
        <v>8827</v>
      </c>
      <c r="H279" s="51">
        <v>7156</v>
      </c>
      <c r="I279" s="51">
        <v>21771</v>
      </c>
      <c r="J279" s="51">
        <v>24258</v>
      </c>
      <c r="K279" s="51">
        <v>7836</v>
      </c>
      <c r="L279" s="51">
        <v>10153</v>
      </c>
      <c r="M279" s="51">
        <v>272167</v>
      </c>
    </row>
    <row r="280" spans="2:13" ht="15.75" thickBot="1">
      <c r="B280" s="253"/>
      <c r="C280" s="250"/>
      <c r="D280" s="250"/>
      <c r="E280" s="52" t="s">
        <v>49</v>
      </c>
      <c r="F280" s="53">
        <v>0.70605914750869869</v>
      </c>
      <c r="G280" s="54">
        <v>3.2432293408091353E-2</v>
      </c>
      <c r="H280" s="54">
        <v>2.6292680596839441E-2</v>
      </c>
      <c r="I280" s="54">
        <v>7.999132885324084E-2</v>
      </c>
      <c r="J280" s="54">
        <v>8.91291008829138E-2</v>
      </c>
      <c r="K280" s="54">
        <v>2.8791146612190309E-2</v>
      </c>
      <c r="L280" s="54">
        <v>3.7304302138025547E-2</v>
      </c>
      <c r="M280" s="54">
        <v>1</v>
      </c>
    </row>
    <row r="281" spans="2:13">
      <c r="B281" s="253"/>
      <c r="C281" s="249" t="s">
        <v>40</v>
      </c>
      <c r="D281" s="249" t="s">
        <v>32</v>
      </c>
      <c r="E281" s="49" t="s">
        <v>38</v>
      </c>
      <c r="F281" s="50">
        <v>2091</v>
      </c>
      <c r="G281" s="51">
        <v>52</v>
      </c>
      <c r="H281" s="51">
        <v>35</v>
      </c>
      <c r="I281" s="51">
        <v>123</v>
      </c>
      <c r="J281" s="51">
        <v>129</v>
      </c>
      <c r="K281" s="51">
        <v>31</v>
      </c>
      <c r="L281" s="51">
        <v>35</v>
      </c>
      <c r="M281" s="51">
        <v>2496</v>
      </c>
    </row>
    <row r="282" spans="2:13" ht="15.75" thickBot="1">
      <c r="B282" s="253"/>
      <c r="C282" s="255"/>
      <c r="D282" s="250"/>
      <c r="E282" s="52" t="s">
        <v>49</v>
      </c>
      <c r="F282" s="53">
        <v>3.3810878985835326E-2</v>
      </c>
      <c r="G282" s="54">
        <v>8.4082530237371441E-4</v>
      </c>
      <c r="H282" s="54">
        <v>5.6594010736692321E-4</v>
      </c>
      <c r="I282" s="54">
        <v>1.9888752344609018E-3</v>
      </c>
      <c r="J282" s="54">
        <v>2.0858935385809456E-3</v>
      </c>
      <c r="K282" s="54">
        <v>5.0126123795356063E-4</v>
      </c>
      <c r="L282" s="54">
        <v>5.6594010736692321E-4</v>
      </c>
      <c r="M282" s="54">
        <v>4.0359614513938297E-2</v>
      </c>
    </row>
    <row r="283" spans="2:13">
      <c r="B283" s="253"/>
      <c r="C283" s="255"/>
      <c r="D283" s="249" t="s">
        <v>33</v>
      </c>
      <c r="E283" s="49" t="s">
        <v>38</v>
      </c>
      <c r="F283" s="50">
        <v>4612</v>
      </c>
      <c r="G283" s="51">
        <v>143</v>
      </c>
      <c r="H283" s="51">
        <v>126</v>
      </c>
      <c r="I283" s="51">
        <v>331</v>
      </c>
      <c r="J283" s="51">
        <v>379</v>
      </c>
      <c r="K283" s="51">
        <v>123</v>
      </c>
      <c r="L283" s="51">
        <v>167</v>
      </c>
      <c r="M283" s="51">
        <v>5881</v>
      </c>
    </row>
    <row r="284" spans="2:13" ht="15.75" thickBot="1">
      <c r="B284" s="253"/>
      <c r="C284" s="255"/>
      <c r="D284" s="250"/>
      <c r="E284" s="52" t="s">
        <v>49</v>
      </c>
      <c r="F284" s="53">
        <v>7.4574736433607139E-2</v>
      </c>
      <c r="G284" s="54">
        <v>2.3122695815277149E-3</v>
      </c>
      <c r="H284" s="54">
        <v>2.0373843865209239E-3</v>
      </c>
      <c r="I284" s="54">
        <v>5.3521764439557595E-3</v>
      </c>
      <c r="J284" s="54">
        <v>6.1283228769161112E-3</v>
      </c>
      <c r="K284" s="54">
        <v>1.9888752344609018E-3</v>
      </c>
      <c r="L284" s="54">
        <v>2.7003427980078908E-3</v>
      </c>
      <c r="M284" s="54">
        <v>9.5094107754996438E-2</v>
      </c>
    </row>
    <row r="285" spans="2:13">
      <c r="B285" s="253"/>
      <c r="C285" s="255"/>
      <c r="D285" s="249" t="s">
        <v>34</v>
      </c>
      <c r="E285" s="49" t="s">
        <v>38</v>
      </c>
      <c r="F285" s="50">
        <v>1094</v>
      </c>
      <c r="G285" s="51">
        <v>42</v>
      </c>
      <c r="H285" s="51">
        <v>41</v>
      </c>
      <c r="I285" s="51">
        <v>112</v>
      </c>
      <c r="J285" s="51">
        <v>101</v>
      </c>
      <c r="K285" s="51">
        <v>38</v>
      </c>
      <c r="L285" s="51">
        <v>37</v>
      </c>
      <c r="M285" s="51">
        <v>1465</v>
      </c>
    </row>
    <row r="286" spans="2:13" ht="15.75" thickBot="1">
      <c r="B286" s="253"/>
      <c r="C286" s="255"/>
      <c r="D286" s="250"/>
      <c r="E286" s="52" t="s">
        <v>49</v>
      </c>
      <c r="F286" s="53">
        <v>1.7689670784554686E-2</v>
      </c>
      <c r="G286" s="54">
        <v>6.7912812884030787E-4</v>
      </c>
      <c r="H286" s="54">
        <v>6.6295841148696717E-4</v>
      </c>
      <c r="I286" s="54">
        <v>1.8110083435741542E-3</v>
      </c>
      <c r="J286" s="54">
        <v>1.6331414526874069E-3</v>
      </c>
      <c r="K286" s="54">
        <v>6.1444925942694519E-4</v>
      </c>
      <c r="L286" s="54">
        <v>5.982795420736046E-4</v>
      </c>
      <c r="M286" s="54">
        <v>2.3688635922644072E-2</v>
      </c>
    </row>
    <row r="287" spans="2:13">
      <c r="B287" s="253"/>
      <c r="C287" s="255"/>
      <c r="D287" s="249" t="s">
        <v>35</v>
      </c>
      <c r="E287" s="49" t="s">
        <v>38</v>
      </c>
      <c r="F287" s="50">
        <v>32392</v>
      </c>
      <c r="G287" s="51">
        <v>1010</v>
      </c>
      <c r="H287" s="51">
        <v>799</v>
      </c>
      <c r="I287" s="51">
        <v>2295</v>
      </c>
      <c r="J287" s="51">
        <v>2260</v>
      </c>
      <c r="K287" s="51">
        <v>654</v>
      </c>
      <c r="L287" s="51">
        <v>810</v>
      </c>
      <c r="M287" s="51">
        <v>40220</v>
      </c>
    </row>
    <row r="288" spans="2:13" ht="15.75" thickBot="1">
      <c r="B288" s="253"/>
      <c r="C288" s="255"/>
      <c r="D288" s="250"/>
      <c r="E288" s="52" t="s">
        <v>49</v>
      </c>
      <c r="F288" s="53">
        <v>0.52376948450941074</v>
      </c>
      <c r="G288" s="54">
        <v>1.6331414526874071E-2</v>
      </c>
      <c r="H288" s="54">
        <v>1.291960416531919E-2</v>
      </c>
      <c r="I288" s="54">
        <v>3.7109501325916824E-2</v>
      </c>
      <c r="J288" s="54">
        <v>3.6543561218549903E-2</v>
      </c>
      <c r="K288" s="54">
        <v>1.0574995149084793E-2</v>
      </c>
      <c r="L288" s="54">
        <v>1.3097471056205939E-2</v>
      </c>
      <c r="M288" s="54">
        <v>0.65034603195136143</v>
      </c>
    </row>
    <row r="289" spans="2:13">
      <c r="B289" s="253"/>
      <c r="C289" s="255"/>
      <c r="D289" s="249" t="s">
        <v>36</v>
      </c>
      <c r="E289" s="49" t="s">
        <v>38</v>
      </c>
      <c r="F289" s="50">
        <v>9770</v>
      </c>
      <c r="G289" s="51">
        <v>299</v>
      </c>
      <c r="H289" s="51">
        <v>220</v>
      </c>
      <c r="I289" s="51">
        <v>557</v>
      </c>
      <c r="J289" s="51">
        <v>540</v>
      </c>
      <c r="K289" s="51">
        <v>191</v>
      </c>
      <c r="L289" s="51">
        <v>205</v>
      </c>
      <c r="M289" s="51">
        <v>11782</v>
      </c>
    </row>
    <row r="290" spans="2:13" ht="15.75" thickBot="1">
      <c r="B290" s="253"/>
      <c r="C290" s="255"/>
      <c r="D290" s="250"/>
      <c r="E290" s="52" t="s">
        <v>49</v>
      </c>
      <c r="F290" s="53">
        <v>0.15797813854213827</v>
      </c>
      <c r="G290" s="54">
        <v>4.834745488648858E-3</v>
      </c>
      <c r="H290" s="54">
        <v>3.5573378177349456E-3</v>
      </c>
      <c r="I290" s="54">
        <v>9.0065325658107501E-3</v>
      </c>
      <c r="J290" s="54">
        <v>8.7316473708039591E-3</v>
      </c>
      <c r="K290" s="54">
        <v>3.0884160144880666E-3</v>
      </c>
      <c r="L290" s="54">
        <v>3.314792057434836E-3</v>
      </c>
      <c r="M290" s="54">
        <v>0.1905116098570597</v>
      </c>
    </row>
    <row r="291" spans="2:13">
      <c r="B291" s="253"/>
      <c r="C291" s="255"/>
      <c r="D291" s="251" t="s">
        <v>52</v>
      </c>
      <c r="E291" s="49" t="s">
        <v>38</v>
      </c>
      <c r="F291" s="50">
        <v>49959</v>
      </c>
      <c r="G291" s="51">
        <v>1546</v>
      </c>
      <c r="H291" s="51">
        <v>1221</v>
      </c>
      <c r="I291" s="51">
        <v>3418</v>
      </c>
      <c r="J291" s="51">
        <v>3409</v>
      </c>
      <c r="K291" s="51">
        <v>1037</v>
      </c>
      <c r="L291" s="51">
        <v>1254</v>
      </c>
      <c r="M291" s="51">
        <v>61844</v>
      </c>
    </row>
    <row r="292" spans="2:13" ht="15.75" thickBot="1">
      <c r="B292" s="254"/>
      <c r="C292" s="250"/>
      <c r="D292" s="250"/>
      <c r="E292" s="52" t="s">
        <v>49</v>
      </c>
      <c r="F292" s="53">
        <v>0.80782290925554623</v>
      </c>
      <c r="G292" s="54">
        <v>2.4998383028264667E-2</v>
      </c>
      <c r="H292" s="54">
        <v>1.9743224888428949E-2</v>
      </c>
      <c r="I292" s="54">
        <v>5.526809391371839E-2</v>
      </c>
      <c r="J292" s="54">
        <v>5.5122566457538325E-2</v>
      </c>
      <c r="K292" s="54">
        <v>1.6767996895414267E-2</v>
      </c>
      <c r="L292" s="54">
        <v>2.0276825561089194E-2</v>
      </c>
      <c r="M292" s="54">
        <v>1</v>
      </c>
    </row>
    <row r="293" spans="2:13">
      <c r="B293" s="252" t="s">
        <v>25</v>
      </c>
      <c r="C293" s="249" t="s">
        <v>30</v>
      </c>
      <c r="D293" s="249" t="s">
        <v>32</v>
      </c>
      <c r="E293" s="49" t="s">
        <v>38</v>
      </c>
      <c r="F293" s="50">
        <v>214</v>
      </c>
      <c r="G293" s="51">
        <v>17</v>
      </c>
      <c r="H293" s="51">
        <v>18</v>
      </c>
      <c r="I293" s="51">
        <v>42</v>
      </c>
      <c r="J293" s="51">
        <v>47</v>
      </c>
      <c r="K293" s="51">
        <v>12</v>
      </c>
      <c r="L293" s="51">
        <v>23</v>
      </c>
      <c r="M293" s="51">
        <v>373</v>
      </c>
    </row>
    <row r="294" spans="2:13" ht="15.75" thickBot="1">
      <c r="B294" s="253"/>
      <c r="C294" s="255"/>
      <c r="D294" s="250"/>
      <c r="E294" s="52" t="s">
        <v>49</v>
      </c>
      <c r="F294" s="53">
        <v>2.2310258548790662E-2</v>
      </c>
      <c r="G294" s="54">
        <v>1.7723102585487907E-3</v>
      </c>
      <c r="H294" s="54">
        <v>1.8765638031693077E-3</v>
      </c>
      <c r="I294" s="54">
        <v>4.3786488740617177E-3</v>
      </c>
      <c r="J294" s="54">
        <v>4.8999165971643039E-3</v>
      </c>
      <c r="K294" s="54">
        <v>1.2510425354462051E-3</v>
      </c>
      <c r="L294" s="54">
        <v>2.3978315262718933E-3</v>
      </c>
      <c r="M294" s="54">
        <v>3.8886572143452876E-2</v>
      </c>
    </row>
    <row r="295" spans="2:13">
      <c r="B295" s="253"/>
      <c r="C295" s="255"/>
      <c r="D295" s="249" t="s">
        <v>33</v>
      </c>
      <c r="E295" s="49" t="s">
        <v>38</v>
      </c>
      <c r="F295" s="50">
        <v>486</v>
      </c>
      <c r="G295" s="51">
        <v>51</v>
      </c>
      <c r="H295" s="51">
        <v>36</v>
      </c>
      <c r="I295" s="51">
        <v>164</v>
      </c>
      <c r="J295" s="51">
        <v>166</v>
      </c>
      <c r="K295" s="51">
        <v>47</v>
      </c>
      <c r="L295" s="51">
        <v>52</v>
      </c>
      <c r="M295" s="51">
        <v>1002</v>
      </c>
    </row>
    <row r="296" spans="2:13" ht="15.75" thickBot="1">
      <c r="B296" s="253"/>
      <c r="C296" s="255"/>
      <c r="D296" s="250"/>
      <c r="E296" s="52" t="s">
        <v>49</v>
      </c>
      <c r="F296" s="53">
        <v>5.0667222685571306E-2</v>
      </c>
      <c r="G296" s="54">
        <v>5.3169307756463727E-3</v>
      </c>
      <c r="H296" s="54">
        <v>3.7531276063386154E-3</v>
      </c>
      <c r="I296" s="54">
        <v>1.7097581317764805E-2</v>
      </c>
      <c r="J296" s="54">
        <v>1.7306088407005836E-2</v>
      </c>
      <c r="K296" s="54">
        <v>4.8999165971643039E-3</v>
      </c>
      <c r="L296" s="54">
        <v>5.4211843202668884E-3</v>
      </c>
      <c r="M296" s="54">
        <v>0.10446205170975814</v>
      </c>
    </row>
    <row r="297" spans="2:13">
      <c r="B297" s="253"/>
      <c r="C297" s="255"/>
      <c r="D297" s="249" t="s">
        <v>34</v>
      </c>
      <c r="E297" s="49" t="s">
        <v>38</v>
      </c>
      <c r="F297" s="50">
        <v>181</v>
      </c>
      <c r="G297" s="51">
        <v>22</v>
      </c>
      <c r="H297" s="51">
        <v>11</v>
      </c>
      <c r="I297" s="51">
        <v>49</v>
      </c>
      <c r="J297" s="51">
        <v>61</v>
      </c>
      <c r="K297" s="51">
        <v>8</v>
      </c>
      <c r="L297" s="51">
        <v>14</v>
      </c>
      <c r="M297" s="51">
        <v>346</v>
      </c>
    </row>
    <row r="298" spans="2:13" ht="15.75" thickBot="1">
      <c r="B298" s="253"/>
      <c r="C298" s="255"/>
      <c r="D298" s="250"/>
      <c r="E298" s="52" t="s">
        <v>49</v>
      </c>
      <c r="F298" s="53">
        <v>1.8869891576313594E-2</v>
      </c>
      <c r="G298" s="54">
        <v>2.2935779816513763E-3</v>
      </c>
      <c r="H298" s="54">
        <v>1.1467889908256881E-3</v>
      </c>
      <c r="I298" s="54">
        <v>5.1084236864053379E-3</v>
      </c>
      <c r="J298" s="54">
        <v>6.3594662218515426E-3</v>
      </c>
      <c r="K298" s="54">
        <v>8.3402835696413675E-4</v>
      </c>
      <c r="L298" s="54">
        <v>1.4595496246872395E-3</v>
      </c>
      <c r="M298" s="54">
        <v>3.6071726438698916E-2</v>
      </c>
    </row>
    <row r="299" spans="2:13">
      <c r="B299" s="253"/>
      <c r="C299" s="255"/>
      <c r="D299" s="249" t="s">
        <v>35</v>
      </c>
      <c r="E299" s="49" t="s">
        <v>38</v>
      </c>
      <c r="F299" s="50">
        <v>3054</v>
      </c>
      <c r="G299" s="51">
        <v>272</v>
      </c>
      <c r="H299" s="51">
        <v>281</v>
      </c>
      <c r="I299" s="51">
        <v>854</v>
      </c>
      <c r="J299" s="51">
        <v>794</v>
      </c>
      <c r="K299" s="51">
        <v>256</v>
      </c>
      <c r="L299" s="51">
        <v>271</v>
      </c>
      <c r="M299" s="51">
        <v>5782</v>
      </c>
    </row>
    <row r="300" spans="2:13" ht="15.75" thickBot="1">
      <c r="B300" s="253"/>
      <c r="C300" s="255"/>
      <c r="D300" s="250"/>
      <c r="E300" s="52" t="s">
        <v>49</v>
      </c>
      <c r="F300" s="53">
        <v>0.3183903252710592</v>
      </c>
      <c r="G300" s="54">
        <v>2.8356964136780651E-2</v>
      </c>
      <c r="H300" s="54">
        <v>2.9295246038365304E-2</v>
      </c>
      <c r="I300" s="54">
        <v>8.9032527105921591E-2</v>
      </c>
      <c r="J300" s="54">
        <v>8.2777314428690574E-2</v>
      </c>
      <c r="K300" s="54">
        <v>2.6688907422852376E-2</v>
      </c>
      <c r="L300" s="54">
        <v>2.8252710592160134E-2</v>
      </c>
      <c r="M300" s="54">
        <v>0.60279399499582986</v>
      </c>
    </row>
    <row r="301" spans="2:13">
      <c r="B301" s="253"/>
      <c r="C301" s="255"/>
      <c r="D301" s="249" t="s">
        <v>36</v>
      </c>
      <c r="E301" s="49" t="s">
        <v>38</v>
      </c>
      <c r="F301" s="50">
        <v>1141</v>
      </c>
      <c r="G301" s="51">
        <v>117</v>
      </c>
      <c r="H301" s="51">
        <v>122</v>
      </c>
      <c r="I301" s="51">
        <v>294</v>
      </c>
      <c r="J301" s="51">
        <v>280</v>
      </c>
      <c r="K301" s="51">
        <v>60</v>
      </c>
      <c r="L301" s="51">
        <v>75</v>
      </c>
      <c r="M301" s="51">
        <v>2089</v>
      </c>
    </row>
    <row r="302" spans="2:13" ht="15.75" thickBot="1">
      <c r="B302" s="253"/>
      <c r="C302" s="255"/>
      <c r="D302" s="250"/>
      <c r="E302" s="52" t="s">
        <v>49</v>
      </c>
      <c r="F302" s="53">
        <v>0.11895329441201001</v>
      </c>
      <c r="G302" s="54">
        <v>1.21976647206005E-2</v>
      </c>
      <c r="H302" s="54">
        <v>1.2718932443703085E-2</v>
      </c>
      <c r="I302" s="54">
        <v>3.0650542118432024E-2</v>
      </c>
      <c r="J302" s="54">
        <v>2.9190992493744784E-2</v>
      </c>
      <c r="K302" s="54">
        <v>6.255212677231026E-3</v>
      </c>
      <c r="L302" s="54">
        <v>7.8190158465387821E-3</v>
      </c>
      <c r="M302" s="54">
        <v>0.21778565471226019</v>
      </c>
    </row>
    <row r="303" spans="2:13">
      <c r="B303" s="253"/>
      <c r="C303" s="255"/>
      <c r="D303" s="251" t="s">
        <v>52</v>
      </c>
      <c r="E303" s="49" t="s">
        <v>38</v>
      </c>
      <c r="F303" s="50">
        <v>5076</v>
      </c>
      <c r="G303" s="51">
        <v>479</v>
      </c>
      <c r="H303" s="51">
        <v>468</v>
      </c>
      <c r="I303" s="51">
        <v>1403</v>
      </c>
      <c r="J303" s="51">
        <v>1348</v>
      </c>
      <c r="K303" s="51">
        <v>383</v>
      </c>
      <c r="L303" s="51">
        <v>435</v>
      </c>
      <c r="M303" s="51">
        <v>9592</v>
      </c>
    </row>
    <row r="304" spans="2:13" ht="15.75" thickBot="1">
      <c r="B304" s="253"/>
      <c r="C304" s="250"/>
      <c r="D304" s="250"/>
      <c r="E304" s="52" t="s">
        <v>49</v>
      </c>
      <c r="F304" s="53">
        <v>0.52919099249374479</v>
      </c>
      <c r="G304" s="54">
        <v>4.9937447873227694E-2</v>
      </c>
      <c r="H304" s="54">
        <v>4.8790658882401999E-2</v>
      </c>
      <c r="I304" s="54">
        <v>0.14626772310258548</v>
      </c>
      <c r="J304" s="54">
        <v>0.14053377814845705</v>
      </c>
      <c r="K304" s="54">
        <v>3.992910758965805E-2</v>
      </c>
      <c r="L304" s="54">
        <v>4.5350291909924935E-2</v>
      </c>
      <c r="M304" s="54">
        <v>1</v>
      </c>
    </row>
    <row r="305" spans="2:13">
      <c r="B305" s="253"/>
      <c r="C305" s="249" t="s">
        <v>31</v>
      </c>
      <c r="D305" s="249" t="s">
        <v>32</v>
      </c>
      <c r="E305" s="49" t="s">
        <v>38</v>
      </c>
      <c r="F305" s="50">
        <v>11599</v>
      </c>
      <c r="G305" s="51">
        <v>427</v>
      </c>
      <c r="H305" s="51">
        <v>350</v>
      </c>
      <c r="I305" s="51">
        <v>986</v>
      </c>
      <c r="J305" s="51">
        <v>1071</v>
      </c>
      <c r="K305" s="51">
        <v>364</v>
      </c>
      <c r="L305" s="51">
        <v>495</v>
      </c>
      <c r="M305" s="51">
        <v>15292</v>
      </c>
    </row>
    <row r="306" spans="2:13" ht="15.75" thickBot="1">
      <c r="B306" s="253"/>
      <c r="C306" s="255"/>
      <c r="D306" s="250"/>
      <c r="E306" s="52" t="s">
        <v>49</v>
      </c>
      <c r="F306" s="53">
        <v>3.9896398007759834E-2</v>
      </c>
      <c r="G306" s="54">
        <v>1.4687267824220575E-3</v>
      </c>
      <c r="H306" s="54">
        <v>1.2038744118213587E-3</v>
      </c>
      <c r="I306" s="54">
        <v>3.3914862001595989E-3</v>
      </c>
      <c r="J306" s="54">
        <v>3.6838557001733579E-3</v>
      </c>
      <c r="K306" s="54">
        <v>1.2520293882942132E-3</v>
      </c>
      <c r="L306" s="54">
        <v>1.7026223824330646E-3</v>
      </c>
      <c r="M306" s="54">
        <v>5.2598992873063487E-2</v>
      </c>
    </row>
    <row r="307" spans="2:13">
      <c r="B307" s="253"/>
      <c r="C307" s="255"/>
      <c r="D307" s="249" t="s">
        <v>33</v>
      </c>
      <c r="E307" s="49" t="s">
        <v>38</v>
      </c>
      <c r="F307" s="50">
        <v>26469</v>
      </c>
      <c r="G307" s="51">
        <v>1068</v>
      </c>
      <c r="H307" s="51">
        <v>944</v>
      </c>
      <c r="I307" s="51">
        <v>2999</v>
      </c>
      <c r="J307" s="51">
        <v>3300</v>
      </c>
      <c r="K307" s="51">
        <v>1099</v>
      </c>
      <c r="L307" s="51">
        <v>1484</v>
      </c>
      <c r="M307" s="51">
        <v>37363</v>
      </c>
    </row>
    <row r="308" spans="2:13" ht="15.75" thickBot="1">
      <c r="B308" s="253"/>
      <c r="C308" s="255"/>
      <c r="D308" s="250"/>
      <c r="E308" s="52" t="s">
        <v>49</v>
      </c>
      <c r="F308" s="53">
        <v>9.104386230428442E-2</v>
      </c>
      <c r="G308" s="54">
        <v>3.6735367766434607E-3</v>
      </c>
      <c r="H308" s="54">
        <v>3.247021270741036E-3</v>
      </c>
      <c r="I308" s="54">
        <v>1.0315483888720729E-2</v>
      </c>
      <c r="J308" s="54">
        <v>1.1350815882887097E-2</v>
      </c>
      <c r="K308" s="54">
        <v>3.7801656531190665E-3</v>
      </c>
      <c r="L308" s="54">
        <v>5.1044275061225605E-3</v>
      </c>
      <c r="M308" s="54">
        <v>0.12851531328251836</v>
      </c>
    </row>
    <row r="309" spans="2:13">
      <c r="B309" s="253"/>
      <c r="C309" s="255"/>
      <c r="D309" s="249" t="s">
        <v>34</v>
      </c>
      <c r="E309" s="49" t="s">
        <v>38</v>
      </c>
      <c r="F309" s="50">
        <v>7548</v>
      </c>
      <c r="G309" s="51">
        <v>341</v>
      </c>
      <c r="H309" s="51">
        <v>293</v>
      </c>
      <c r="I309" s="51">
        <v>938</v>
      </c>
      <c r="J309" s="51">
        <v>962</v>
      </c>
      <c r="K309" s="51">
        <v>303</v>
      </c>
      <c r="L309" s="51">
        <v>416</v>
      </c>
      <c r="M309" s="51">
        <v>10801</v>
      </c>
    </row>
    <row r="310" spans="2:13" ht="15.75" thickBot="1">
      <c r="B310" s="253"/>
      <c r="C310" s="255"/>
      <c r="D310" s="250"/>
      <c r="E310" s="52" t="s">
        <v>49</v>
      </c>
      <c r="F310" s="53">
        <v>2.5962411601221761E-2</v>
      </c>
      <c r="G310" s="54">
        <v>1.1729176412316668E-3</v>
      </c>
      <c r="H310" s="54">
        <v>1.007814864753309E-3</v>
      </c>
      <c r="I310" s="54">
        <v>3.2263834236812418E-3</v>
      </c>
      <c r="J310" s="54">
        <v>3.3089348119204206E-3</v>
      </c>
      <c r="K310" s="54">
        <v>1.0422112765196335E-3</v>
      </c>
      <c r="L310" s="54">
        <v>1.4308907294791006E-3</v>
      </c>
      <c r="M310" s="54">
        <v>3.7151564348807134E-2</v>
      </c>
    </row>
    <row r="311" spans="2:13">
      <c r="B311" s="253"/>
      <c r="C311" s="255"/>
      <c r="D311" s="249" t="s">
        <v>35</v>
      </c>
      <c r="E311" s="49" t="s">
        <v>38</v>
      </c>
      <c r="F311" s="50">
        <v>125513</v>
      </c>
      <c r="G311" s="51">
        <v>5124</v>
      </c>
      <c r="H311" s="51">
        <v>4034</v>
      </c>
      <c r="I311" s="51">
        <v>12599</v>
      </c>
      <c r="J311" s="51">
        <v>13212</v>
      </c>
      <c r="K311" s="51">
        <v>4159</v>
      </c>
      <c r="L311" s="51">
        <v>5719</v>
      </c>
      <c r="M311" s="51">
        <v>170360</v>
      </c>
    </row>
    <row r="312" spans="2:13" ht="15.75" thickBot="1">
      <c r="B312" s="253"/>
      <c r="C312" s="255"/>
      <c r="D312" s="250"/>
      <c r="E312" s="52" t="s">
        <v>49</v>
      </c>
      <c r="F312" s="53">
        <v>0.43171968300266916</v>
      </c>
      <c r="G312" s="54">
        <v>1.7624721389064693E-2</v>
      </c>
      <c r="H312" s="54">
        <v>1.3875512506535318E-2</v>
      </c>
      <c r="I312" s="54">
        <v>4.3336039184392286E-2</v>
      </c>
      <c r="J312" s="54">
        <v>4.5444539225667976E-2</v>
      </c>
      <c r="K312" s="54">
        <v>1.4305467653614375E-2</v>
      </c>
      <c r="L312" s="54">
        <v>1.9671307889161004E-2</v>
      </c>
      <c r="M312" s="54">
        <v>0.58597727085110485</v>
      </c>
    </row>
    <row r="313" spans="2:13">
      <c r="B313" s="253"/>
      <c r="C313" s="255"/>
      <c r="D313" s="249" t="s">
        <v>36</v>
      </c>
      <c r="E313" s="49" t="s">
        <v>38</v>
      </c>
      <c r="F313" s="50">
        <v>42186</v>
      </c>
      <c r="G313" s="51">
        <v>1846</v>
      </c>
      <c r="H313" s="51">
        <v>1547</v>
      </c>
      <c r="I313" s="51">
        <v>4132</v>
      </c>
      <c r="J313" s="51">
        <v>3991</v>
      </c>
      <c r="K313" s="51">
        <v>1360</v>
      </c>
      <c r="L313" s="51">
        <v>1850</v>
      </c>
      <c r="M313" s="51">
        <v>56912</v>
      </c>
    </row>
    <row r="314" spans="2:13" ht="15.75" thickBot="1">
      <c r="B314" s="253"/>
      <c r="C314" s="255"/>
      <c r="D314" s="250"/>
      <c r="E314" s="52" t="s">
        <v>49</v>
      </c>
      <c r="F314" s="53">
        <v>0.14510470267741668</v>
      </c>
      <c r="G314" s="54">
        <v>6.3495776120635096E-3</v>
      </c>
      <c r="H314" s="54">
        <v>5.3211249002504055E-3</v>
      </c>
      <c r="I314" s="54">
        <v>1.4212597341845299E-2</v>
      </c>
      <c r="J314" s="54">
        <v>1.3727607935940123E-2</v>
      </c>
      <c r="K314" s="54">
        <v>4.6779120002201366E-3</v>
      </c>
      <c r="L314" s="54">
        <v>6.3633361767700394E-3</v>
      </c>
      <c r="M314" s="54">
        <v>0.1957568586445062</v>
      </c>
    </row>
    <row r="315" spans="2:13">
      <c r="B315" s="253"/>
      <c r="C315" s="255"/>
      <c r="D315" s="251" t="s">
        <v>52</v>
      </c>
      <c r="E315" s="49" t="s">
        <v>38</v>
      </c>
      <c r="F315" s="50">
        <v>213315</v>
      </c>
      <c r="G315" s="51">
        <v>8806</v>
      </c>
      <c r="H315" s="51">
        <v>7168</v>
      </c>
      <c r="I315" s="51">
        <v>21654</v>
      </c>
      <c r="J315" s="51">
        <v>22536</v>
      </c>
      <c r="K315" s="51">
        <v>7285</v>
      </c>
      <c r="L315" s="51">
        <v>9964</v>
      </c>
      <c r="M315" s="51">
        <v>290728</v>
      </c>
    </row>
    <row r="316" spans="2:13" ht="15.75" thickBot="1">
      <c r="B316" s="253"/>
      <c r="C316" s="250"/>
      <c r="D316" s="250"/>
      <c r="E316" s="52" t="s">
        <v>49</v>
      </c>
      <c r="F316" s="53">
        <v>0.73372705759335188</v>
      </c>
      <c r="G316" s="54">
        <v>3.0289480201425391E-2</v>
      </c>
      <c r="H316" s="54">
        <v>2.4655347954101431E-2</v>
      </c>
      <c r="I316" s="54">
        <v>7.4481990038799142E-2</v>
      </c>
      <c r="J316" s="54">
        <v>7.7515753556588976E-2</v>
      </c>
      <c r="K316" s="54">
        <v>2.5057785971767426E-2</v>
      </c>
      <c r="L316" s="54">
        <v>3.4272584683965768E-2</v>
      </c>
      <c r="M316" s="54">
        <v>1</v>
      </c>
    </row>
    <row r="317" spans="2:13">
      <c r="B317" s="253"/>
      <c r="C317" s="249" t="s">
        <v>40</v>
      </c>
      <c r="D317" s="249" t="s">
        <v>32</v>
      </c>
      <c r="E317" s="49" t="s">
        <v>38</v>
      </c>
      <c r="F317" s="50">
        <v>2693</v>
      </c>
      <c r="G317" s="51">
        <v>83</v>
      </c>
      <c r="H317" s="51">
        <v>53</v>
      </c>
      <c r="I317" s="51">
        <v>134</v>
      </c>
      <c r="J317" s="51">
        <v>147</v>
      </c>
      <c r="K317" s="51">
        <v>52</v>
      </c>
      <c r="L317" s="51">
        <v>60</v>
      </c>
      <c r="M317" s="51">
        <v>3222</v>
      </c>
    </row>
    <row r="318" spans="2:13" ht="15.75" thickBot="1">
      <c r="B318" s="253"/>
      <c r="C318" s="255"/>
      <c r="D318" s="250"/>
      <c r="E318" s="52" t="s">
        <v>49</v>
      </c>
      <c r="F318" s="53">
        <v>3.6986677654168382E-2</v>
      </c>
      <c r="G318" s="54">
        <v>1.1399533031177037E-3</v>
      </c>
      <c r="H318" s="54">
        <v>7.2792198873781078E-4</v>
      </c>
      <c r="I318" s="54">
        <v>1.8404065375635214E-3</v>
      </c>
      <c r="J318" s="54">
        <v>2.018953440461475E-3</v>
      </c>
      <c r="K318" s="54">
        <v>7.1418761159181433E-4</v>
      </c>
      <c r="L318" s="54">
        <v>8.2406262875978574E-4</v>
      </c>
      <c r="M318" s="54">
        <v>4.425216316440049E-2</v>
      </c>
    </row>
    <row r="319" spans="2:13">
      <c r="B319" s="253"/>
      <c r="C319" s="255"/>
      <c r="D319" s="249" t="s">
        <v>33</v>
      </c>
      <c r="E319" s="49" t="s">
        <v>38</v>
      </c>
      <c r="F319" s="50">
        <v>6098</v>
      </c>
      <c r="G319" s="51">
        <v>186</v>
      </c>
      <c r="H319" s="51">
        <v>142</v>
      </c>
      <c r="I319" s="51">
        <v>397</v>
      </c>
      <c r="J319" s="51">
        <v>385</v>
      </c>
      <c r="K319" s="51">
        <v>114</v>
      </c>
      <c r="L319" s="51">
        <v>186</v>
      </c>
      <c r="M319" s="51">
        <v>7508</v>
      </c>
    </row>
    <row r="320" spans="2:13" ht="15.75" thickBot="1">
      <c r="B320" s="253"/>
      <c r="C320" s="255"/>
      <c r="D320" s="250"/>
      <c r="E320" s="52" t="s">
        <v>49</v>
      </c>
      <c r="F320" s="53">
        <v>8.3752231836286217E-2</v>
      </c>
      <c r="G320" s="54">
        <v>2.554594149155336E-3</v>
      </c>
      <c r="H320" s="54">
        <v>1.9502815547314931E-3</v>
      </c>
      <c r="I320" s="54">
        <v>5.4525477269605823E-3</v>
      </c>
      <c r="J320" s="54">
        <v>5.2877352012086253E-3</v>
      </c>
      <c r="K320" s="54">
        <v>1.565718994643593E-3</v>
      </c>
      <c r="L320" s="54">
        <v>2.554594149155336E-3</v>
      </c>
      <c r="M320" s="54">
        <v>0.10311770361214119</v>
      </c>
    </row>
    <row r="321" spans="2:13">
      <c r="B321" s="253"/>
      <c r="C321" s="255"/>
      <c r="D321" s="249" t="s">
        <v>34</v>
      </c>
      <c r="E321" s="49" t="s">
        <v>38</v>
      </c>
      <c r="F321" s="50">
        <v>1416</v>
      </c>
      <c r="G321" s="51">
        <v>54</v>
      </c>
      <c r="H321" s="51">
        <v>40</v>
      </c>
      <c r="I321" s="51">
        <v>116</v>
      </c>
      <c r="J321" s="51">
        <v>118</v>
      </c>
      <c r="K321" s="51">
        <v>33</v>
      </c>
      <c r="L321" s="51">
        <v>49</v>
      </c>
      <c r="M321" s="51">
        <v>1826</v>
      </c>
    </row>
    <row r="322" spans="2:13" ht="15.75" thickBot="1">
      <c r="B322" s="253"/>
      <c r="C322" s="255"/>
      <c r="D322" s="250"/>
      <c r="E322" s="52" t="s">
        <v>49</v>
      </c>
      <c r="F322" s="53">
        <v>1.9447878038730944E-2</v>
      </c>
      <c r="G322" s="54">
        <v>7.4165636588380713E-4</v>
      </c>
      <c r="H322" s="54">
        <v>5.493750858398572E-4</v>
      </c>
      <c r="I322" s="54">
        <v>1.5931877489355859E-3</v>
      </c>
      <c r="J322" s="54">
        <v>1.6206565032275786E-3</v>
      </c>
      <c r="K322" s="54">
        <v>4.5323444581788218E-4</v>
      </c>
      <c r="L322" s="54">
        <v>6.7298448015382496E-4</v>
      </c>
      <c r="M322" s="54">
        <v>2.507897266858948E-2</v>
      </c>
    </row>
    <row r="323" spans="2:13">
      <c r="B323" s="253"/>
      <c r="C323" s="255"/>
      <c r="D323" s="249" t="s">
        <v>35</v>
      </c>
      <c r="E323" s="49" t="s">
        <v>38</v>
      </c>
      <c r="F323" s="50">
        <v>38309</v>
      </c>
      <c r="G323" s="51">
        <v>1008</v>
      </c>
      <c r="H323" s="51">
        <v>861</v>
      </c>
      <c r="I323" s="51">
        <v>2183</v>
      </c>
      <c r="J323" s="51">
        <v>1995</v>
      </c>
      <c r="K323" s="51">
        <v>602</v>
      </c>
      <c r="L323" s="51">
        <v>734</v>
      </c>
      <c r="M323" s="51">
        <v>45692</v>
      </c>
    </row>
    <row r="324" spans="2:13" ht="15.75" thickBot="1">
      <c r="B324" s="253"/>
      <c r="C324" s="255"/>
      <c r="D324" s="250"/>
      <c r="E324" s="52" t="s">
        <v>49</v>
      </c>
      <c r="F324" s="53">
        <v>0.52615025408597715</v>
      </c>
      <c r="G324" s="54">
        <v>1.3844252163164402E-2</v>
      </c>
      <c r="H324" s="54">
        <v>1.1825298722702927E-2</v>
      </c>
      <c r="I324" s="54">
        <v>2.9982145309710204E-2</v>
      </c>
      <c r="J324" s="54">
        <v>2.7400082406262877E-2</v>
      </c>
      <c r="K324" s="54">
        <v>8.2680950418898506E-3</v>
      </c>
      <c r="L324" s="54">
        <v>1.0081032825161379E-2</v>
      </c>
      <c r="M324" s="54">
        <v>0.62755116055486893</v>
      </c>
    </row>
    <row r="325" spans="2:13">
      <c r="B325" s="253"/>
      <c r="C325" s="255"/>
      <c r="D325" s="249" t="s">
        <v>36</v>
      </c>
      <c r="E325" s="49" t="s">
        <v>38</v>
      </c>
      <c r="F325" s="50">
        <v>12355</v>
      </c>
      <c r="G325" s="51">
        <v>333</v>
      </c>
      <c r="H325" s="51">
        <v>237</v>
      </c>
      <c r="I325" s="51">
        <v>655</v>
      </c>
      <c r="J325" s="51">
        <v>574</v>
      </c>
      <c r="K325" s="51">
        <v>162</v>
      </c>
      <c r="L325" s="51">
        <v>246</v>
      </c>
      <c r="M325" s="51">
        <v>14562</v>
      </c>
    </row>
    <row r="326" spans="2:13" ht="15.75" thickBot="1">
      <c r="B326" s="253"/>
      <c r="C326" s="255"/>
      <c r="D326" s="250"/>
      <c r="E326" s="52" t="s">
        <v>49</v>
      </c>
      <c r="F326" s="53">
        <v>0.16968822963878588</v>
      </c>
      <c r="G326" s="54">
        <v>4.573547589616811E-3</v>
      </c>
      <c r="H326" s="54">
        <v>3.2550473836011535E-3</v>
      </c>
      <c r="I326" s="54">
        <v>8.9960170306276604E-3</v>
      </c>
      <c r="J326" s="54">
        <v>7.8835324818019512E-3</v>
      </c>
      <c r="K326" s="54">
        <v>2.2249690976514215E-3</v>
      </c>
      <c r="L326" s="54">
        <v>3.3786567779151215E-3</v>
      </c>
      <c r="M326" s="54">
        <v>0.2</v>
      </c>
    </row>
    <row r="327" spans="2:13">
      <c r="B327" s="253"/>
      <c r="C327" s="255"/>
      <c r="D327" s="251" t="s">
        <v>52</v>
      </c>
      <c r="E327" s="49" t="s">
        <v>38</v>
      </c>
      <c r="F327" s="50">
        <v>60871</v>
      </c>
      <c r="G327" s="51">
        <v>1664</v>
      </c>
      <c r="H327" s="51">
        <v>1333</v>
      </c>
      <c r="I327" s="51">
        <v>3485</v>
      </c>
      <c r="J327" s="51">
        <v>3219</v>
      </c>
      <c r="K327" s="51">
        <v>963</v>
      </c>
      <c r="L327" s="51">
        <v>1275</v>
      </c>
      <c r="M327" s="51">
        <v>72810</v>
      </c>
    </row>
    <row r="328" spans="2:13" ht="15.75" thickBot="1">
      <c r="B328" s="254"/>
      <c r="C328" s="250"/>
      <c r="D328" s="250"/>
      <c r="E328" s="52" t="s">
        <v>49</v>
      </c>
      <c r="F328" s="53">
        <v>0.83602527125394854</v>
      </c>
      <c r="G328" s="54">
        <v>2.2854003570938058E-2</v>
      </c>
      <c r="H328" s="54">
        <v>1.830792473561324E-2</v>
      </c>
      <c r="I328" s="54">
        <v>4.7864304353797557E-2</v>
      </c>
      <c r="J328" s="54">
        <v>4.4210960032962508E-2</v>
      </c>
      <c r="K328" s="54">
        <v>1.3226205191594563E-2</v>
      </c>
      <c r="L328" s="54">
        <v>1.7511330861145445E-2</v>
      </c>
      <c r="M328" s="54">
        <v>1</v>
      </c>
    </row>
    <row r="329" spans="2:13">
      <c r="B329" s="252" t="s">
        <v>26</v>
      </c>
      <c r="C329" s="249" t="s">
        <v>30</v>
      </c>
      <c r="D329" s="249" t="s">
        <v>32</v>
      </c>
      <c r="E329" s="49" t="s">
        <v>38</v>
      </c>
      <c r="F329" s="50">
        <v>262</v>
      </c>
      <c r="G329" s="51">
        <v>22</v>
      </c>
      <c r="H329" s="51">
        <v>25</v>
      </c>
      <c r="I329" s="51">
        <v>55</v>
      </c>
      <c r="J329" s="51">
        <v>54</v>
      </c>
      <c r="K329" s="51">
        <v>17</v>
      </c>
      <c r="L329" s="51">
        <v>29</v>
      </c>
      <c r="M329" s="51">
        <v>464</v>
      </c>
    </row>
    <row r="330" spans="2:13" ht="15.75" thickBot="1">
      <c r="B330" s="253"/>
      <c r="C330" s="255"/>
      <c r="D330" s="250"/>
      <c r="E330" s="52" t="s">
        <v>49</v>
      </c>
      <c r="F330" s="53">
        <v>2.347249596846443E-2</v>
      </c>
      <c r="G330" s="54">
        <v>1.970972943916861E-3</v>
      </c>
      <c r="H330" s="54">
        <v>2.2397419817237053E-3</v>
      </c>
      <c r="I330" s="54">
        <v>4.9274323597921525E-3</v>
      </c>
      <c r="J330" s="54">
        <v>4.8378426805232039E-3</v>
      </c>
      <c r="K330" s="54">
        <v>1.5230245475721196E-3</v>
      </c>
      <c r="L330" s="54">
        <v>2.5981006987994982E-3</v>
      </c>
      <c r="M330" s="54">
        <v>4.1569611180791971E-2</v>
      </c>
    </row>
    <row r="331" spans="2:13">
      <c r="B331" s="253"/>
      <c r="C331" s="255"/>
      <c r="D331" s="249" t="s">
        <v>33</v>
      </c>
      <c r="E331" s="49" t="s">
        <v>38</v>
      </c>
      <c r="F331" s="50">
        <v>566</v>
      </c>
      <c r="G331" s="51">
        <v>54</v>
      </c>
      <c r="H331" s="51">
        <v>35</v>
      </c>
      <c r="I331" s="51">
        <v>176</v>
      </c>
      <c r="J331" s="51">
        <v>166</v>
      </c>
      <c r="K331" s="51">
        <v>56</v>
      </c>
      <c r="L331" s="51">
        <v>60</v>
      </c>
      <c r="M331" s="51">
        <v>1113</v>
      </c>
    </row>
    <row r="332" spans="2:13" ht="15.75" thickBot="1">
      <c r="B332" s="253"/>
      <c r="C332" s="255"/>
      <c r="D332" s="250"/>
      <c r="E332" s="52" t="s">
        <v>49</v>
      </c>
      <c r="F332" s="53">
        <v>5.0707758466224689E-2</v>
      </c>
      <c r="G332" s="54">
        <v>4.8378426805232039E-3</v>
      </c>
      <c r="H332" s="54">
        <v>3.1356387744131877E-3</v>
      </c>
      <c r="I332" s="54">
        <v>1.5767783551334888E-2</v>
      </c>
      <c r="J332" s="54">
        <v>1.4871886758645404E-2</v>
      </c>
      <c r="K332" s="54">
        <v>5.0170220390611002E-3</v>
      </c>
      <c r="L332" s="54">
        <v>5.3753807561368926E-3</v>
      </c>
      <c r="M332" s="54">
        <v>9.9713313026339373E-2</v>
      </c>
    </row>
    <row r="333" spans="2:13">
      <c r="B333" s="253"/>
      <c r="C333" s="255"/>
      <c r="D333" s="249" t="s">
        <v>34</v>
      </c>
      <c r="E333" s="49" t="s">
        <v>38</v>
      </c>
      <c r="F333" s="50">
        <v>204</v>
      </c>
      <c r="G333" s="51">
        <v>19</v>
      </c>
      <c r="H333" s="51">
        <v>23</v>
      </c>
      <c r="I333" s="51">
        <v>72</v>
      </c>
      <c r="J333" s="51">
        <v>72</v>
      </c>
      <c r="K333" s="51">
        <v>14</v>
      </c>
      <c r="L333" s="51">
        <v>21</v>
      </c>
      <c r="M333" s="51">
        <v>425</v>
      </c>
    </row>
    <row r="334" spans="2:13" ht="15.75" thickBot="1">
      <c r="B334" s="253"/>
      <c r="C334" s="255"/>
      <c r="D334" s="250"/>
      <c r="E334" s="52" t="s">
        <v>49</v>
      </c>
      <c r="F334" s="53">
        <v>1.8276294570865437E-2</v>
      </c>
      <c r="G334" s="54">
        <v>1.702203906110016E-3</v>
      </c>
      <c r="H334" s="54">
        <v>2.0605626231858091E-3</v>
      </c>
      <c r="I334" s="54">
        <v>6.4504569073642716E-3</v>
      </c>
      <c r="J334" s="54">
        <v>6.4504569073642716E-3</v>
      </c>
      <c r="K334" s="54">
        <v>1.254255509765275E-3</v>
      </c>
      <c r="L334" s="54">
        <v>1.8813832646479125E-3</v>
      </c>
      <c r="M334" s="54">
        <v>3.8075613689302991E-2</v>
      </c>
    </row>
    <row r="335" spans="2:13">
      <c r="B335" s="253"/>
      <c r="C335" s="255"/>
      <c r="D335" s="249" t="s">
        <v>35</v>
      </c>
      <c r="E335" s="49" t="s">
        <v>38</v>
      </c>
      <c r="F335" s="50">
        <v>3712</v>
      </c>
      <c r="G335" s="51">
        <v>286</v>
      </c>
      <c r="H335" s="51">
        <v>298</v>
      </c>
      <c r="I335" s="51">
        <v>980</v>
      </c>
      <c r="J335" s="51">
        <v>834</v>
      </c>
      <c r="K335" s="51">
        <v>242</v>
      </c>
      <c r="L335" s="51">
        <v>269</v>
      </c>
      <c r="M335" s="51">
        <v>6621</v>
      </c>
    </row>
    <row r="336" spans="2:13" ht="15.75" thickBot="1">
      <c r="B336" s="253"/>
      <c r="C336" s="255"/>
      <c r="D336" s="250"/>
      <c r="E336" s="52" t="s">
        <v>49</v>
      </c>
      <c r="F336" s="53">
        <v>0.33255688944633577</v>
      </c>
      <c r="G336" s="54">
        <v>2.5622648270919188E-2</v>
      </c>
      <c r="H336" s="54">
        <v>2.669772442214657E-2</v>
      </c>
      <c r="I336" s="54">
        <v>8.7797885683569263E-2</v>
      </c>
      <c r="J336" s="54">
        <v>7.4717792510302819E-2</v>
      </c>
      <c r="K336" s="54">
        <v>2.1680702383085469E-2</v>
      </c>
      <c r="L336" s="54">
        <v>2.4099623723347074E-2</v>
      </c>
      <c r="M336" s="54">
        <v>0.59317326643970614</v>
      </c>
    </row>
    <row r="337" spans="2:13">
      <c r="B337" s="253"/>
      <c r="C337" s="255"/>
      <c r="D337" s="249" t="s">
        <v>36</v>
      </c>
      <c r="E337" s="49" t="s">
        <v>38</v>
      </c>
      <c r="F337" s="50">
        <v>1470</v>
      </c>
      <c r="G337" s="51">
        <v>137</v>
      </c>
      <c r="H337" s="51">
        <v>147</v>
      </c>
      <c r="I337" s="51">
        <v>364</v>
      </c>
      <c r="J337" s="51">
        <v>279</v>
      </c>
      <c r="K337" s="51">
        <v>79</v>
      </c>
      <c r="L337" s="51">
        <v>63</v>
      </c>
      <c r="M337" s="51">
        <v>2539</v>
      </c>
    </row>
    <row r="338" spans="2:13" ht="15.75" thickBot="1">
      <c r="B338" s="253"/>
      <c r="C338" s="255"/>
      <c r="D338" s="250"/>
      <c r="E338" s="52" t="s">
        <v>49</v>
      </c>
      <c r="F338" s="53">
        <v>0.13169682852535389</v>
      </c>
      <c r="G338" s="54">
        <v>1.2273786059845906E-2</v>
      </c>
      <c r="H338" s="54">
        <v>1.3169682852535386E-2</v>
      </c>
      <c r="I338" s="54">
        <v>3.2610643253897148E-2</v>
      </c>
      <c r="J338" s="54">
        <v>2.4995520516036551E-2</v>
      </c>
      <c r="K338" s="54">
        <v>7.0775846622469097E-3</v>
      </c>
      <c r="L338" s="54">
        <v>5.6441497939437382E-3</v>
      </c>
      <c r="M338" s="54">
        <v>0.22746819566385951</v>
      </c>
    </row>
    <row r="339" spans="2:13">
      <c r="B339" s="253"/>
      <c r="C339" s="255"/>
      <c r="D339" s="251" t="s">
        <v>52</v>
      </c>
      <c r="E339" s="49" t="s">
        <v>38</v>
      </c>
      <c r="F339" s="50">
        <v>6214</v>
      </c>
      <c r="G339" s="51">
        <v>518</v>
      </c>
      <c r="H339" s="51">
        <v>528</v>
      </c>
      <c r="I339" s="51">
        <v>1647</v>
      </c>
      <c r="J339" s="51">
        <v>1405</v>
      </c>
      <c r="K339" s="51">
        <v>408</v>
      </c>
      <c r="L339" s="51">
        <v>442</v>
      </c>
      <c r="M339" s="51">
        <v>11162</v>
      </c>
    </row>
    <row r="340" spans="2:13" ht="15.75" thickBot="1">
      <c r="B340" s="253"/>
      <c r="C340" s="250"/>
      <c r="D340" s="250"/>
      <c r="E340" s="52" t="s">
        <v>49</v>
      </c>
      <c r="F340" s="53">
        <v>0.55671026697724424</v>
      </c>
      <c r="G340" s="54">
        <v>4.640745386131518E-2</v>
      </c>
      <c r="H340" s="54">
        <v>4.7303350654004657E-2</v>
      </c>
      <c r="I340" s="54">
        <v>0.14755420175595771</v>
      </c>
      <c r="J340" s="54">
        <v>0.12587349937287226</v>
      </c>
      <c r="K340" s="54">
        <v>3.6552589141730873E-2</v>
      </c>
      <c r="L340" s="54">
        <v>3.9598638236875108E-2</v>
      </c>
      <c r="M340" s="54">
        <v>1</v>
      </c>
    </row>
    <row r="341" spans="2:13">
      <c r="B341" s="253"/>
      <c r="C341" s="249" t="s">
        <v>31</v>
      </c>
      <c r="D341" s="249" t="s">
        <v>32</v>
      </c>
      <c r="E341" s="49" t="s">
        <v>38</v>
      </c>
      <c r="F341" s="50">
        <v>11825</v>
      </c>
      <c r="G341" s="51">
        <v>356</v>
      </c>
      <c r="H341" s="51">
        <v>300</v>
      </c>
      <c r="I341" s="51">
        <v>873</v>
      </c>
      <c r="J341" s="51">
        <v>953</v>
      </c>
      <c r="K341" s="51">
        <v>329</v>
      </c>
      <c r="L341" s="51">
        <v>510</v>
      </c>
      <c r="M341" s="51">
        <v>15146</v>
      </c>
    </row>
    <row r="342" spans="2:13" ht="15.75" thickBot="1">
      <c r="B342" s="253"/>
      <c r="C342" s="255"/>
      <c r="D342" s="250"/>
      <c r="E342" s="52" t="s">
        <v>49</v>
      </c>
      <c r="F342" s="53">
        <v>3.9685336394054416E-2</v>
      </c>
      <c r="G342" s="54">
        <v>1.1947551590937313E-3</v>
      </c>
      <c r="H342" s="54">
        <v>1.0068161453037061E-3</v>
      </c>
      <c r="I342" s="54">
        <v>2.9298349828337849E-3</v>
      </c>
      <c r="J342" s="54">
        <v>3.1983192882481066E-3</v>
      </c>
      <c r="K342" s="54">
        <v>1.1041417060163978E-3</v>
      </c>
      <c r="L342" s="54">
        <v>1.7115874470163004E-3</v>
      </c>
      <c r="M342" s="54">
        <v>5.0830791122566443E-2</v>
      </c>
    </row>
    <row r="343" spans="2:13">
      <c r="B343" s="253"/>
      <c r="C343" s="255"/>
      <c r="D343" s="249" t="s">
        <v>33</v>
      </c>
      <c r="E343" s="49" t="s">
        <v>38</v>
      </c>
      <c r="F343" s="50">
        <v>28511</v>
      </c>
      <c r="G343" s="51">
        <v>1165</v>
      </c>
      <c r="H343" s="51">
        <v>932</v>
      </c>
      <c r="I343" s="51">
        <v>2941</v>
      </c>
      <c r="J343" s="51">
        <v>3292</v>
      </c>
      <c r="K343" s="51">
        <v>1147</v>
      </c>
      <c r="L343" s="51">
        <v>1583</v>
      </c>
      <c r="M343" s="51">
        <v>39571</v>
      </c>
    </row>
    <row r="344" spans="2:13" ht="15.75" thickBot="1">
      <c r="B344" s="253"/>
      <c r="C344" s="255"/>
      <c r="D344" s="250"/>
      <c r="E344" s="52" t="s">
        <v>49</v>
      </c>
      <c r="F344" s="53">
        <v>9.568445039584654E-2</v>
      </c>
      <c r="G344" s="54">
        <v>3.9098026975960586E-3</v>
      </c>
      <c r="H344" s="54">
        <v>3.1278421580768468E-3</v>
      </c>
      <c r="I344" s="54">
        <v>9.8701542777939986E-3</v>
      </c>
      <c r="J344" s="54">
        <v>1.1048129167799334E-2</v>
      </c>
      <c r="K344" s="54">
        <v>3.8493937288778361E-3</v>
      </c>
      <c r="L344" s="54">
        <v>5.3126331933858895E-3</v>
      </c>
      <c r="M344" s="54">
        <v>0.13280240561937651</v>
      </c>
    </row>
    <row r="345" spans="2:13">
      <c r="B345" s="253"/>
      <c r="C345" s="255"/>
      <c r="D345" s="249" t="s">
        <v>34</v>
      </c>
      <c r="E345" s="49" t="s">
        <v>38</v>
      </c>
      <c r="F345" s="50">
        <v>8052</v>
      </c>
      <c r="G345" s="51">
        <v>363</v>
      </c>
      <c r="H345" s="51">
        <v>310</v>
      </c>
      <c r="I345" s="51">
        <v>1011</v>
      </c>
      <c r="J345" s="51">
        <v>1076</v>
      </c>
      <c r="K345" s="51">
        <v>353</v>
      </c>
      <c r="L345" s="51">
        <v>492</v>
      </c>
      <c r="M345" s="51">
        <v>11657</v>
      </c>
    </row>
    <row r="346" spans="2:13" ht="15.75" thickBot="1">
      <c r="B346" s="253"/>
      <c r="C346" s="255"/>
      <c r="D346" s="250"/>
      <c r="E346" s="52" t="s">
        <v>49</v>
      </c>
      <c r="F346" s="53">
        <v>2.7022945339951469E-2</v>
      </c>
      <c r="G346" s="54">
        <v>1.2182475358174843E-3</v>
      </c>
      <c r="H346" s="54">
        <v>1.0403766834804963E-3</v>
      </c>
      <c r="I346" s="54">
        <v>3.3929704096734899E-3</v>
      </c>
      <c r="J346" s="54">
        <v>3.6111139078226257E-3</v>
      </c>
      <c r="K346" s="54">
        <v>1.1846869976406941E-3</v>
      </c>
      <c r="L346" s="54">
        <v>1.6511784782980779E-3</v>
      </c>
      <c r="M346" s="54">
        <v>3.912151935268434E-2</v>
      </c>
    </row>
    <row r="347" spans="2:13">
      <c r="B347" s="253"/>
      <c r="C347" s="255"/>
      <c r="D347" s="249" t="s">
        <v>35</v>
      </c>
      <c r="E347" s="49" t="s">
        <v>38</v>
      </c>
      <c r="F347" s="50">
        <v>129943</v>
      </c>
      <c r="G347" s="51">
        <v>4947</v>
      </c>
      <c r="H347" s="51">
        <v>3994</v>
      </c>
      <c r="I347" s="51">
        <v>11746</v>
      </c>
      <c r="J347" s="51">
        <v>12403</v>
      </c>
      <c r="K347" s="51">
        <v>4049</v>
      </c>
      <c r="L347" s="51">
        <v>5389</v>
      </c>
      <c r="M347" s="51">
        <v>172471</v>
      </c>
    </row>
    <row r="348" spans="2:13" ht="15.75" thickBot="1">
      <c r="B348" s="253"/>
      <c r="C348" s="255"/>
      <c r="D348" s="250"/>
      <c r="E348" s="52" t="s">
        <v>49</v>
      </c>
      <c r="F348" s="53">
        <v>0.43609570123066488</v>
      </c>
      <c r="G348" s="54">
        <v>1.6602398236058115E-2</v>
      </c>
      <c r="H348" s="54">
        <v>1.3404078947810007E-2</v>
      </c>
      <c r="I348" s="54">
        <v>3.9420208142457773E-2</v>
      </c>
      <c r="J348" s="54">
        <v>4.1625135500672893E-2</v>
      </c>
      <c r="K348" s="54">
        <v>1.3588661907782353E-2</v>
      </c>
      <c r="L348" s="54">
        <v>1.808577402347224E-2</v>
      </c>
      <c r="M348" s="54">
        <v>0.57882195798891833</v>
      </c>
    </row>
    <row r="349" spans="2:13">
      <c r="B349" s="253"/>
      <c r="C349" s="255"/>
      <c r="D349" s="249" t="s">
        <v>36</v>
      </c>
      <c r="E349" s="49" t="s">
        <v>38</v>
      </c>
      <c r="F349" s="50">
        <v>44426</v>
      </c>
      <c r="G349" s="51">
        <v>1793</v>
      </c>
      <c r="H349" s="51">
        <v>1478</v>
      </c>
      <c r="I349" s="51">
        <v>4148</v>
      </c>
      <c r="J349" s="51">
        <v>4041</v>
      </c>
      <c r="K349" s="51">
        <v>1304</v>
      </c>
      <c r="L349" s="51">
        <v>1934</v>
      </c>
      <c r="M349" s="51">
        <v>59124</v>
      </c>
    </row>
    <row r="350" spans="2:13" ht="15.75" thickBot="1">
      <c r="B350" s="253"/>
      <c r="C350" s="255"/>
      <c r="D350" s="250"/>
      <c r="E350" s="52" t="s">
        <v>49</v>
      </c>
      <c r="F350" s="53">
        <v>0.14909604690420816</v>
      </c>
      <c r="G350" s="54">
        <v>6.0174044950984827E-3</v>
      </c>
      <c r="H350" s="54">
        <v>4.9602475425295925E-3</v>
      </c>
      <c r="I350" s="54">
        <v>1.3920911235732575E-2</v>
      </c>
      <c r="J350" s="54">
        <v>1.3561813477240921E-2</v>
      </c>
      <c r="K350" s="54">
        <v>4.3762941782534426E-3</v>
      </c>
      <c r="L350" s="54">
        <v>6.4906080833912246E-3</v>
      </c>
      <c r="M350" s="54">
        <v>0.1984233259164544</v>
      </c>
    </row>
    <row r="351" spans="2:13">
      <c r="B351" s="253"/>
      <c r="C351" s="255"/>
      <c r="D351" s="251" t="s">
        <v>52</v>
      </c>
      <c r="E351" s="49" t="s">
        <v>38</v>
      </c>
      <c r="F351" s="50">
        <v>222757</v>
      </c>
      <c r="G351" s="51">
        <v>8624</v>
      </c>
      <c r="H351" s="51">
        <v>7014</v>
      </c>
      <c r="I351" s="51">
        <v>20719</v>
      </c>
      <c r="J351" s="51">
        <v>21765</v>
      </c>
      <c r="K351" s="51">
        <v>7182</v>
      </c>
      <c r="L351" s="51">
        <v>9908</v>
      </c>
      <c r="M351" s="51">
        <v>297969</v>
      </c>
    </row>
    <row r="352" spans="2:13" ht="15.75" thickBot="1">
      <c r="B352" s="253"/>
      <c r="C352" s="250"/>
      <c r="D352" s="250"/>
      <c r="E352" s="52" t="s">
        <v>49</v>
      </c>
      <c r="F352" s="53">
        <v>0.74758448026472546</v>
      </c>
      <c r="G352" s="54">
        <v>2.8942608123663872E-2</v>
      </c>
      <c r="H352" s="54">
        <v>2.3539361477200645E-2</v>
      </c>
      <c r="I352" s="54">
        <v>6.9534079048491626E-2</v>
      </c>
      <c r="J352" s="54">
        <v>7.3044511341783872E-2</v>
      </c>
      <c r="K352" s="54">
        <v>2.4103178518570724E-2</v>
      </c>
      <c r="L352" s="54">
        <v>3.3251781225563735E-2</v>
      </c>
      <c r="M352" s="54">
        <v>1</v>
      </c>
    </row>
    <row r="353" spans="2:13">
      <c r="B353" s="253"/>
      <c r="C353" s="249" t="s">
        <v>40</v>
      </c>
      <c r="D353" s="249" t="s">
        <v>32</v>
      </c>
      <c r="E353" s="49" t="s">
        <v>38</v>
      </c>
      <c r="F353" s="50">
        <v>2972</v>
      </c>
      <c r="G353" s="51">
        <v>57</v>
      </c>
      <c r="H353" s="51">
        <v>49</v>
      </c>
      <c r="I353" s="51">
        <v>140</v>
      </c>
      <c r="J353" s="51">
        <v>145</v>
      </c>
      <c r="K353" s="51">
        <v>40</v>
      </c>
      <c r="L353" s="51">
        <v>69</v>
      </c>
      <c r="M353" s="51">
        <v>3472</v>
      </c>
    </row>
    <row r="354" spans="2:13" ht="15.75" thickBot="1">
      <c r="B354" s="253"/>
      <c r="C354" s="255"/>
      <c r="D354" s="250"/>
      <c r="E354" s="52" t="s">
        <v>49</v>
      </c>
      <c r="F354" s="53">
        <v>3.6190499385053761E-2</v>
      </c>
      <c r="G354" s="54">
        <v>6.940977338317848E-4</v>
      </c>
      <c r="H354" s="54">
        <v>5.966805080308325E-4</v>
      </c>
      <c r="I354" s="54">
        <v>1.7048014515166645E-3</v>
      </c>
      <c r="J354" s="54">
        <v>1.7656872176422596E-3</v>
      </c>
      <c r="K354" s="54">
        <v>4.8708612900476132E-4</v>
      </c>
      <c r="L354" s="54">
        <v>8.4022357253321319E-4</v>
      </c>
      <c r="M354" s="54">
        <v>4.2279075997613276E-2</v>
      </c>
    </row>
    <row r="355" spans="2:13">
      <c r="B355" s="253"/>
      <c r="C355" s="255"/>
      <c r="D355" s="249" t="s">
        <v>33</v>
      </c>
      <c r="E355" s="49" t="s">
        <v>38</v>
      </c>
      <c r="F355" s="50">
        <v>6990</v>
      </c>
      <c r="G355" s="51">
        <v>216</v>
      </c>
      <c r="H355" s="51">
        <v>158</v>
      </c>
      <c r="I355" s="51">
        <v>418</v>
      </c>
      <c r="J355" s="51">
        <v>414</v>
      </c>
      <c r="K355" s="51">
        <v>125</v>
      </c>
      <c r="L355" s="51">
        <v>173</v>
      </c>
      <c r="M355" s="51">
        <v>8494</v>
      </c>
    </row>
    <row r="356" spans="2:13" ht="15.75" thickBot="1">
      <c r="B356" s="253"/>
      <c r="C356" s="255"/>
      <c r="D356" s="250"/>
      <c r="E356" s="52" t="s">
        <v>49</v>
      </c>
      <c r="F356" s="53">
        <v>8.5118301043582034E-2</v>
      </c>
      <c r="G356" s="54">
        <v>2.6302650966257106E-3</v>
      </c>
      <c r="H356" s="54">
        <v>1.923990209568807E-3</v>
      </c>
      <c r="I356" s="54">
        <v>5.0900500480997556E-3</v>
      </c>
      <c r="J356" s="54">
        <v>5.0413414351992789E-3</v>
      </c>
      <c r="K356" s="54">
        <v>1.5221441531398788E-3</v>
      </c>
      <c r="L356" s="54">
        <v>2.1066475079455924E-3</v>
      </c>
      <c r="M356" s="54">
        <v>0.10343273949416104</v>
      </c>
    </row>
    <row r="357" spans="2:13">
      <c r="B357" s="253"/>
      <c r="C357" s="255"/>
      <c r="D357" s="249" t="s">
        <v>34</v>
      </c>
      <c r="E357" s="49" t="s">
        <v>38</v>
      </c>
      <c r="F357" s="50">
        <v>1667</v>
      </c>
      <c r="G357" s="51">
        <v>43</v>
      </c>
      <c r="H357" s="51">
        <v>47</v>
      </c>
      <c r="I357" s="51">
        <v>123</v>
      </c>
      <c r="J357" s="51">
        <v>128</v>
      </c>
      <c r="K357" s="51">
        <v>43</v>
      </c>
      <c r="L357" s="51">
        <v>55</v>
      </c>
      <c r="M357" s="51">
        <v>2106</v>
      </c>
    </row>
    <row r="358" spans="2:13" ht="15.75" thickBot="1">
      <c r="B358" s="253"/>
      <c r="C358" s="255"/>
      <c r="D358" s="250"/>
      <c r="E358" s="52" t="s">
        <v>49</v>
      </c>
      <c r="F358" s="53">
        <v>2.0299314426273429E-2</v>
      </c>
      <c r="G358" s="54">
        <v>5.2361758868011842E-4</v>
      </c>
      <c r="H358" s="54">
        <v>5.723262015805944E-4</v>
      </c>
      <c r="I358" s="54">
        <v>1.4977898466896407E-3</v>
      </c>
      <c r="J358" s="54">
        <v>1.5586756128152359E-3</v>
      </c>
      <c r="K358" s="54">
        <v>5.2361758868011842E-4</v>
      </c>
      <c r="L358" s="54">
        <v>6.697434273815467E-4</v>
      </c>
      <c r="M358" s="54">
        <v>2.5645084692100681E-2</v>
      </c>
    </row>
    <row r="359" spans="2:13">
      <c r="B359" s="253"/>
      <c r="C359" s="255"/>
      <c r="D359" s="249" t="s">
        <v>35</v>
      </c>
      <c r="E359" s="49" t="s">
        <v>38</v>
      </c>
      <c r="F359" s="50">
        <v>43709</v>
      </c>
      <c r="G359" s="51">
        <v>1106</v>
      </c>
      <c r="H359" s="51">
        <v>911</v>
      </c>
      <c r="I359" s="51">
        <v>2271</v>
      </c>
      <c r="J359" s="51">
        <v>2048</v>
      </c>
      <c r="K359" s="51">
        <v>646</v>
      </c>
      <c r="L359" s="51">
        <v>773</v>
      </c>
      <c r="M359" s="51">
        <v>51464</v>
      </c>
    </row>
    <row r="360" spans="2:13" ht="15.75" thickBot="1">
      <c r="B360" s="253"/>
      <c r="C360" s="255"/>
      <c r="D360" s="250"/>
      <c r="E360" s="52" t="s">
        <v>49</v>
      </c>
      <c r="F360" s="53">
        <v>0.53225119031672774</v>
      </c>
      <c r="G360" s="54">
        <v>1.3467931466981648E-2</v>
      </c>
      <c r="H360" s="54">
        <v>1.1093386588083438E-2</v>
      </c>
      <c r="I360" s="54">
        <v>2.7654314974245323E-2</v>
      </c>
      <c r="J360" s="54">
        <v>2.4938809805043774E-2</v>
      </c>
      <c r="K360" s="54">
        <v>7.8664409834268943E-3</v>
      </c>
      <c r="L360" s="54">
        <v>9.4129394430170106E-3</v>
      </c>
      <c r="M360" s="54">
        <v>0.62668501357752582</v>
      </c>
    </row>
    <row r="361" spans="2:13">
      <c r="B361" s="253"/>
      <c r="C361" s="255"/>
      <c r="D361" s="249" t="s">
        <v>36</v>
      </c>
      <c r="E361" s="49" t="s">
        <v>38</v>
      </c>
      <c r="F361" s="50">
        <v>14308</v>
      </c>
      <c r="G361" s="51">
        <v>358</v>
      </c>
      <c r="H361" s="51">
        <v>258</v>
      </c>
      <c r="I361" s="51">
        <v>607</v>
      </c>
      <c r="J361" s="51">
        <v>614</v>
      </c>
      <c r="K361" s="51">
        <v>178</v>
      </c>
      <c r="L361" s="51">
        <v>262</v>
      </c>
      <c r="M361" s="51">
        <v>16585</v>
      </c>
    </row>
    <row r="362" spans="2:13" ht="15.75" thickBot="1">
      <c r="B362" s="253"/>
      <c r="C362" s="255"/>
      <c r="D362" s="250"/>
      <c r="E362" s="52" t="s">
        <v>49</v>
      </c>
      <c r="F362" s="53">
        <v>0.17423070834500312</v>
      </c>
      <c r="G362" s="54">
        <v>4.359420854592613E-3</v>
      </c>
      <c r="H362" s="54">
        <v>3.1417055320807101E-3</v>
      </c>
      <c r="I362" s="54">
        <v>7.3915320076472528E-3</v>
      </c>
      <c r="J362" s="54">
        <v>7.4767720802230856E-3</v>
      </c>
      <c r="K362" s="54">
        <v>2.1675332740711873E-3</v>
      </c>
      <c r="L362" s="54">
        <v>3.1904141449811863E-3</v>
      </c>
      <c r="M362" s="54">
        <v>0.20195808623859915</v>
      </c>
    </row>
    <row r="363" spans="2:13">
      <c r="B363" s="253"/>
      <c r="C363" s="255"/>
      <c r="D363" s="251" t="s">
        <v>52</v>
      </c>
      <c r="E363" s="49" t="s">
        <v>38</v>
      </c>
      <c r="F363" s="50">
        <v>69646</v>
      </c>
      <c r="G363" s="51">
        <v>1780</v>
      </c>
      <c r="H363" s="51">
        <v>1423</v>
      </c>
      <c r="I363" s="51">
        <v>3559</v>
      </c>
      <c r="J363" s="51">
        <v>3349</v>
      </c>
      <c r="K363" s="51">
        <v>1032</v>
      </c>
      <c r="L363" s="51">
        <v>1332</v>
      </c>
      <c r="M363" s="51">
        <v>82121</v>
      </c>
    </row>
    <row r="364" spans="2:13" ht="15.75" thickBot="1">
      <c r="B364" s="254"/>
      <c r="C364" s="250"/>
      <c r="D364" s="250"/>
      <c r="E364" s="52" t="s">
        <v>49</v>
      </c>
      <c r="F364" s="53">
        <v>0.84809001351664004</v>
      </c>
      <c r="G364" s="54">
        <v>2.1675332740711876E-2</v>
      </c>
      <c r="H364" s="54">
        <v>1.7328089039344383E-2</v>
      </c>
      <c r="I364" s="54">
        <v>4.3338488328198636E-2</v>
      </c>
      <c r="J364" s="54">
        <v>4.0781286150923642E-2</v>
      </c>
      <c r="K364" s="54">
        <v>1.256682212832284E-2</v>
      </c>
      <c r="L364" s="54">
        <v>1.6219968095858552E-2</v>
      </c>
      <c r="M364" s="54">
        <v>1</v>
      </c>
    </row>
    <row r="365" spans="2:13">
      <c r="B365" s="252" t="s">
        <v>27</v>
      </c>
      <c r="C365" s="249" t="s">
        <v>30</v>
      </c>
      <c r="D365" s="249" t="s">
        <v>32</v>
      </c>
      <c r="E365" s="49" t="s">
        <v>38</v>
      </c>
      <c r="F365" s="50">
        <v>310</v>
      </c>
      <c r="G365" s="51">
        <v>23</v>
      </c>
      <c r="H365" s="51">
        <v>29</v>
      </c>
      <c r="I365" s="51">
        <v>86</v>
      </c>
      <c r="J365" s="51">
        <v>63</v>
      </c>
      <c r="K365" s="51">
        <v>16</v>
      </c>
      <c r="L365" s="51">
        <v>28</v>
      </c>
      <c r="M365" s="51">
        <v>555</v>
      </c>
    </row>
    <row r="366" spans="2:13" ht="15.75" thickBot="1">
      <c r="B366" s="253"/>
      <c r="C366" s="255"/>
      <c r="D366" s="250"/>
      <c r="E366" s="52" t="s">
        <v>49</v>
      </c>
      <c r="F366" s="53">
        <v>2.4057116250194008E-2</v>
      </c>
      <c r="G366" s="54">
        <v>1.7848828185627814E-3</v>
      </c>
      <c r="H366" s="54">
        <v>2.2505044234052462E-3</v>
      </c>
      <c r="I366" s="54">
        <v>6.6739096694086609E-3</v>
      </c>
      <c r="J366" s="54">
        <v>4.8890268508458793E-3</v>
      </c>
      <c r="K366" s="54">
        <v>1.2416576129132392E-3</v>
      </c>
      <c r="L366" s="54">
        <v>2.1729008225981686E-3</v>
      </c>
      <c r="M366" s="54">
        <v>4.3069998447927985E-2</v>
      </c>
    </row>
    <row r="367" spans="2:13">
      <c r="B367" s="253"/>
      <c r="C367" s="255"/>
      <c r="D367" s="249" t="s">
        <v>33</v>
      </c>
      <c r="E367" s="49" t="s">
        <v>38</v>
      </c>
      <c r="F367" s="50">
        <v>676</v>
      </c>
      <c r="G367" s="51">
        <v>63</v>
      </c>
      <c r="H367" s="51">
        <v>75</v>
      </c>
      <c r="I367" s="51">
        <v>224</v>
      </c>
      <c r="J367" s="51">
        <v>208</v>
      </c>
      <c r="K367" s="51">
        <v>61</v>
      </c>
      <c r="L367" s="51">
        <v>65</v>
      </c>
      <c r="M367" s="51">
        <v>1372</v>
      </c>
    </row>
    <row r="368" spans="2:13" ht="15.75" thickBot="1">
      <c r="B368" s="253"/>
      <c r="C368" s="255"/>
      <c r="D368" s="250"/>
      <c r="E368" s="52" t="s">
        <v>49</v>
      </c>
      <c r="F368" s="53">
        <v>5.2460034145584353E-2</v>
      </c>
      <c r="G368" s="54">
        <v>4.8890268508458793E-3</v>
      </c>
      <c r="H368" s="54">
        <v>5.8202700605308084E-3</v>
      </c>
      <c r="I368" s="54">
        <v>1.7383206580785349E-2</v>
      </c>
      <c r="J368" s="54">
        <v>1.6141548967872111E-2</v>
      </c>
      <c r="K368" s="54">
        <v>4.7338196492317242E-3</v>
      </c>
      <c r="L368" s="54">
        <v>5.0442340524600336E-3</v>
      </c>
      <c r="M368" s="54">
        <v>0.10647214030731027</v>
      </c>
    </row>
    <row r="369" spans="2:13">
      <c r="B369" s="253"/>
      <c r="C369" s="255"/>
      <c r="D369" s="249" t="s">
        <v>34</v>
      </c>
      <c r="E369" s="49" t="s">
        <v>38</v>
      </c>
      <c r="F369" s="50">
        <v>271</v>
      </c>
      <c r="G369" s="51">
        <v>30</v>
      </c>
      <c r="H369" s="51">
        <v>31</v>
      </c>
      <c r="I369" s="51">
        <v>122</v>
      </c>
      <c r="J369" s="51">
        <v>122</v>
      </c>
      <c r="K369" s="51">
        <v>27</v>
      </c>
      <c r="L369" s="51">
        <v>27</v>
      </c>
      <c r="M369" s="51">
        <v>630</v>
      </c>
    </row>
    <row r="370" spans="2:13" ht="15.75" thickBot="1">
      <c r="B370" s="253"/>
      <c r="C370" s="255"/>
      <c r="D370" s="250"/>
      <c r="E370" s="52" t="s">
        <v>49</v>
      </c>
      <c r="F370" s="53">
        <v>2.1030575818717989E-2</v>
      </c>
      <c r="G370" s="54">
        <v>2.3281080242123233E-3</v>
      </c>
      <c r="H370" s="54">
        <v>2.4057116250194009E-3</v>
      </c>
      <c r="I370" s="54">
        <v>9.4676392984634483E-3</v>
      </c>
      <c r="J370" s="54">
        <v>9.4676392984634483E-3</v>
      </c>
      <c r="K370" s="54">
        <v>2.095297221791091E-3</v>
      </c>
      <c r="L370" s="54">
        <v>2.095297221791091E-3</v>
      </c>
      <c r="M370" s="54">
        <v>4.8890268508458797E-2</v>
      </c>
    </row>
    <row r="371" spans="2:13">
      <c r="B371" s="253"/>
      <c r="C371" s="255"/>
      <c r="D371" s="249" t="s">
        <v>35</v>
      </c>
      <c r="E371" s="49" t="s">
        <v>38</v>
      </c>
      <c r="F371" s="50">
        <v>4332</v>
      </c>
      <c r="G371" s="51">
        <v>409</v>
      </c>
      <c r="H371" s="51">
        <v>326</v>
      </c>
      <c r="I371" s="51">
        <v>1035</v>
      </c>
      <c r="J371" s="51">
        <v>935</v>
      </c>
      <c r="K371" s="51">
        <v>221</v>
      </c>
      <c r="L371" s="51">
        <v>234</v>
      </c>
      <c r="M371" s="51">
        <v>7492</v>
      </c>
    </row>
    <row r="372" spans="2:13" ht="15.75" thickBot="1">
      <c r="B372" s="253"/>
      <c r="C372" s="255"/>
      <c r="D372" s="250"/>
      <c r="E372" s="52" t="s">
        <v>49</v>
      </c>
      <c r="F372" s="53">
        <v>0.3361787986962595</v>
      </c>
      <c r="G372" s="54">
        <v>3.1739872730094681E-2</v>
      </c>
      <c r="H372" s="54">
        <v>2.5298773863107245E-2</v>
      </c>
      <c r="I372" s="54">
        <v>8.031972683532515E-2</v>
      </c>
      <c r="J372" s="54">
        <v>7.2559366754617424E-2</v>
      </c>
      <c r="K372" s="54">
        <v>1.7150395778364115E-2</v>
      </c>
      <c r="L372" s="54">
        <v>1.8159242588856123E-2</v>
      </c>
      <c r="M372" s="54">
        <v>0.58140617724662425</v>
      </c>
    </row>
    <row r="373" spans="2:13">
      <c r="B373" s="253"/>
      <c r="C373" s="255"/>
      <c r="D373" s="249" t="s">
        <v>36</v>
      </c>
      <c r="E373" s="49" t="s">
        <v>38</v>
      </c>
      <c r="F373" s="50">
        <v>1739</v>
      </c>
      <c r="G373" s="51">
        <v>159</v>
      </c>
      <c r="H373" s="51">
        <v>119</v>
      </c>
      <c r="I373" s="51">
        <v>417</v>
      </c>
      <c r="J373" s="51">
        <v>300</v>
      </c>
      <c r="K373" s="51">
        <v>46</v>
      </c>
      <c r="L373" s="51">
        <v>57</v>
      </c>
      <c r="M373" s="51">
        <v>2837</v>
      </c>
    </row>
    <row r="374" spans="2:13" ht="15.75" thickBot="1">
      <c r="B374" s="253"/>
      <c r="C374" s="255"/>
      <c r="D374" s="250"/>
      <c r="E374" s="52" t="s">
        <v>49</v>
      </c>
      <c r="F374" s="53">
        <v>0.13495266180350768</v>
      </c>
      <c r="G374" s="54">
        <v>1.2338972528325314E-2</v>
      </c>
      <c r="H374" s="54">
        <v>9.2348284960422165E-3</v>
      </c>
      <c r="I374" s="54">
        <v>3.2360701536551295E-2</v>
      </c>
      <c r="J374" s="54">
        <v>2.3281080242123234E-2</v>
      </c>
      <c r="K374" s="54">
        <v>3.5697656371255627E-3</v>
      </c>
      <c r="L374" s="54">
        <v>4.4234052460034147E-3</v>
      </c>
      <c r="M374" s="54">
        <v>0.22016141548967874</v>
      </c>
    </row>
    <row r="375" spans="2:13">
      <c r="B375" s="253"/>
      <c r="C375" s="255"/>
      <c r="D375" s="251" t="s">
        <v>52</v>
      </c>
      <c r="E375" s="49" t="s">
        <v>38</v>
      </c>
      <c r="F375" s="50">
        <v>7328</v>
      </c>
      <c r="G375" s="51">
        <v>684</v>
      </c>
      <c r="H375" s="51">
        <v>580</v>
      </c>
      <c r="I375" s="51">
        <v>1884</v>
      </c>
      <c r="J375" s="51">
        <v>1628</v>
      </c>
      <c r="K375" s="51">
        <v>371</v>
      </c>
      <c r="L375" s="51">
        <v>411</v>
      </c>
      <c r="M375" s="51">
        <v>12886</v>
      </c>
    </row>
    <row r="376" spans="2:13" ht="15.75" thickBot="1">
      <c r="B376" s="253"/>
      <c r="C376" s="250"/>
      <c r="D376" s="250"/>
      <c r="E376" s="52" t="s">
        <v>49</v>
      </c>
      <c r="F376" s="53">
        <v>0.56867918671426354</v>
      </c>
      <c r="G376" s="54">
        <v>5.3080862952040973E-2</v>
      </c>
      <c r="H376" s="54">
        <v>4.501008846810492E-2</v>
      </c>
      <c r="I376" s="54">
        <v>0.14620518392053392</v>
      </c>
      <c r="J376" s="54">
        <v>0.12633866211392208</v>
      </c>
      <c r="K376" s="54">
        <v>2.8790935899425732E-2</v>
      </c>
      <c r="L376" s="54">
        <v>3.1895079931708835E-2</v>
      </c>
      <c r="M376" s="54">
        <v>1</v>
      </c>
    </row>
    <row r="377" spans="2:13">
      <c r="B377" s="253"/>
      <c r="C377" s="249" t="s">
        <v>31</v>
      </c>
      <c r="D377" s="249" t="s">
        <v>32</v>
      </c>
      <c r="E377" s="49" t="s">
        <v>38</v>
      </c>
      <c r="F377" s="50">
        <v>12918</v>
      </c>
      <c r="G377" s="51">
        <v>393</v>
      </c>
      <c r="H377" s="51">
        <v>333</v>
      </c>
      <c r="I377" s="51">
        <v>961</v>
      </c>
      <c r="J377" s="51">
        <v>1049</v>
      </c>
      <c r="K377" s="51">
        <v>317</v>
      </c>
      <c r="L377" s="51">
        <v>402</v>
      </c>
      <c r="M377" s="51">
        <v>16373</v>
      </c>
    </row>
    <row r="378" spans="2:13" ht="15.75" thickBot="1">
      <c r="B378" s="253"/>
      <c r="C378" s="255"/>
      <c r="D378" s="250"/>
      <c r="E378" s="52" t="s">
        <v>49</v>
      </c>
      <c r="F378" s="53">
        <v>4.1480958191509855E-2</v>
      </c>
      <c r="G378" s="54">
        <v>1.2619613383854603E-3</v>
      </c>
      <c r="H378" s="54">
        <v>1.0692954851968402E-3</v>
      </c>
      <c r="I378" s="54">
        <v>3.0858647485710617E-3</v>
      </c>
      <c r="J378" s="54">
        <v>3.3684413332477044E-3</v>
      </c>
      <c r="K378" s="54">
        <v>1.0179179243465417E-3</v>
      </c>
      <c r="L378" s="54">
        <v>1.2908612163637532E-3</v>
      </c>
      <c r="M378" s="54">
        <v>5.257530023762122E-2</v>
      </c>
    </row>
    <row r="379" spans="2:13">
      <c r="B379" s="253"/>
      <c r="C379" s="255"/>
      <c r="D379" s="249" t="s">
        <v>33</v>
      </c>
      <c r="E379" s="49" t="s">
        <v>38</v>
      </c>
      <c r="F379" s="50">
        <v>30584</v>
      </c>
      <c r="G379" s="51">
        <v>1383</v>
      </c>
      <c r="H379" s="51">
        <v>1106</v>
      </c>
      <c r="I379" s="51">
        <v>3410</v>
      </c>
      <c r="J379" s="51">
        <v>3617</v>
      </c>
      <c r="K379" s="51">
        <v>1134</v>
      </c>
      <c r="L379" s="51">
        <v>1541</v>
      </c>
      <c r="M379" s="51">
        <v>42775</v>
      </c>
    </row>
    <row r="380" spans="2:13" ht="15.75" thickBot="1">
      <c r="B380" s="253"/>
      <c r="C380" s="255"/>
      <c r="D380" s="250"/>
      <c r="E380" s="52" t="s">
        <v>49</v>
      </c>
      <c r="F380" s="53">
        <v>9.8208207565345831E-2</v>
      </c>
      <c r="G380" s="54">
        <v>4.4409479159976881E-3</v>
      </c>
      <c r="H380" s="54">
        <v>3.5514738937768931E-3</v>
      </c>
      <c r="I380" s="54">
        <v>1.0949842656219897E-2</v>
      </c>
      <c r="J380" s="54">
        <v>1.1614539849720636E-2</v>
      </c>
      <c r="K380" s="54">
        <v>3.6413846252649155E-3</v>
      </c>
      <c r="L380" s="54">
        <v>4.9483013293943872E-3</v>
      </c>
      <c r="M380" s="54">
        <v>0.13735469783572024</v>
      </c>
    </row>
    <row r="381" spans="2:13">
      <c r="B381" s="253"/>
      <c r="C381" s="255"/>
      <c r="D381" s="249" t="s">
        <v>34</v>
      </c>
      <c r="E381" s="49" t="s">
        <v>38</v>
      </c>
      <c r="F381" s="50">
        <v>9812</v>
      </c>
      <c r="G381" s="51">
        <v>432</v>
      </c>
      <c r="H381" s="51">
        <v>385</v>
      </c>
      <c r="I381" s="51">
        <v>1322</v>
      </c>
      <c r="J381" s="51">
        <v>1496</v>
      </c>
      <c r="K381" s="51">
        <v>479</v>
      </c>
      <c r="L381" s="51">
        <v>497</v>
      </c>
      <c r="M381" s="51">
        <v>14423</v>
      </c>
    </row>
    <row r="382" spans="2:13" ht="15.75" thickBot="1">
      <c r="B382" s="253"/>
      <c r="C382" s="255"/>
      <c r="D382" s="250"/>
      <c r="E382" s="52" t="s">
        <v>49</v>
      </c>
      <c r="F382" s="53">
        <v>3.1507289191445638E-2</v>
      </c>
      <c r="G382" s="54">
        <v>1.3871941429580632E-3</v>
      </c>
      <c r="H382" s="54">
        <v>1.2362725579603108E-3</v>
      </c>
      <c r="I382" s="54">
        <v>4.2450709652559239E-3</v>
      </c>
      <c r="J382" s="54">
        <v>4.8038019395029215E-3</v>
      </c>
      <c r="K382" s="54">
        <v>1.5381157279558153E-3</v>
      </c>
      <c r="L382" s="54">
        <v>1.5959154839124013E-3</v>
      </c>
      <c r="M382" s="54">
        <v>4.6313660008991071E-2</v>
      </c>
    </row>
    <row r="383" spans="2:13">
      <c r="B383" s="253"/>
      <c r="C383" s="255"/>
      <c r="D383" s="249" t="s">
        <v>35</v>
      </c>
      <c r="E383" s="49" t="s">
        <v>38</v>
      </c>
      <c r="F383" s="50">
        <v>133350</v>
      </c>
      <c r="G383" s="51">
        <v>4918</v>
      </c>
      <c r="H383" s="51">
        <v>4028</v>
      </c>
      <c r="I383" s="51">
        <v>12556</v>
      </c>
      <c r="J383" s="51">
        <v>12522</v>
      </c>
      <c r="K383" s="51">
        <v>3647</v>
      </c>
      <c r="L383" s="51">
        <v>4540</v>
      </c>
      <c r="M383" s="51">
        <v>175561</v>
      </c>
    </row>
    <row r="384" spans="2:13" ht="15.75" thickBot="1">
      <c r="B384" s="253"/>
      <c r="C384" s="255"/>
      <c r="D384" s="250"/>
      <c r="E384" s="52" t="s">
        <v>49</v>
      </c>
      <c r="F384" s="53">
        <v>0.42819985871170763</v>
      </c>
      <c r="G384" s="54">
        <v>1.5792177766360542E-2</v>
      </c>
      <c r="H384" s="54">
        <v>1.293430094406268E-2</v>
      </c>
      <c r="I384" s="54">
        <v>4.0318540877271852E-2</v>
      </c>
      <c r="J384" s="54">
        <v>4.0209363560464971E-2</v>
      </c>
      <c r="K384" s="54">
        <v>1.1710872776314945E-2</v>
      </c>
      <c r="L384" s="54">
        <v>1.4578382891272237E-2</v>
      </c>
      <c r="M384" s="54">
        <v>0.5637434975274549</v>
      </c>
    </row>
    <row r="385" spans="2:13">
      <c r="B385" s="253"/>
      <c r="C385" s="255"/>
      <c r="D385" s="249" t="s">
        <v>36</v>
      </c>
      <c r="E385" s="49" t="s">
        <v>38</v>
      </c>
      <c r="F385" s="50">
        <v>47977</v>
      </c>
      <c r="G385" s="51">
        <v>1828</v>
      </c>
      <c r="H385" s="51">
        <v>1526</v>
      </c>
      <c r="I385" s="51">
        <v>4159</v>
      </c>
      <c r="J385" s="51">
        <v>4053</v>
      </c>
      <c r="K385" s="51">
        <v>1139</v>
      </c>
      <c r="L385" s="51">
        <v>1606</v>
      </c>
      <c r="M385" s="51">
        <v>62288</v>
      </c>
    </row>
    <row r="386" spans="2:13" ht="15.75" thickBot="1">
      <c r="B386" s="253"/>
      <c r="C386" s="255"/>
      <c r="D386" s="250"/>
      <c r="E386" s="52" t="s">
        <v>49</v>
      </c>
      <c r="F386" s="53">
        <v>0.15405882730717357</v>
      </c>
      <c r="G386" s="54">
        <v>5.8698863271466183E-3</v>
      </c>
      <c r="H386" s="54">
        <v>4.9001348660972326E-3</v>
      </c>
      <c r="I386" s="54">
        <v>1.3354954723524501E-2</v>
      </c>
      <c r="J386" s="54">
        <v>1.3014578382891273E-2</v>
      </c>
      <c r="K386" s="54">
        <v>3.657440113030634E-3</v>
      </c>
      <c r="L386" s="54">
        <v>5.1570226703487251E-3</v>
      </c>
      <c r="M386" s="54">
        <v>0.20001284439021258</v>
      </c>
    </row>
    <row r="387" spans="2:13">
      <c r="B387" s="253"/>
      <c r="C387" s="255"/>
      <c r="D387" s="251" t="s">
        <v>52</v>
      </c>
      <c r="E387" s="49" t="s">
        <v>38</v>
      </c>
      <c r="F387" s="50">
        <v>234641</v>
      </c>
      <c r="G387" s="51">
        <v>8954</v>
      </c>
      <c r="H387" s="51">
        <v>7378</v>
      </c>
      <c r="I387" s="51">
        <v>22408</v>
      </c>
      <c r="J387" s="51">
        <v>22737</v>
      </c>
      <c r="K387" s="51">
        <v>6716</v>
      </c>
      <c r="L387" s="51">
        <v>8586</v>
      </c>
      <c r="M387" s="51">
        <v>311420</v>
      </c>
    </row>
    <row r="388" spans="2:13" ht="15.75" thickBot="1">
      <c r="B388" s="253"/>
      <c r="C388" s="250"/>
      <c r="D388" s="250"/>
      <c r="E388" s="52" t="s">
        <v>49</v>
      </c>
      <c r="F388" s="53">
        <v>0.75345514096718258</v>
      </c>
      <c r="G388" s="54">
        <v>2.8752167490848371E-2</v>
      </c>
      <c r="H388" s="54">
        <v>2.3691477747093955E-2</v>
      </c>
      <c r="I388" s="54">
        <v>7.1954273970843238E-2</v>
      </c>
      <c r="J388" s="54">
        <v>7.3010725065827509E-2</v>
      </c>
      <c r="K388" s="54">
        <v>2.1565731166912849E-2</v>
      </c>
      <c r="L388" s="54">
        <v>2.7570483591291502E-2</v>
      </c>
      <c r="M388" s="54">
        <v>1</v>
      </c>
    </row>
    <row r="389" spans="2:13">
      <c r="B389" s="253"/>
      <c r="C389" s="249" t="s">
        <v>40</v>
      </c>
      <c r="D389" s="249" t="s">
        <v>32</v>
      </c>
      <c r="E389" s="49" t="s">
        <v>38</v>
      </c>
      <c r="F389" s="50">
        <v>3589</v>
      </c>
      <c r="G389" s="51">
        <v>71</v>
      </c>
      <c r="H389" s="51">
        <v>45</v>
      </c>
      <c r="I389" s="51">
        <v>164</v>
      </c>
      <c r="J389" s="51">
        <v>125</v>
      </c>
      <c r="K389" s="51">
        <v>45</v>
      </c>
      <c r="L389" s="51">
        <v>56</v>
      </c>
      <c r="M389" s="51">
        <v>4095</v>
      </c>
    </row>
    <row r="390" spans="2:13" ht="15.75" thickBot="1">
      <c r="B390" s="253"/>
      <c r="C390" s="255"/>
      <c r="D390" s="250"/>
      <c r="E390" s="52" t="s">
        <v>49</v>
      </c>
      <c r="F390" s="53">
        <v>3.908479079999129E-2</v>
      </c>
      <c r="G390" s="54">
        <v>7.7320148977413807E-4</v>
      </c>
      <c r="H390" s="54">
        <v>4.9005728225121428E-4</v>
      </c>
      <c r="I390" s="54">
        <v>1.7859865397599809E-3</v>
      </c>
      <c r="J390" s="54">
        <v>1.3612702284755951E-3</v>
      </c>
      <c r="K390" s="54">
        <v>4.9005728225121428E-4</v>
      </c>
      <c r="L390" s="54">
        <v>6.0984906235706665E-4</v>
      </c>
      <c r="M390" s="54">
        <v>4.4595212684860497E-2</v>
      </c>
    </row>
    <row r="391" spans="2:13">
      <c r="B391" s="253"/>
      <c r="C391" s="255"/>
      <c r="D391" s="249" t="s">
        <v>33</v>
      </c>
      <c r="E391" s="49" t="s">
        <v>38</v>
      </c>
      <c r="F391" s="50">
        <v>8090</v>
      </c>
      <c r="G391" s="51">
        <v>248</v>
      </c>
      <c r="H391" s="51">
        <v>200</v>
      </c>
      <c r="I391" s="51">
        <v>470</v>
      </c>
      <c r="J391" s="51">
        <v>418</v>
      </c>
      <c r="K391" s="51">
        <v>164</v>
      </c>
      <c r="L391" s="51">
        <v>178</v>
      </c>
      <c r="M391" s="51">
        <v>9768</v>
      </c>
    </row>
    <row r="392" spans="2:13" ht="15.75" thickBot="1">
      <c r="B392" s="253"/>
      <c r="C392" s="255"/>
      <c r="D392" s="250"/>
      <c r="E392" s="52" t="s">
        <v>49</v>
      </c>
      <c r="F392" s="53">
        <v>8.810140918694051E-2</v>
      </c>
      <c r="G392" s="54">
        <v>2.7007601332955807E-3</v>
      </c>
      <c r="H392" s="54">
        <v>2.1780323655609525E-3</v>
      </c>
      <c r="I392" s="54">
        <v>5.1183760590682381E-3</v>
      </c>
      <c r="J392" s="54">
        <v>4.5520876440223899E-3</v>
      </c>
      <c r="K392" s="54">
        <v>1.7859865397599809E-3</v>
      </c>
      <c r="L392" s="54">
        <v>1.9384488053492473E-3</v>
      </c>
      <c r="M392" s="54">
        <v>0.10637510073399691</v>
      </c>
    </row>
    <row r="393" spans="2:13">
      <c r="B393" s="253"/>
      <c r="C393" s="255"/>
      <c r="D393" s="249" t="s">
        <v>34</v>
      </c>
      <c r="E393" s="49" t="s">
        <v>38</v>
      </c>
      <c r="F393" s="50">
        <v>2171</v>
      </c>
      <c r="G393" s="51">
        <v>83</v>
      </c>
      <c r="H393" s="51">
        <v>71</v>
      </c>
      <c r="I393" s="51">
        <v>159</v>
      </c>
      <c r="J393" s="51">
        <v>163</v>
      </c>
      <c r="K393" s="51">
        <v>34</v>
      </c>
      <c r="L393" s="51">
        <v>51</v>
      </c>
      <c r="M393" s="51">
        <v>2732</v>
      </c>
    </row>
    <row r="394" spans="2:13" ht="15.75" thickBot="1">
      <c r="B394" s="253"/>
      <c r="C394" s="255"/>
      <c r="D394" s="250"/>
      <c r="E394" s="52" t="s">
        <v>49</v>
      </c>
      <c r="F394" s="53">
        <v>2.3642541328164138E-2</v>
      </c>
      <c r="G394" s="54">
        <v>9.0388343170779513E-4</v>
      </c>
      <c r="H394" s="54">
        <v>7.7320148977413807E-4</v>
      </c>
      <c r="I394" s="54">
        <v>1.7315357306209569E-3</v>
      </c>
      <c r="J394" s="54">
        <v>1.7750963779321761E-3</v>
      </c>
      <c r="K394" s="54">
        <v>3.7026550214536185E-4</v>
      </c>
      <c r="L394" s="54">
        <v>5.553982532180428E-4</v>
      </c>
      <c r="M394" s="54">
        <v>2.9751922113562607E-2</v>
      </c>
    </row>
    <row r="395" spans="2:13">
      <c r="B395" s="253"/>
      <c r="C395" s="255"/>
      <c r="D395" s="249" t="s">
        <v>35</v>
      </c>
      <c r="E395" s="49" t="s">
        <v>38</v>
      </c>
      <c r="F395" s="50">
        <v>48635</v>
      </c>
      <c r="G395" s="51">
        <v>1173</v>
      </c>
      <c r="H395" s="51">
        <v>884</v>
      </c>
      <c r="I395" s="51">
        <v>2216</v>
      </c>
      <c r="J395" s="51">
        <v>2032</v>
      </c>
      <c r="K395" s="51">
        <v>609</v>
      </c>
      <c r="L395" s="51">
        <v>724</v>
      </c>
      <c r="M395" s="51">
        <v>56273</v>
      </c>
    </row>
    <row r="396" spans="2:13" ht="15.75" thickBot="1">
      <c r="B396" s="253"/>
      <c r="C396" s="255"/>
      <c r="D396" s="250"/>
      <c r="E396" s="52" t="s">
        <v>49</v>
      </c>
      <c r="F396" s="53">
        <v>0.52964302049528456</v>
      </c>
      <c r="G396" s="54">
        <v>1.2774159824014985E-2</v>
      </c>
      <c r="H396" s="54">
        <v>9.626903055779408E-3</v>
      </c>
      <c r="I396" s="54">
        <v>2.4132598610415348E-2</v>
      </c>
      <c r="J396" s="54">
        <v>2.2128808834099276E-2</v>
      </c>
      <c r="K396" s="54">
        <v>6.6321085531330995E-3</v>
      </c>
      <c r="L396" s="54">
        <v>7.8844771633306485E-3</v>
      </c>
      <c r="M396" s="54">
        <v>0.61282207653605736</v>
      </c>
    </row>
    <row r="397" spans="2:13">
      <c r="B397" s="253"/>
      <c r="C397" s="255"/>
      <c r="D397" s="249" t="s">
        <v>36</v>
      </c>
      <c r="E397" s="49" t="s">
        <v>38</v>
      </c>
      <c r="F397" s="50">
        <v>16576</v>
      </c>
      <c r="G397" s="51">
        <v>373</v>
      </c>
      <c r="H397" s="51">
        <v>278</v>
      </c>
      <c r="I397" s="51">
        <v>695</v>
      </c>
      <c r="J397" s="51">
        <v>602</v>
      </c>
      <c r="K397" s="51">
        <v>183</v>
      </c>
      <c r="L397" s="51">
        <v>251</v>
      </c>
      <c r="M397" s="51">
        <v>18958</v>
      </c>
    </row>
    <row r="398" spans="2:13" ht="15.75" thickBot="1">
      <c r="B398" s="253"/>
      <c r="C398" s="255"/>
      <c r="D398" s="250"/>
      <c r="E398" s="52" t="s">
        <v>49</v>
      </c>
      <c r="F398" s="53">
        <v>0.18051532245769175</v>
      </c>
      <c r="G398" s="54">
        <v>4.0620303617711758E-3</v>
      </c>
      <c r="H398" s="54">
        <v>3.027464988129724E-3</v>
      </c>
      <c r="I398" s="54">
        <v>7.5686624703243085E-3</v>
      </c>
      <c r="J398" s="54">
        <v>6.5558774203384662E-3</v>
      </c>
      <c r="K398" s="54">
        <v>1.9928996144882713E-3</v>
      </c>
      <c r="L398" s="54">
        <v>2.7334306187789953E-3</v>
      </c>
      <c r="M398" s="54">
        <v>0.20645568793152264</v>
      </c>
    </row>
    <row r="399" spans="2:13">
      <c r="B399" s="253"/>
      <c r="C399" s="255"/>
      <c r="D399" s="251" t="s">
        <v>52</v>
      </c>
      <c r="E399" s="49" t="s">
        <v>38</v>
      </c>
      <c r="F399" s="50">
        <v>79061</v>
      </c>
      <c r="G399" s="51">
        <v>1948</v>
      </c>
      <c r="H399" s="51">
        <v>1478</v>
      </c>
      <c r="I399" s="51">
        <v>3704</v>
      </c>
      <c r="J399" s="51">
        <v>3340</v>
      </c>
      <c r="K399" s="51">
        <v>1035</v>
      </c>
      <c r="L399" s="51">
        <v>1260</v>
      </c>
      <c r="M399" s="51">
        <v>91826</v>
      </c>
    </row>
    <row r="400" spans="2:13" ht="15.75" thickBot="1">
      <c r="B400" s="254"/>
      <c r="C400" s="250"/>
      <c r="D400" s="250"/>
      <c r="E400" s="52" t="s">
        <v>49</v>
      </c>
      <c r="F400" s="53">
        <v>0.86098708426807224</v>
      </c>
      <c r="G400" s="54">
        <v>2.1214035240563676E-2</v>
      </c>
      <c r="H400" s="54">
        <v>1.6095659181495435E-2</v>
      </c>
      <c r="I400" s="54">
        <v>4.0337159410188832E-2</v>
      </c>
      <c r="J400" s="54">
        <v>3.6373140504867903E-2</v>
      </c>
      <c r="K400" s="54">
        <v>1.1271317491777929E-2</v>
      </c>
      <c r="L400" s="54">
        <v>1.3721603903033999E-2</v>
      </c>
      <c r="M400" s="54">
        <v>1</v>
      </c>
    </row>
  </sheetData>
  <mergeCells count="251">
    <mergeCell ref="B2:M2"/>
    <mergeCell ref="B3:B4"/>
    <mergeCell ref="C3:C4"/>
    <mergeCell ref="D3:D4"/>
    <mergeCell ref="E3:E4"/>
    <mergeCell ref="F3:L3"/>
    <mergeCell ref="M3:M4"/>
    <mergeCell ref="B5:B8"/>
    <mergeCell ref="C5:C8"/>
    <mergeCell ref="D5:D6"/>
    <mergeCell ref="D7:D8"/>
    <mergeCell ref="B9:B40"/>
    <mergeCell ref="C9:C18"/>
    <mergeCell ref="D9:D10"/>
    <mergeCell ref="D11:D12"/>
    <mergeCell ref="D13:D14"/>
    <mergeCell ref="D15:D16"/>
    <mergeCell ref="C31:C40"/>
    <mergeCell ref="D31:D32"/>
    <mergeCell ref="D33:D34"/>
    <mergeCell ref="D35:D36"/>
    <mergeCell ref="D37:D38"/>
    <mergeCell ref="D39:D40"/>
    <mergeCell ref="D17:D18"/>
    <mergeCell ref="C19:C30"/>
    <mergeCell ref="D19:D20"/>
    <mergeCell ref="D21:D22"/>
    <mergeCell ref="D23:D24"/>
    <mergeCell ref="D25:D26"/>
    <mergeCell ref="D27:D28"/>
    <mergeCell ref="D29:D30"/>
    <mergeCell ref="D55:D56"/>
    <mergeCell ref="D57:D58"/>
    <mergeCell ref="D59:D60"/>
    <mergeCell ref="D61:D62"/>
    <mergeCell ref="D63:D64"/>
    <mergeCell ref="C65:C76"/>
    <mergeCell ref="D65:D66"/>
    <mergeCell ref="D67:D68"/>
    <mergeCell ref="D69:D70"/>
    <mergeCell ref="D71:D72"/>
    <mergeCell ref="C53:C64"/>
    <mergeCell ref="D53:D54"/>
    <mergeCell ref="D73:D74"/>
    <mergeCell ref="D75:D76"/>
    <mergeCell ref="B77:B112"/>
    <mergeCell ref="C77:C88"/>
    <mergeCell ref="D77:D78"/>
    <mergeCell ref="D79:D80"/>
    <mergeCell ref="D81:D82"/>
    <mergeCell ref="D83:D84"/>
    <mergeCell ref="D85:D86"/>
    <mergeCell ref="D87:D88"/>
    <mergeCell ref="B41:B76"/>
    <mergeCell ref="C41:C52"/>
    <mergeCell ref="D41:D42"/>
    <mergeCell ref="D43:D44"/>
    <mergeCell ref="D45:D46"/>
    <mergeCell ref="D47:D48"/>
    <mergeCell ref="D49:D50"/>
    <mergeCell ref="D51:D52"/>
    <mergeCell ref="C101:C112"/>
    <mergeCell ref="D101:D102"/>
    <mergeCell ref="D103:D104"/>
    <mergeCell ref="D105:D106"/>
    <mergeCell ref="D107:D108"/>
    <mergeCell ref="D109:D110"/>
    <mergeCell ref="D111:D112"/>
    <mergeCell ref="C89:C100"/>
    <mergeCell ref="D89:D90"/>
    <mergeCell ref="D91:D92"/>
    <mergeCell ref="D93:D94"/>
    <mergeCell ref="D95:D96"/>
    <mergeCell ref="D97:D98"/>
    <mergeCell ref="D99:D100"/>
    <mergeCell ref="D127:D128"/>
    <mergeCell ref="D129:D130"/>
    <mergeCell ref="D131:D132"/>
    <mergeCell ref="D133:D134"/>
    <mergeCell ref="D135:D136"/>
    <mergeCell ref="C137:C148"/>
    <mergeCell ref="D137:D138"/>
    <mergeCell ref="D139:D140"/>
    <mergeCell ref="D141:D142"/>
    <mergeCell ref="D143:D144"/>
    <mergeCell ref="C125:C136"/>
    <mergeCell ref="D125:D126"/>
    <mergeCell ref="D145:D146"/>
    <mergeCell ref="D147:D148"/>
    <mergeCell ref="B149:B184"/>
    <mergeCell ref="C149:C160"/>
    <mergeCell ref="D149:D150"/>
    <mergeCell ref="D151:D152"/>
    <mergeCell ref="D153:D154"/>
    <mergeCell ref="D155:D156"/>
    <mergeCell ref="D157:D158"/>
    <mergeCell ref="D159:D160"/>
    <mergeCell ref="B113:B148"/>
    <mergeCell ref="C113:C124"/>
    <mergeCell ref="D113:D114"/>
    <mergeCell ref="D115:D116"/>
    <mergeCell ref="D117:D118"/>
    <mergeCell ref="D119:D120"/>
    <mergeCell ref="D121:D122"/>
    <mergeCell ref="D123:D124"/>
    <mergeCell ref="C173:C184"/>
    <mergeCell ref="D173:D174"/>
    <mergeCell ref="D175:D176"/>
    <mergeCell ref="D177:D178"/>
    <mergeCell ref="D179:D180"/>
    <mergeCell ref="D181:D182"/>
    <mergeCell ref="D183:D184"/>
    <mergeCell ref="C161:C172"/>
    <mergeCell ref="D161:D162"/>
    <mergeCell ref="D163:D164"/>
    <mergeCell ref="D165:D166"/>
    <mergeCell ref="D167:D168"/>
    <mergeCell ref="D169:D170"/>
    <mergeCell ref="D171:D172"/>
    <mergeCell ref="D199:D200"/>
    <mergeCell ref="D201:D202"/>
    <mergeCell ref="D203:D204"/>
    <mergeCell ref="D205:D206"/>
    <mergeCell ref="D207:D208"/>
    <mergeCell ref="C209:C220"/>
    <mergeCell ref="D209:D210"/>
    <mergeCell ref="D211:D212"/>
    <mergeCell ref="D213:D214"/>
    <mergeCell ref="D215:D216"/>
    <mergeCell ref="C197:C208"/>
    <mergeCell ref="D197:D198"/>
    <mergeCell ref="D217:D218"/>
    <mergeCell ref="D219:D220"/>
    <mergeCell ref="B221:B256"/>
    <mergeCell ref="C221:C232"/>
    <mergeCell ref="D221:D222"/>
    <mergeCell ref="D223:D224"/>
    <mergeCell ref="D225:D226"/>
    <mergeCell ref="D227:D228"/>
    <mergeCell ref="D229:D230"/>
    <mergeCell ref="D231:D232"/>
    <mergeCell ref="B185:B220"/>
    <mergeCell ref="C185:C196"/>
    <mergeCell ref="D185:D186"/>
    <mergeCell ref="D187:D188"/>
    <mergeCell ref="D189:D190"/>
    <mergeCell ref="D191:D192"/>
    <mergeCell ref="D193:D194"/>
    <mergeCell ref="D195:D196"/>
    <mergeCell ref="C245:C256"/>
    <mergeCell ref="D245:D246"/>
    <mergeCell ref="D247:D248"/>
    <mergeCell ref="D249:D250"/>
    <mergeCell ref="D251:D252"/>
    <mergeCell ref="D253:D254"/>
    <mergeCell ref="D255:D256"/>
    <mergeCell ref="C233:C244"/>
    <mergeCell ref="D233:D234"/>
    <mergeCell ref="D235:D236"/>
    <mergeCell ref="D237:D238"/>
    <mergeCell ref="D239:D240"/>
    <mergeCell ref="D241:D242"/>
    <mergeCell ref="D243:D244"/>
    <mergeCell ref="D271:D272"/>
    <mergeCell ref="D273:D274"/>
    <mergeCell ref="D275:D276"/>
    <mergeCell ref="D277:D278"/>
    <mergeCell ref="D279:D280"/>
    <mergeCell ref="C281:C292"/>
    <mergeCell ref="D281:D282"/>
    <mergeCell ref="D283:D284"/>
    <mergeCell ref="D285:D286"/>
    <mergeCell ref="D287:D288"/>
    <mergeCell ref="C269:C280"/>
    <mergeCell ref="D269:D270"/>
    <mergeCell ref="D289:D290"/>
    <mergeCell ref="D291:D292"/>
    <mergeCell ref="B293:B328"/>
    <mergeCell ref="C293:C304"/>
    <mergeCell ref="D293:D294"/>
    <mergeCell ref="D295:D296"/>
    <mergeCell ref="D297:D298"/>
    <mergeCell ref="D299:D300"/>
    <mergeCell ref="D301:D302"/>
    <mergeCell ref="D303:D304"/>
    <mergeCell ref="B257:B292"/>
    <mergeCell ref="C257:C268"/>
    <mergeCell ref="D257:D258"/>
    <mergeCell ref="D259:D260"/>
    <mergeCell ref="D261:D262"/>
    <mergeCell ref="D263:D264"/>
    <mergeCell ref="D265:D266"/>
    <mergeCell ref="D267:D268"/>
    <mergeCell ref="C317:C328"/>
    <mergeCell ref="D317:D318"/>
    <mergeCell ref="D319:D320"/>
    <mergeCell ref="D321:D322"/>
    <mergeCell ref="D323:D324"/>
    <mergeCell ref="D325:D326"/>
    <mergeCell ref="D327:D328"/>
    <mergeCell ref="C305:C316"/>
    <mergeCell ref="D341:D342"/>
    <mergeCell ref="D361:D362"/>
    <mergeCell ref="D363:D364"/>
    <mergeCell ref="D305:D306"/>
    <mergeCell ref="D307:D308"/>
    <mergeCell ref="D309:D310"/>
    <mergeCell ref="D311:D312"/>
    <mergeCell ref="D313:D314"/>
    <mergeCell ref="D315:D316"/>
    <mergeCell ref="D343:D344"/>
    <mergeCell ref="D345:D346"/>
    <mergeCell ref="D347:D348"/>
    <mergeCell ref="B329:B364"/>
    <mergeCell ref="C329:C340"/>
    <mergeCell ref="D329:D330"/>
    <mergeCell ref="D331:D332"/>
    <mergeCell ref="D333:D334"/>
    <mergeCell ref="D335:D336"/>
    <mergeCell ref="D337:D338"/>
    <mergeCell ref="D339:D340"/>
    <mergeCell ref="C389:C400"/>
    <mergeCell ref="D389:D390"/>
    <mergeCell ref="D391:D392"/>
    <mergeCell ref="D393:D394"/>
    <mergeCell ref="D395:D396"/>
    <mergeCell ref="D397:D398"/>
    <mergeCell ref="D399:D400"/>
    <mergeCell ref="C377:C388"/>
    <mergeCell ref="D349:D350"/>
    <mergeCell ref="D351:D352"/>
    <mergeCell ref="C353:C364"/>
    <mergeCell ref="D353:D354"/>
    <mergeCell ref="D355:D356"/>
    <mergeCell ref="D357:D358"/>
    <mergeCell ref="D359:D360"/>
    <mergeCell ref="C341:C352"/>
    <mergeCell ref="D377:D378"/>
    <mergeCell ref="D379:D380"/>
    <mergeCell ref="D381:D382"/>
    <mergeCell ref="D383:D384"/>
    <mergeCell ref="D385:D386"/>
    <mergeCell ref="D387:D388"/>
    <mergeCell ref="B365:B400"/>
    <mergeCell ref="C365:C376"/>
    <mergeCell ref="D365:D366"/>
    <mergeCell ref="D367:D368"/>
    <mergeCell ref="D369:D370"/>
    <mergeCell ref="D371:D372"/>
    <mergeCell ref="D373:D374"/>
    <mergeCell ref="D375:D37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B1:N401"/>
  <sheetViews>
    <sheetView topLeftCell="A400" workbookViewId="0">
      <selection activeCell="I436" sqref="I436"/>
    </sheetView>
  </sheetViews>
  <sheetFormatPr defaultRowHeight="15"/>
  <cols>
    <col min="3" max="3" width="16" bestFit="1" customWidth="1"/>
    <col min="5" max="5" width="14.5703125" bestFit="1" customWidth="1"/>
  </cols>
  <sheetData>
    <row r="1" spans="2:14" ht="15.75" thickBot="1">
      <c r="E1" t="s">
        <v>52</v>
      </c>
    </row>
    <row r="2" spans="2:14" ht="15.75" thickBot="1">
      <c r="B2" s="268" t="s">
        <v>59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/>
      <c r="N2" s="79"/>
    </row>
    <row r="3" spans="2:14" ht="15.75" thickBot="1">
      <c r="B3" s="269" t="s">
        <v>62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6"/>
      <c r="N3" s="79"/>
    </row>
    <row r="4" spans="2:14" ht="15.75" thickBot="1">
      <c r="B4" s="220" t="s">
        <v>14</v>
      </c>
      <c r="C4" s="179" t="s">
        <v>61</v>
      </c>
      <c r="D4" s="221" t="s">
        <v>15</v>
      </c>
      <c r="E4" s="179" t="s">
        <v>60</v>
      </c>
      <c r="F4" s="270" t="s">
        <v>29</v>
      </c>
      <c r="G4" s="271"/>
      <c r="H4" s="271"/>
      <c r="I4" s="271"/>
      <c r="J4" s="271"/>
      <c r="K4" s="271"/>
      <c r="L4" s="271"/>
      <c r="M4" s="222" t="s">
        <v>8</v>
      </c>
      <c r="N4" s="79"/>
    </row>
    <row r="5" spans="2:14" ht="37.5" thickBot="1">
      <c r="B5" s="218"/>
      <c r="C5" s="218"/>
      <c r="D5" s="221"/>
      <c r="E5" s="218"/>
      <c r="F5" s="48" t="s">
        <v>41</v>
      </c>
      <c r="G5" s="48" t="s">
        <v>42</v>
      </c>
      <c r="H5" s="48" t="s">
        <v>43</v>
      </c>
      <c r="I5" s="48" t="s">
        <v>44</v>
      </c>
      <c r="J5" s="48" t="s">
        <v>45</v>
      </c>
      <c r="K5" s="48" t="s">
        <v>46</v>
      </c>
      <c r="L5" s="48" t="s">
        <v>47</v>
      </c>
      <c r="M5" s="223"/>
      <c r="N5" s="79"/>
    </row>
    <row r="6" spans="2:14">
      <c r="B6" s="217" t="s">
        <v>16</v>
      </c>
      <c r="C6" s="217" t="s">
        <v>31</v>
      </c>
      <c r="D6" s="217" t="s">
        <v>11</v>
      </c>
      <c r="E6" s="80" t="s">
        <v>35</v>
      </c>
      <c r="F6" s="81">
        <v>1</v>
      </c>
      <c r="G6" s="82"/>
      <c r="H6" s="81">
        <v>1</v>
      </c>
      <c r="I6" s="81">
        <v>2</v>
      </c>
      <c r="J6" s="81">
        <v>1</v>
      </c>
      <c r="K6" s="81">
        <v>1</v>
      </c>
      <c r="L6" s="81">
        <v>1</v>
      </c>
      <c r="M6" s="81">
        <v>7</v>
      </c>
      <c r="N6" s="79"/>
    </row>
    <row r="7" spans="2:14" ht="15.75" thickBot="1">
      <c r="B7" s="218"/>
      <c r="C7" s="218"/>
      <c r="D7" s="224"/>
      <c r="E7" s="83" t="s">
        <v>52</v>
      </c>
      <c r="F7" s="84">
        <v>1</v>
      </c>
      <c r="G7" s="85"/>
      <c r="H7" s="84">
        <v>1</v>
      </c>
      <c r="I7" s="84">
        <v>2</v>
      </c>
      <c r="J7" s="84">
        <v>1</v>
      </c>
      <c r="K7" s="84">
        <v>1</v>
      </c>
      <c r="L7" s="84">
        <v>1</v>
      </c>
      <c r="M7" s="84">
        <v>7</v>
      </c>
      <c r="N7" s="79"/>
    </row>
    <row r="8" spans="2:14">
      <c r="B8" s="218"/>
      <c r="C8" s="218"/>
      <c r="D8" s="217" t="s">
        <v>12</v>
      </c>
      <c r="E8" s="80" t="s">
        <v>35</v>
      </c>
      <c r="F8" s="81">
        <v>7</v>
      </c>
      <c r="G8" s="81">
        <v>2</v>
      </c>
      <c r="H8" s="81">
        <v>1</v>
      </c>
      <c r="I8" s="81">
        <v>1</v>
      </c>
      <c r="J8" s="82"/>
      <c r="K8" s="81">
        <v>1</v>
      </c>
      <c r="L8" s="81">
        <v>1</v>
      </c>
      <c r="M8" s="81">
        <v>13</v>
      </c>
      <c r="N8" s="79"/>
    </row>
    <row r="9" spans="2:14" ht="15.75" thickBot="1">
      <c r="B9" s="224"/>
      <c r="C9" s="224"/>
      <c r="D9" s="224"/>
      <c r="E9" s="83" t="s">
        <v>52</v>
      </c>
      <c r="F9" s="84">
        <v>7</v>
      </c>
      <c r="G9" s="84">
        <v>2</v>
      </c>
      <c r="H9" s="84">
        <v>1</v>
      </c>
      <c r="I9" s="84">
        <v>1</v>
      </c>
      <c r="J9" s="85"/>
      <c r="K9" s="84">
        <v>1</v>
      </c>
      <c r="L9" s="84">
        <v>1</v>
      </c>
      <c r="M9" s="84">
        <v>13</v>
      </c>
      <c r="N9" s="79"/>
    </row>
    <row r="10" spans="2:14">
      <c r="B10" s="267" t="s">
        <v>17</v>
      </c>
      <c r="C10" s="217" t="s">
        <v>30</v>
      </c>
      <c r="D10" s="217" t="s">
        <v>11</v>
      </c>
      <c r="E10" s="80" t="s">
        <v>32</v>
      </c>
      <c r="F10" s="81">
        <v>11</v>
      </c>
      <c r="G10" s="81">
        <v>0</v>
      </c>
      <c r="H10" s="81">
        <v>0</v>
      </c>
      <c r="I10" s="81">
        <v>1</v>
      </c>
      <c r="J10" s="81">
        <v>3</v>
      </c>
      <c r="K10" s="81">
        <v>1</v>
      </c>
      <c r="L10" s="81">
        <v>2</v>
      </c>
      <c r="M10" s="81">
        <v>18</v>
      </c>
      <c r="N10" s="79"/>
    </row>
    <row r="11" spans="2:14">
      <c r="B11" s="218"/>
      <c r="C11" s="218"/>
      <c r="D11" s="218"/>
      <c r="E11" s="86" t="s">
        <v>33</v>
      </c>
      <c r="F11" s="87">
        <v>1</v>
      </c>
      <c r="G11" s="87">
        <v>0</v>
      </c>
      <c r="H11" s="87">
        <v>1</v>
      </c>
      <c r="I11" s="87">
        <v>0</v>
      </c>
      <c r="J11" s="87">
        <v>0</v>
      </c>
      <c r="K11" s="87">
        <v>1</v>
      </c>
      <c r="L11" s="87">
        <v>0</v>
      </c>
      <c r="M11" s="87">
        <v>3</v>
      </c>
      <c r="N11" s="79"/>
    </row>
    <row r="12" spans="2:14">
      <c r="B12" s="218"/>
      <c r="C12" s="218"/>
      <c r="D12" s="218"/>
      <c r="E12" s="86" t="s">
        <v>34</v>
      </c>
      <c r="F12" s="87">
        <v>0</v>
      </c>
      <c r="G12" s="87">
        <v>0</v>
      </c>
      <c r="H12" s="87">
        <v>0</v>
      </c>
      <c r="I12" s="87">
        <v>1</v>
      </c>
      <c r="J12" s="87">
        <v>6</v>
      </c>
      <c r="K12" s="87">
        <v>0</v>
      </c>
      <c r="L12" s="87">
        <v>0</v>
      </c>
      <c r="M12" s="87">
        <v>7</v>
      </c>
      <c r="N12" s="79"/>
    </row>
    <row r="13" spans="2:14">
      <c r="B13" s="218"/>
      <c r="C13" s="218"/>
      <c r="D13" s="218"/>
      <c r="E13" s="86" t="s">
        <v>35</v>
      </c>
      <c r="F13" s="87">
        <v>4</v>
      </c>
      <c r="G13" s="87">
        <v>1</v>
      </c>
      <c r="H13" s="87">
        <v>1</v>
      </c>
      <c r="I13" s="87">
        <v>2</v>
      </c>
      <c r="J13" s="87">
        <v>1</v>
      </c>
      <c r="K13" s="87">
        <v>0</v>
      </c>
      <c r="L13" s="87">
        <v>1</v>
      </c>
      <c r="M13" s="87">
        <v>10</v>
      </c>
      <c r="N13" s="79"/>
    </row>
    <row r="14" spans="2:14" ht="15.75" thickBot="1">
      <c r="B14" s="218"/>
      <c r="C14" s="218"/>
      <c r="D14" s="224"/>
      <c r="E14" s="83" t="s">
        <v>52</v>
      </c>
      <c r="F14" s="84">
        <v>16</v>
      </c>
      <c r="G14" s="84">
        <v>1</v>
      </c>
      <c r="H14" s="84">
        <v>2</v>
      </c>
      <c r="I14" s="84">
        <v>4</v>
      </c>
      <c r="J14" s="84">
        <v>10</v>
      </c>
      <c r="K14" s="84">
        <v>2</v>
      </c>
      <c r="L14" s="84">
        <v>3</v>
      </c>
      <c r="M14" s="84">
        <v>38</v>
      </c>
      <c r="N14" s="79"/>
    </row>
    <row r="15" spans="2:14">
      <c r="B15" s="218"/>
      <c r="C15" s="218"/>
      <c r="D15" s="217" t="s">
        <v>12</v>
      </c>
      <c r="E15" s="80" t="s">
        <v>32</v>
      </c>
      <c r="F15" s="81">
        <v>7</v>
      </c>
      <c r="G15" s="81">
        <v>1</v>
      </c>
      <c r="H15" s="81">
        <v>1</v>
      </c>
      <c r="I15" s="81">
        <v>3</v>
      </c>
      <c r="J15" s="81">
        <v>0</v>
      </c>
      <c r="K15" s="81">
        <v>1</v>
      </c>
      <c r="L15" s="81">
        <v>3</v>
      </c>
      <c r="M15" s="81">
        <v>16</v>
      </c>
      <c r="N15" s="79"/>
    </row>
    <row r="16" spans="2:14">
      <c r="B16" s="218"/>
      <c r="C16" s="218"/>
      <c r="D16" s="218"/>
      <c r="E16" s="86" t="s">
        <v>33</v>
      </c>
      <c r="F16" s="87">
        <v>0</v>
      </c>
      <c r="G16" s="87">
        <v>0</v>
      </c>
      <c r="H16" s="87">
        <v>0</v>
      </c>
      <c r="I16" s="87">
        <v>2</v>
      </c>
      <c r="J16" s="87">
        <v>1</v>
      </c>
      <c r="K16" s="87">
        <v>0</v>
      </c>
      <c r="L16" s="87">
        <v>0</v>
      </c>
      <c r="M16" s="87">
        <v>3</v>
      </c>
      <c r="N16" s="79"/>
    </row>
    <row r="17" spans="2:14">
      <c r="B17" s="218"/>
      <c r="C17" s="218"/>
      <c r="D17" s="218"/>
      <c r="E17" s="86" t="s">
        <v>34</v>
      </c>
      <c r="F17" s="87">
        <v>2</v>
      </c>
      <c r="G17" s="87">
        <v>0</v>
      </c>
      <c r="H17" s="87">
        <v>0</v>
      </c>
      <c r="I17" s="87">
        <v>2</v>
      </c>
      <c r="J17" s="87">
        <v>1</v>
      </c>
      <c r="K17" s="87">
        <v>0</v>
      </c>
      <c r="L17" s="87">
        <v>0</v>
      </c>
      <c r="M17" s="87">
        <v>5</v>
      </c>
      <c r="N17" s="79"/>
    </row>
    <row r="18" spans="2:14">
      <c r="B18" s="218"/>
      <c r="C18" s="218"/>
      <c r="D18" s="218"/>
      <c r="E18" s="86" t="s">
        <v>35</v>
      </c>
      <c r="F18" s="87">
        <v>0</v>
      </c>
      <c r="G18" s="87">
        <v>0</v>
      </c>
      <c r="H18" s="87">
        <v>0</v>
      </c>
      <c r="I18" s="87">
        <v>0</v>
      </c>
      <c r="J18" s="87">
        <v>1</v>
      </c>
      <c r="K18" s="87">
        <v>0</v>
      </c>
      <c r="L18" s="87">
        <v>0</v>
      </c>
      <c r="M18" s="87">
        <v>1</v>
      </c>
      <c r="N18" s="79"/>
    </row>
    <row r="19" spans="2:14" ht="15.75" thickBot="1">
      <c r="B19" s="218"/>
      <c r="C19" s="224"/>
      <c r="D19" s="224"/>
      <c r="E19" s="83" t="s">
        <v>52</v>
      </c>
      <c r="F19" s="84">
        <v>9</v>
      </c>
      <c r="G19" s="84">
        <v>1</v>
      </c>
      <c r="H19" s="84">
        <v>1</v>
      </c>
      <c r="I19" s="84">
        <v>7</v>
      </c>
      <c r="J19" s="84">
        <v>3</v>
      </c>
      <c r="K19" s="84">
        <v>1</v>
      </c>
      <c r="L19" s="84">
        <v>3</v>
      </c>
      <c r="M19" s="84">
        <v>25</v>
      </c>
      <c r="N19" s="79"/>
    </row>
    <row r="20" spans="2:14">
      <c r="B20" s="218"/>
      <c r="C20" s="217" t="s">
        <v>31</v>
      </c>
      <c r="D20" s="217" t="s">
        <v>11</v>
      </c>
      <c r="E20" s="80" t="s">
        <v>32</v>
      </c>
      <c r="F20" s="81">
        <v>219</v>
      </c>
      <c r="G20" s="81">
        <v>23</v>
      </c>
      <c r="H20" s="81">
        <v>22</v>
      </c>
      <c r="I20" s="81">
        <v>43</v>
      </c>
      <c r="J20" s="81">
        <v>49</v>
      </c>
      <c r="K20" s="81">
        <v>15</v>
      </c>
      <c r="L20" s="81">
        <v>33</v>
      </c>
      <c r="M20" s="81">
        <v>404</v>
      </c>
      <c r="N20" s="79"/>
    </row>
    <row r="21" spans="2:14">
      <c r="B21" s="218"/>
      <c r="C21" s="218"/>
      <c r="D21" s="218"/>
      <c r="E21" s="86" t="s">
        <v>33</v>
      </c>
      <c r="F21" s="87">
        <v>53</v>
      </c>
      <c r="G21" s="87">
        <v>3</v>
      </c>
      <c r="H21" s="87">
        <v>4</v>
      </c>
      <c r="I21" s="87">
        <v>12</v>
      </c>
      <c r="J21" s="87">
        <v>11</v>
      </c>
      <c r="K21" s="87">
        <v>8</v>
      </c>
      <c r="L21" s="87">
        <v>9</v>
      </c>
      <c r="M21" s="87">
        <v>100</v>
      </c>
      <c r="N21" s="79"/>
    </row>
    <row r="22" spans="2:14">
      <c r="B22" s="218"/>
      <c r="C22" s="218"/>
      <c r="D22" s="218"/>
      <c r="E22" s="86" t="s">
        <v>34</v>
      </c>
      <c r="F22" s="87">
        <v>69</v>
      </c>
      <c r="G22" s="87">
        <v>7</v>
      </c>
      <c r="H22" s="87">
        <v>12</v>
      </c>
      <c r="I22" s="87">
        <v>23</v>
      </c>
      <c r="J22" s="87">
        <v>37</v>
      </c>
      <c r="K22" s="87">
        <v>7</v>
      </c>
      <c r="L22" s="87">
        <v>22</v>
      </c>
      <c r="M22" s="87">
        <v>177</v>
      </c>
      <c r="N22" s="79"/>
    </row>
    <row r="23" spans="2:14">
      <c r="B23" s="218"/>
      <c r="C23" s="218"/>
      <c r="D23" s="218"/>
      <c r="E23" s="86" t="s">
        <v>35</v>
      </c>
      <c r="F23" s="87">
        <v>80</v>
      </c>
      <c r="G23" s="87">
        <v>12</v>
      </c>
      <c r="H23" s="87">
        <v>12</v>
      </c>
      <c r="I23" s="87">
        <v>21</v>
      </c>
      <c r="J23" s="87">
        <v>42</v>
      </c>
      <c r="K23" s="87">
        <v>11</v>
      </c>
      <c r="L23" s="87">
        <v>17</v>
      </c>
      <c r="M23" s="87">
        <v>195</v>
      </c>
      <c r="N23" s="79"/>
    </row>
    <row r="24" spans="2:14">
      <c r="B24" s="218"/>
      <c r="C24" s="218"/>
      <c r="D24" s="218"/>
      <c r="E24" s="86" t="s">
        <v>36</v>
      </c>
      <c r="F24" s="87">
        <v>2</v>
      </c>
      <c r="G24" s="87">
        <v>0</v>
      </c>
      <c r="H24" s="87">
        <v>2</v>
      </c>
      <c r="I24" s="87">
        <v>0</v>
      </c>
      <c r="J24" s="87">
        <v>0</v>
      </c>
      <c r="K24" s="87">
        <v>0</v>
      </c>
      <c r="L24" s="87">
        <v>0</v>
      </c>
      <c r="M24" s="87">
        <v>4</v>
      </c>
      <c r="N24" s="79"/>
    </row>
    <row r="25" spans="2:14">
      <c r="B25" s="218"/>
      <c r="C25" s="218"/>
      <c r="D25" s="219"/>
      <c r="E25" s="88" t="s">
        <v>52</v>
      </c>
      <c r="F25" s="89">
        <v>423</v>
      </c>
      <c r="G25" s="89">
        <v>45</v>
      </c>
      <c r="H25" s="89">
        <v>52</v>
      </c>
      <c r="I25" s="89">
        <v>99</v>
      </c>
      <c r="J25" s="89">
        <v>139</v>
      </c>
      <c r="K25" s="89">
        <v>41</v>
      </c>
      <c r="L25" s="89">
        <v>81</v>
      </c>
      <c r="M25" s="89">
        <v>880</v>
      </c>
      <c r="N25" s="79"/>
    </row>
    <row r="26" spans="2:14">
      <c r="B26" s="218"/>
      <c r="C26" s="218"/>
      <c r="D26" s="225" t="s">
        <v>12</v>
      </c>
      <c r="E26" s="90" t="s">
        <v>32</v>
      </c>
      <c r="F26" s="91">
        <v>368</v>
      </c>
      <c r="G26" s="91">
        <v>23</v>
      </c>
      <c r="H26" s="91">
        <v>23</v>
      </c>
      <c r="I26" s="91">
        <v>76</v>
      </c>
      <c r="J26" s="91">
        <v>72</v>
      </c>
      <c r="K26" s="91">
        <v>32</v>
      </c>
      <c r="L26" s="91">
        <v>63</v>
      </c>
      <c r="M26" s="91">
        <v>657</v>
      </c>
      <c r="N26" s="79"/>
    </row>
    <row r="27" spans="2:14">
      <c r="B27" s="218"/>
      <c r="C27" s="218"/>
      <c r="D27" s="218"/>
      <c r="E27" s="86" t="s">
        <v>33</v>
      </c>
      <c r="F27" s="87">
        <v>93</v>
      </c>
      <c r="G27" s="87">
        <v>12</v>
      </c>
      <c r="H27" s="87">
        <v>10</v>
      </c>
      <c r="I27" s="87">
        <v>22</v>
      </c>
      <c r="J27" s="87">
        <v>28</v>
      </c>
      <c r="K27" s="87">
        <v>18</v>
      </c>
      <c r="L27" s="87">
        <v>27</v>
      </c>
      <c r="M27" s="87">
        <v>210</v>
      </c>
      <c r="N27" s="79"/>
    </row>
    <row r="28" spans="2:14">
      <c r="B28" s="218"/>
      <c r="C28" s="218"/>
      <c r="D28" s="218"/>
      <c r="E28" s="86" t="s">
        <v>34</v>
      </c>
      <c r="F28" s="87">
        <v>125</v>
      </c>
      <c r="G28" s="87">
        <v>26</v>
      </c>
      <c r="H28" s="87">
        <v>20</v>
      </c>
      <c r="I28" s="87">
        <v>65</v>
      </c>
      <c r="J28" s="87">
        <v>71</v>
      </c>
      <c r="K28" s="87">
        <v>25</v>
      </c>
      <c r="L28" s="87">
        <v>77</v>
      </c>
      <c r="M28" s="87">
        <v>409</v>
      </c>
      <c r="N28" s="79"/>
    </row>
    <row r="29" spans="2:14">
      <c r="B29" s="218"/>
      <c r="C29" s="218"/>
      <c r="D29" s="218"/>
      <c r="E29" s="86" t="s">
        <v>35</v>
      </c>
      <c r="F29" s="87">
        <v>127</v>
      </c>
      <c r="G29" s="87">
        <v>15</v>
      </c>
      <c r="H29" s="87">
        <v>18</v>
      </c>
      <c r="I29" s="87">
        <v>40</v>
      </c>
      <c r="J29" s="87">
        <v>58</v>
      </c>
      <c r="K29" s="87">
        <v>26</v>
      </c>
      <c r="L29" s="87">
        <v>43</v>
      </c>
      <c r="M29" s="87">
        <v>327</v>
      </c>
      <c r="N29" s="79"/>
    </row>
    <row r="30" spans="2:14">
      <c r="B30" s="218"/>
      <c r="C30" s="218"/>
      <c r="D30" s="218"/>
      <c r="E30" s="86" t="s">
        <v>36</v>
      </c>
      <c r="F30" s="87">
        <v>0</v>
      </c>
      <c r="G30" s="87">
        <v>0</v>
      </c>
      <c r="H30" s="87">
        <v>1</v>
      </c>
      <c r="I30" s="87">
        <v>0</v>
      </c>
      <c r="J30" s="87">
        <v>0</v>
      </c>
      <c r="K30" s="87">
        <v>0</v>
      </c>
      <c r="L30" s="87">
        <v>0</v>
      </c>
      <c r="M30" s="87">
        <v>1</v>
      </c>
      <c r="N30" s="79"/>
    </row>
    <row r="31" spans="2:14" ht="15.75" thickBot="1">
      <c r="B31" s="218"/>
      <c r="C31" s="224"/>
      <c r="D31" s="224"/>
      <c r="E31" s="83" t="s">
        <v>52</v>
      </c>
      <c r="F31" s="84">
        <v>713</v>
      </c>
      <c r="G31" s="84">
        <v>76</v>
      </c>
      <c r="H31" s="84">
        <v>72</v>
      </c>
      <c r="I31" s="84">
        <v>203</v>
      </c>
      <c r="J31" s="84">
        <v>229</v>
      </c>
      <c r="K31" s="84">
        <v>101</v>
      </c>
      <c r="L31" s="84">
        <v>210</v>
      </c>
      <c r="M31" s="84">
        <v>1604</v>
      </c>
      <c r="N31" s="79"/>
    </row>
    <row r="32" spans="2:14">
      <c r="B32" s="218"/>
      <c r="C32" s="217" t="s">
        <v>40</v>
      </c>
      <c r="D32" s="217" t="s">
        <v>11</v>
      </c>
      <c r="E32" s="80" t="s">
        <v>32</v>
      </c>
      <c r="F32" s="81">
        <v>20</v>
      </c>
      <c r="G32" s="81">
        <v>0</v>
      </c>
      <c r="H32" s="81">
        <v>0</v>
      </c>
      <c r="I32" s="81">
        <v>3</v>
      </c>
      <c r="J32" s="81">
        <v>2</v>
      </c>
      <c r="K32" s="81">
        <v>1</v>
      </c>
      <c r="L32" s="81">
        <v>1</v>
      </c>
      <c r="M32" s="81">
        <v>27</v>
      </c>
      <c r="N32" s="79"/>
    </row>
    <row r="33" spans="2:14">
      <c r="B33" s="218"/>
      <c r="C33" s="218"/>
      <c r="D33" s="218"/>
      <c r="E33" s="86" t="s">
        <v>33</v>
      </c>
      <c r="F33" s="87">
        <v>1</v>
      </c>
      <c r="G33" s="87">
        <v>2</v>
      </c>
      <c r="H33" s="87">
        <v>1</v>
      </c>
      <c r="I33" s="87">
        <v>0</v>
      </c>
      <c r="J33" s="87">
        <v>2</v>
      </c>
      <c r="K33" s="87">
        <v>0</v>
      </c>
      <c r="L33" s="87">
        <v>1</v>
      </c>
      <c r="M33" s="87">
        <v>7</v>
      </c>
      <c r="N33" s="79"/>
    </row>
    <row r="34" spans="2:14">
      <c r="B34" s="218"/>
      <c r="C34" s="218"/>
      <c r="D34" s="218"/>
      <c r="E34" s="86" t="s">
        <v>34</v>
      </c>
      <c r="F34" s="87">
        <v>6</v>
      </c>
      <c r="G34" s="87">
        <v>2</v>
      </c>
      <c r="H34" s="87">
        <v>0</v>
      </c>
      <c r="I34" s="87">
        <v>1</v>
      </c>
      <c r="J34" s="87">
        <v>1</v>
      </c>
      <c r="K34" s="87">
        <v>0</v>
      </c>
      <c r="L34" s="87">
        <v>0</v>
      </c>
      <c r="M34" s="87">
        <v>10</v>
      </c>
      <c r="N34" s="79"/>
    </row>
    <row r="35" spans="2:14">
      <c r="B35" s="218"/>
      <c r="C35" s="218"/>
      <c r="D35" s="218"/>
      <c r="E35" s="86" t="s">
        <v>35</v>
      </c>
      <c r="F35" s="87">
        <v>9</v>
      </c>
      <c r="G35" s="87">
        <v>0</v>
      </c>
      <c r="H35" s="87">
        <v>2</v>
      </c>
      <c r="I35" s="87">
        <v>2</v>
      </c>
      <c r="J35" s="87">
        <v>3</v>
      </c>
      <c r="K35" s="87">
        <v>0</v>
      </c>
      <c r="L35" s="87">
        <v>3</v>
      </c>
      <c r="M35" s="87">
        <v>19</v>
      </c>
      <c r="N35" s="79"/>
    </row>
    <row r="36" spans="2:14">
      <c r="B36" s="218"/>
      <c r="C36" s="218"/>
      <c r="D36" s="219"/>
      <c r="E36" s="88" t="s">
        <v>52</v>
      </c>
      <c r="F36" s="89">
        <v>36</v>
      </c>
      <c r="G36" s="89">
        <v>4</v>
      </c>
      <c r="H36" s="89">
        <v>3</v>
      </c>
      <c r="I36" s="89">
        <v>6</v>
      </c>
      <c r="J36" s="89">
        <v>8</v>
      </c>
      <c r="K36" s="89">
        <v>1</v>
      </c>
      <c r="L36" s="89">
        <v>5</v>
      </c>
      <c r="M36" s="89">
        <v>63</v>
      </c>
      <c r="N36" s="79"/>
    </row>
    <row r="37" spans="2:14">
      <c r="B37" s="218"/>
      <c r="C37" s="218"/>
      <c r="D37" s="225" t="s">
        <v>12</v>
      </c>
      <c r="E37" s="90" t="s">
        <v>32</v>
      </c>
      <c r="F37" s="91">
        <v>42</v>
      </c>
      <c r="G37" s="91">
        <v>1</v>
      </c>
      <c r="H37" s="91">
        <v>1</v>
      </c>
      <c r="I37" s="91">
        <v>5</v>
      </c>
      <c r="J37" s="91">
        <v>7</v>
      </c>
      <c r="K37" s="91">
        <v>3</v>
      </c>
      <c r="L37" s="91">
        <v>3</v>
      </c>
      <c r="M37" s="91">
        <v>62</v>
      </c>
      <c r="N37" s="79"/>
    </row>
    <row r="38" spans="2:14">
      <c r="B38" s="218"/>
      <c r="C38" s="218"/>
      <c r="D38" s="218"/>
      <c r="E38" s="86" t="s">
        <v>33</v>
      </c>
      <c r="F38" s="87">
        <v>15</v>
      </c>
      <c r="G38" s="87">
        <v>1</v>
      </c>
      <c r="H38" s="87">
        <v>0</v>
      </c>
      <c r="I38" s="87">
        <v>3</v>
      </c>
      <c r="J38" s="87">
        <v>2</v>
      </c>
      <c r="K38" s="87">
        <v>0</v>
      </c>
      <c r="L38" s="87">
        <v>2</v>
      </c>
      <c r="M38" s="87">
        <v>23</v>
      </c>
      <c r="N38" s="79"/>
    </row>
    <row r="39" spans="2:14">
      <c r="B39" s="218"/>
      <c r="C39" s="218"/>
      <c r="D39" s="218"/>
      <c r="E39" s="86" t="s">
        <v>34</v>
      </c>
      <c r="F39" s="87">
        <v>12</v>
      </c>
      <c r="G39" s="87">
        <v>3</v>
      </c>
      <c r="H39" s="87">
        <v>1</v>
      </c>
      <c r="I39" s="87">
        <v>3</v>
      </c>
      <c r="J39" s="87">
        <v>7</v>
      </c>
      <c r="K39" s="87">
        <v>2</v>
      </c>
      <c r="L39" s="87">
        <v>0</v>
      </c>
      <c r="M39" s="87">
        <v>28</v>
      </c>
      <c r="N39" s="79"/>
    </row>
    <row r="40" spans="2:14">
      <c r="B40" s="218"/>
      <c r="C40" s="218"/>
      <c r="D40" s="218"/>
      <c r="E40" s="86" t="s">
        <v>35</v>
      </c>
      <c r="F40" s="87">
        <v>23</v>
      </c>
      <c r="G40" s="87">
        <v>1</v>
      </c>
      <c r="H40" s="87">
        <v>3</v>
      </c>
      <c r="I40" s="87">
        <v>9</v>
      </c>
      <c r="J40" s="87">
        <v>6</v>
      </c>
      <c r="K40" s="87">
        <v>4</v>
      </c>
      <c r="L40" s="87">
        <v>4</v>
      </c>
      <c r="M40" s="87">
        <v>50</v>
      </c>
      <c r="N40" s="79"/>
    </row>
    <row r="41" spans="2:14" ht="15.75" thickBot="1">
      <c r="B41" s="219"/>
      <c r="C41" s="224"/>
      <c r="D41" s="224"/>
      <c r="E41" s="83" t="s">
        <v>52</v>
      </c>
      <c r="F41" s="84">
        <v>92</v>
      </c>
      <c r="G41" s="84">
        <v>6</v>
      </c>
      <c r="H41" s="84">
        <v>5</v>
      </c>
      <c r="I41" s="84">
        <v>20</v>
      </c>
      <c r="J41" s="84">
        <v>22</v>
      </c>
      <c r="K41" s="84">
        <v>9</v>
      </c>
      <c r="L41" s="84">
        <v>9</v>
      </c>
      <c r="M41" s="84">
        <v>163</v>
      </c>
      <c r="N41" s="79"/>
    </row>
    <row r="42" spans="2:14">
      <c r="B42" s="225" t="s">
        <v>18</v>
      </c>
      <c r="C42" s="217" t="s">
        <v>30</v>
      </c>
      <c r="D42" s="217" t="s">
        <v>11</v>
      </c>
      <c r="E42" s="80" t="s">
        <v>32</v>
      </c>
      <c r="F42" s="81">
        <v>39</v>
      </c>
      <c r="G42" s="81">
        <v>6</v>
      </c>
      <c r="H42" s="81">
        <v>6</v>
      </c>
      <c r="I42" s="81">
        <v>12</v>
      </c>
      <c r="J42" s="81">
        <v>24</v>
      </c>
      <c r="K42" s="81">
        <v>7</v>
      </c>
      <c r="L42" s="81">
        <v>9</v>
      </c>
      <c r="M42" s="81">
        <v>103</v>
      </c>
      <c r="N42" s="79"/>
    </row>
    <row r="43" spans="2:14">
      <c r="B43" s="218"/>
      <c r="C43" s="218"/>
      <c r="D43" s="218"/>
      <c r="E43" s="86" t="s">
        <v>33</v>
      </c>
      <c r="F43" s="87">
        <v>19</v>
      </c>
      <c r="G43" s="87">
        <v>3</v>
      </c>
      <c r="H43" s="87">
        <v>4</v>
      </c>
      <c r="I43" s="87">
        <v>9</v>
      </c>
      <c r="J43" s="87">
        <v>7</v>
      </c>
      <c r="K43" s="87">
        <v>3</v>
      </c>
      <c r="L43" s="87">
        <v>11</v>
      </c>
      <c r="M43" s="87">
        <v>56</v>
      </c>
      <c r="N43" s="79"/>
    </row>
    <row r="44" spans="2:14">
      <c r="B44" s="218"/>
      <c r="C44" s="218"/>
      <c r="D44" s="218"/>
      <c r="E44" s="86" t="s">
        <v>34</v>
      </c>
      <c r="F44" s="87">
        <v>13</v>
      </c>
      <c r="G44" s="87">
        <v>2</v>
      </c>
      <c r="H44" s="87">
        <v>0</v>
      </c>
      <c r="I44" s="87">
        <v>8</v>
      </c>
      <c r="J44" s="87">
        <v>6</v>
      </c>
      <c r="K44" s="87">
        <v>2</v>
      </c>
      <c r="L44" s="87">
        <v>7</v>
      </c>
      <c r="M44" s="87">
        <v>38</v>
      </c>
      <c r="N44" s="79"/>
    </row>
    <row r="45" spans="2:14">
      <c r="B45" s="218"/>
      <c r="C45" s="218"/>
      <c r="D45" s="218"/>
      <c r="E45" s="86" t="s">
        <v>35</v>
      </c>
      <c r="F45" s="87">
        <v>60</v>
      </c>
      <c r="G45" s="87">
        <v>22</v>
      </c>
      <c r="H45" s="87">
        <v>16</v>
      </c>
      <c r="I45" s="87">
        <v>48</v>
      </c>
      <c r="J45" s="87">
        <v>25</v>
      </c>
      <c r="K45" s="87">
        <v>12</v>
      </c>
      <c r="L45" s="87">
        <v>18</v>
      </c>
      <c r="M45" s="87">
        <v>201</v>
      </c>
      <c r="N45" s="79"/>
    </row>
    <row r="46" spans="2:14">
      <c r="B46" s="218"/>
      <c r="C46" s="218"/>
      <c r="D46" s="218"/>
      <c r="E46" s="86" t="s">
        <v>36</v>
      </c>
      <c r="F46" s="87">
        <v>86</v>
      </c>
      <c r="G46" s="87">
        <v>17</v>
      </c>
      <c r="H46" s="87">
        <v>7</v>
      </c>
      <c r="I46" s="87">
        <v>25</v>
      </c>
      <c r="J46" s="87">
        <v>34</v>
      </c>
      <c r="K46" s="87">
        <v>7</v>
      </c>
      <c r="L46" s="87">
        <v>16</v>
      </c>
      <c r="M46" s="87">
        <v>192</v>
      </c>
      <c r="N46" s="79"/>
    </row>
    <row r="47" spans="2:14" ht="15.75" thickBot="1">
      <c r="B47" s="218"/>
      <c r="C47" s="218"/>
      <c r="D47" s="224"/>
      <c r="E47" s="83" t="s">
        <v>52</v>
      </c>
      <c r="F47" s="84">
        <v>217</v>
      </c>
      <c r="G47" s="84">
        <v>50</v>
      </c>
      <c r="H47" s="84">
        <v>33</v>
      </c>
      <c r="I47" s="84">
        <v>102</v>
      </c>
      <c r="J47" s="84">
        <v>96</v>
      </c>
      <c r="K47" s="84">
        <v>31</v>
      </c>
      <c r="L47" s="84">
        <v>61</v>
      </c>
      <c r="M47" s="84">
        <v>590</v>
      </c>
      <c r="N47" s="79"/>
    </row>
    <row r="48" spans="2:14">
      <c r="B48" s="218"/>
      <c r="C48" s="218"/>
      <c r="D48" s="217" t="s">
        <v>12</v>
      </c>
      <c r="E48" s="80" t="s">
        <v>32</v>
      </c>
      <c r="F48" s="81">
        <v>32</v>
      </c>
      <c r="G48" s="81">
        <v>1</v>
      </c>
      <c r="H48" s="81">
        <v>7</v>
      </c>
      <c r="I48" s="81">
        <v>8</v>
      </c>
      <c r="J48" s="81">
        <v>11</v>
      </c>
      <c r="K48" s="81">
        <v>1</v>
      </c>
      <c r="L48" s="81">
        <v>2</v>
      </c>
      <c r="M48" s="81">
        <v>62</v>
      </c>
      <c r="N48" s="79"/>
    </row>
    <row r="49" spans="2:14">
      <c r="B49" s="218"/>
      <c r="C49" s="218"/>
      <c r="D49" s="218"/>
      <c r="E49" s="86" t="s">
        <v>33</v>
      </c>
      <c r="F49" s="87">
        <v>6</v>
      </c>
      <c r="G49" s="87">
        <v>1</v>
      </c>
      <c r="H49" s="87">
        <v>3</v>
      </c>
      <c r="I49" s="87">
        <v>2</v>
      </c>
      <c r="J49" s="87">
        <v>7</v>
      </c>
      <c r="K49" s="87">
        <v>1</v>
      </c>
      <c r="L49" s="87">
        <v>6</v>
      </c>
      <c r="M49" s="87">
        <v>26</v>
      </c>
      <c r="N49" s="79"/>
    </row>
    <row r="50" spans="2:14">
      <c r="B50" s="218"/>
      <c r="C50" s="218"/>
      <c r="D50" s="218"/>
      <c r="E50" s="86" t="s">
        <v>34</v>
      </c>
      <c r="F50" s="87">
        <v>9</v>
      </c>
      <c r="G50" s="87">
        <v>0</v>
      </c>
      <c r="H50" s="87">
        <v>2</v>
      </c>
      <c r="I50" s="87">
        <v>4</v>
      </c>
      <c r="J50" s="87">
        <v>4</v>
      </c>
      <c r="K50" s="87">
        <v>2</v>
      </c>
      <c r="L50" s="87">
        <v>3</v>
      </c>
      <c r="M50" s="87">
        <v>24</v>
      </c>
      <c r="N50" s="79"/>
    </row>
    <row r="51" spans="2:14">
      <c r="B51" s="218"/>
      <c r="C51" s="218"/>
      <c r="D51" s="218"/>
      <c r="E51" s="86" t="s">
        <v>35</v>
      </c>
      <c r="F51" s="87">
        <v>43</v>
      </c>
      <c r="G51" s="87">
        <v>10</v>
      </c>
      <c r="H51" s="87">
        <v>5</v>
      </c>
      <c r="I51" s="87">
        <v>23</v>
      </c>
      <c r="J51" s="87">
        <v>39</v>
      </c>
      <c r="K51" s="87">
        <v>16</v>
      </c>
      <c r="L51" s="87">
        <v>21</v>
      </c>
      <c r="M51" s="87">
        <v>157</v>
      </c>
      <c r="N51" s="79"/>
    </row>
    <row r="52" spans="2:14">
      <c r="B52" s="218"/>
      <c r="C52" s="218"/>
      <c r="D52" s="218"/>
      <c r="E52" s="86" t="s">
        <v>36</v>
      </c>
      <c r="F52" s="87">
        <v>24</v>
      </c>
      <c r="G52" s="87">
        <v>7</v>
      </c>
      <c r="H52" s="87">
        <v>8</v>
      </c>
      <c r="I52" s="87">
        <v>12</v>
      </c>
      <c r="J52" s="87">
        <v>18</v>
      </c>
      <c r="K52" s="87">
        <v>5</v>
      </c>
      <c r="L52" s="87">
        <v>5</v>
      </c>
      <c r="M52" s="87">
        <v>79</v>
      </c>
      <c r="N52" s="79"/>
    </row>
    <row r="53" spans="2:14" ht="15.75" thickBot="1">
      <c r="B53" s="218"/>
      <c r="C53" s="224"/>
      <c r="D53" s="224"/>
      <c r="E53" s="83" t="s">
        <v>52</v>
      </c>
      <c r="F53" s="84">
        <v>114</v>
      </c>
      <c r="G53" s="84">
        <v>19</v>
      </c>
      <c r="H53" s="84">
        <v>25</v>
      </c>
      <c r="I53" s="84">
        <v>49</v>
      </c>
      <c r="J53" s="84">
        <v>79</v>
      </c>
      <c r="K53" s="84">
        <v>25</v>
      </c>
      <c r="L53" s="84">
        <v>37</v>
      </c>
      <c r="M53" s="84">
        <v>348</v>
      </c>
      <c r="N53" s="79"/>
    </row>
    <row r="54" spans="2:14">
      <c r="B54" s="218"/>
      <c r="C54" s="217" t="s">
        <v>31</v>
      </c>
      <c r="D54" s="217" t="s">
        <v>11</v>
      </c>
      <c r="E54" s="80" t="s">
        <v>32</v>
      </c>
      <c r="F54" s="81">
        <v>1271</v>
      </c>
      <c r="G54" s="81">
        <v>137</v>
      </c>
      <c r="H54" s="81">
        <v>128</v>
      </c>
      <c r="I54" s="81">
        <v>356</v>
      </c>
      <c r="J54" s="81">
        <v>353</v>
      </c>
      <c r="K54" s="81">
        <v>124</v>
      </c>
      <c r="L54" s="81">
        <v>172</v>
      </c>
      <c r="M54" s="81">
        <v>2541</v>
      </c>
      <c r="N54" s="79"/>
    </row>
    <row r="55" spans="2:14">
      <c r="B55" s="218"/>
      <c r="C55" s="218"/>
      <c r="D55" s="218"/>
      <c r="E55" s="86" t="s">
        <v>33</v>
      </c>
      <c r="F55" s="87">
        <v>577</v>
      </c>
      <c r="G55" s="87">
        <v>94</v>
      </c>
      <c r="H55" s="87">
        <v>69</v>
      </c>
      <c r="I55" s="87">
        <v>172</v>
      </c>
      <c r="J55" s="87">
        <v>169</v>
      </c>
      <c r="K55" s="87">
        <v>65</v>
      </c>
      <c r="L55" s="87">
        <v>86</v>
      </c>
      <c r="M55" s="87">
        <v>1232</v>
      </c>
      <c r="N55" s="79"/>
    </row>
    <row r="56" spans="2:14">
      <c r="B56" s="218"/>
      <c r="C56" s="218"/>
      <c r="D56" s="218"/>
      <c r="E56" s="86" t="s">
        <v>34</v>
      </c>
      <c r="F56" s="87">
        <v>265</v>
      </c>
      <c r="G56" s="87">
        <v>53</v>
      </c>
      <c r="H56" s="87">
        <v>41</v>
      </c>
      <c r="I56" s="87">
        <v>98</v>
      </c>
      <c r="J56" s="87">
        <v>110</v>
      </c>
      <c r="K56" s="87">
        <v>51</v>
      </c>
      <c r="L56" s="87">
        <v>50</v>
      </c>
      <c r="M56" s="87">
        <v>668</v>
      </c>
      <c r="N56" s="79"/>
    </row>
    <row r="57" spans="2:14">
      <c r="B57" s="218"/>
      <c r="C57" s="218"/>
      <c r="D57" s="218"/>
      <c r="E57" s="86" t="s">
        <v>35</v>
      </c>
      <c r="F57" s="87">
        <v>2743</v>
      </c>
      <c r="G57" s="87">
        <v>399</v>
      </c>
      <c r="H57" s="87">
        <v>345</v>
      </c>
      <c r="I57" s="87">
        <v>980</v>
      </c>
      <c r="J57" s="87">
        <v>991</v>
      </c>
      <c r="K57" s="87">
        <v>366</v>
      </c>
      <c r="L57" s="87">
        <v>544</v>
      </c>
      <c r="M57" s="87">
        <v>6368</v>
      </c>
      <c r="N57" s="79"/>
    </row>
    <row r="58" spans="2:14">
      <c r="B58" s="218"/>
      <c r="C58" s="218"/>
      <c r="D58" s="218"/>
      <c r="E58" s="86" t="s">
        <v>36</v>
      </c>
      <c r="F58" s="87">
        <v>1698</v>
      </c>
      <c r="G58" s="87">
        <v>228</v>
      </c>
      <c r="H58" s="87">
        <v>201</v>
      </c>
      <c r="I58" s="87">
        <v>516</v>
      </c>
      <c r="J58" s="87">
        <v>455</v>
      </c>
      <c r="K58" s="87">
        <v>147</v>
      </c>
      <c r="L58" s="87">
        <v>246</v>
      </c>
      <c r="M58" s="87">
        <v>3491</v>
      </c>
      <c r="N58" s="79"/>
    </row>
    <row r="59" spans="2:14" ht="15.75" thickBot="1">
      <c r="B59" s="218"/>
      <c r="C59" s="218"/>
      <c r="D59" s="224"/>
      <c r="E59" s="83" t="s">
        <v>52</v>
      </c>
      <c r="F59" s="84">
        <v>6554</v>
      </c>
      <c r="G59" s="84">
        <v>911</v>
      </c>
      <c r="H59" s="84">
        <v>784</v>
      </c>
      <c r="I59" s="84">
        <v>2122</v>
      </c>
      <c r="J59" s="84">
        <v>2078</v>
      </c>
      <c r="K59" s="84">
        <v>753</v>
      </c>
      <c r="L59" s="84">
        <v>1098</v>
      </c>
      <c r="M59" s="84">
        <v>14300</v>
      </c>
      <c r="N59" s="79"/>
    </row>
    <row r="60" spans="2:14">
      <c r="B60" s="218"/>
      <c r="C60" s="218"/>
      <c r="D60" s="217" t="s">
        <v>12</v>
      </c>
      <c r="E60" s="80" t="s">
        <v>32</v>
      </c>
      <c r="F60" s="81">
        <v>2095</v>
      </c>
      <c r="G60" s="81">
        <v>181</v>
      </c>
      <c r="H60" s="81">
        <v>168</v>
      </c>
      <c r="I60" s="81">
        <v>476</v>
      </c>
      <c r="J60" s="81">
        <v>606</v>
      </c>
      <c r="K60" s="81">
        <v>232</v>
      </c>
      <c r="L60" s="81">
        <v>326</v>
      </c>
      <c r="M60" s="81">
        <v>4084</v>
      </c>
      <c r="N60" s="79"/>
    </row>
    <row r="61" spans="2:14">
      <c r="B61" s="218"/>
      <c r="C61" s="218"/>
      <c r="D61" s="218"/>
      <c r="E61" s="86" t="s">
        <v>33</v>
      </c>
      <c r="F61" s="87">
        <v>1017</v>
      </c>
      <c r="G61" s="87">
        <v>160</v>
      </c>
      <c r="H61" s="87">
        <v>103</v>
      </c>
      <c r="I61" s="87">
        <v>321</v>
      </c>
      <c r="J61" s="87">
        <v>330</v>
      </c>
      <c r="K61" s="87">
        <v>144</v>
      </c>
      <c r="L61" s="87">
        <v>209</v>
      </c>
      <c r="M61" s="87">
        <v>2284</v>
      </c>
      <c r="N61" s="79"/>
    </row>
    <row r="62" spans="2:14">
      <c r="B62" s="218"/>
      <c r="C62" s="218"/>
      <c r="D62" s="218"/>
      <c r="E62" s="86" t="s">
        <v>34</v>
      </c>
      <c r="F62" s="87">
        <v>491</v>
      </c>
      <c r="G62" s="87">
        <v>71</v>
      </c>
      <c r="H62" s="87">
        <v>36</v>
      </c>
      <c r="I62" s="87">
        <v>169</v>
      </c>
      <c r="J62" s="87">
        <v>200</v>
      </c>
      <c r="K62" s="87">
        <v>82</v>
      </c>
      <c r="L62" s="87">
        <v>126</v>
      </c>
      <c r="M62" s="87">
        <v>1175</v>
      </c>
      <c r="N62" s="79"/>
    </row>
    <row r="63" spans="2:14">
      <c r="B63" s="218"/>
      <c r="C63" s="218"/>
      <c r="D63" s="218"/>
      <c r="E63" s="86" t="s">
        <v>35</v>
      </c>
      <c r="F63" s="87">
        <v>4807</v>
      </c>
      <c r="G63" s="87">
        <v>539</v>
      </c>
      <c r="H63" s="87">
        <v>474</v>
      </c>
      <c r="I63" s="87">
        <v>1356</v>
      </c>
      <c r="J63" s="87">
        <v>1542</v>
      </c>
      <c r="K63" s="87">
        <v>604</v>
      </c>
      <c r="L63" s="87">
        <v>959</v>
      </c>
      <c r="M63" s="87">
        <v>10281</v>
      </c>
      <c r="N63" s="79"/>
    </row>
    <row r="64" spans="2:14">
      <c r="B64" s="218"/>
      <c r="C64" s="218"/>
      <c r="D64" s="218"/>
      <c r="E64" s="86" t="s">
        <v>36</v>
      </c>
      <c r="F64" s="87">
        <v>2440</v>
      </c>
      <c r="G64" s="87">
        <v>312</v>
      </c>
      <c r="H64" s="87">
        <v>219</v>
      </c>
      <c r="I64" s="87">
        <v>615</v>
      </c>
      <c r="J64" s="87">
        <v>685</v>
      </c>
      <c r="K64" s="87">
        <v>267</v>
      </c>
      <c r="L64" s="87">
        <v>407</v>
      </c>
      <c r="M64" s="87">
        <v>4945</v>
      </c>
      <c r="N64" s="79"/>
    </row>
    <row r="65" spans="2:14" ht="15.75" thickBot="1">
      <c r="B65" s="218"/>
      <c r="C65" s="224"/>
      <c r="D65" s="224"/>
      <c r="E65" s="83" t="s">
        <v>52</v>
      </c>
      <c r="F65" s="84">
        <v>10850</v>
      </c>
      <c r="G65" s="84">
        <v>1263</v>
      </c>
      <c r="H65" s="84">
        <v>1000</v>
      </c>
      <c r="I65" s="84">
        <v>2937</v>
      </c>
      <c r="J65" s="84">
        <v>3363</v>
      </c>
      <c r="K65" s="84">
        <v>1329</v>
      </c>
      <c r="L65" s="84">
        <v>2027</v>
      </c>
      <c r="M65" s="84">
        <v>22769</v>
      </c>
      <c r="N65" s="79"/>
    </row>
    <row r="66" spans="2:14">
      <c r="B66" s="218"/>
      <c r="C66" s="217" t="s">
        <v>40</v>
      </c>
      <c r="D66" s="217" t="s">
        <v>11</v>
      </c>
      <c r="E66" s="80" t="s">
        <v>32</v>
      </c>
      <c r="F66" s="81">
        <v>147</v>
      </c>
      <c r="G66" s="81">
        <v>5</v>
      </c>
      <c r="H66" s="81">
        <v>7</v>
      </c>
      <c r="I66" s="81">
        <v>25</v>
      </c>
      <c r="J66" s="81">
        <v>25</v>
      </c>
      <c r="K66" s="81">
        <v>12</v>
      </c>
      <c r="L66" s="81">
        <v>8</v>
      </c>
      <c r="M66" s="81">
        <v>229</v>
      </c>
      <c r="N66" s="79"/>
    </row>
    <row r="67" spans="2:14">
      <c r="B67" s="218"/>
      <c r="C67" s="218"/>
      <c r="D67" s="218"/>
      <c r="E67" s="86" t="s">
        <v>33</v>
      </c>
      <c r="F67" s="87">
        <v>59</v>
      </c>
      <c r="G67" s="87">
        <v>4</v>
      </c>
      <c r="H67" s="87">
        <v>8</v>
      </c>
      <c r="I67" s="87">
        <v>12</v>
      </c>
      <c r="J67" s="87">
        <v>13</v>
      </c>
      <c r="K67" s="87">
        <v>2</v>
      </c>
      <c r="L67" s="87">
        <v>3</v>
      </c>
      <c r="M67" s="87">
        <v>101</v>
      </c>
      <c r="N67" s="79"/>
    </row>
    <row r="68" spans="2:14">
      <c r="B68" s="218"/>
      <c r="C68" s="218"/>
      <c r="D68" s="218"/>
      <c r="E68" s="86" t="s">
        <v>34</v>
      </c>
      <c r="F68" s="87">
        <v>17</v>
      </c>
      <c r="G68" s="87">
        <v>4</v>
      </c>
      <c r="H68" s="87">
        <v>2</v>
      </c>
      <c r="I68" s="87">
        <v>7</v>
      </c>
      <c r="J68" s="87">
        <v>3</v>
      </c>
      <c r="K68" s="87">
        <v>3</v>
      </c>
      <c r="L68" s="87">
        <v>3</v>
      </c>
      <c r="M68" s="87">
        <v>39</v>
      </c>
      <c r="N68" s="79"/>
    </row>
    <row r="69" spans="2:14">
      <c r="B69" s="218"/>
      <c r="C69" s="218"/>
      <c r="D69" s="218"/>
      <c r="E69" s="86" t="s">
        <v>35</v>
      </c>
      <c r="F69" s="87">
        <v>497</v>
      </c>
      <c r="G69" s="87">
        <v>56</v>
      </c>
      <c r="H69" s="87">
        <v>36</v>
      </c>
      <c r="I69" s="87">
        <v>112</v>
      </c>
      <c r="J69" s="87">
        <v>98</v>
      </c>
      <c r="K69" s="87">
        <v>27</v>
      </c>
      <c r="L69" s="87">
        <v>52</v>
      </c>
      <c r="M69" s="87">
        <v>878</v>
      </c>
      <c r="N69" s="79"/>
    </row>
    <row r="70" spans="2:14">
      <c r="B70" s="218"/>
      <c r="C70" s="218"/>
      <c r="D70" s="218"/>
      <c r="E70" s="86" t="s">
        <v>36</v>
      </c>
      <c r="F70" s="87">
        <v>229</v>
      </c>
      <c r="G70" s="87">
        <v>25</v>
      </c>
      <c r="H70" s="87">
        <v>19</v>
      </c>
      <c r="I70" s="87">
        <v>49</v>
      </c>
      <c r="J70" s="87">
        <v>40</v>
      </c>
      <c r="K70" s="87">
        <v>17</v>
      </c>
      <c r="L70" s="87">
        <v>19</v>
      </c>
      <c r="M70" s="87">
        <v>398</v>
      </c>
      <c r="N70" s="79"/>
    </row>
    <row r="71" spans="2:14" ht="15.75" thickBot="1">
      <c r="B71" s="218"/>
      <c r="C71" s="218"/>
      <c r="D71" s="224"/>
      <c r="E71" s="83" t="s">
        <v>52</v>
      </c>
      <c r="F71" s="84">
        <v>949</v>
      </c>
      <c r="G71" s="84">
        <v>94</v>
      </c>
      <c r="H71" s="84">
        <v>72</v>
      </c>
      <c r="I71" s="84">
        <v>205</v>
      </c>
      <c r="J71" s="84">
        <v>179</v>
      </c>
      <c r="K71" s="84">
        <v>61</v>
      </c>
      <c r="L71" s="84">
        <v>85</v>
      </c>
      <c r="M71" s="84">
        <v>1645</v>
      </c>
      <c r="N71" s="79"/>
    </row>
    <row r="72" spans="2:14">
      <c r="B72" s="218"/>
      <c r="C72" s="218"/>
      <c r="D72" s="217" t="s">
        <v>12</v>
      </c>
      <c r="E72" s="80" t="s">
        <v>32</v>
      </c>
      <c r="F72" s="81">
        <v>273</v>
      </c>
      <c r="G72" s="81">
        <v>22</v>
      </c>
      <c r="H72" s="81">
        <v>18</v>
      </c>
      <c r="I72" s="81">
        <v>51</v>
      </c>
      <c r="J72" s="81">
        <v>39</v>
      </c>
      <c r="K72" s="81">
        <v>6</v>
      </c>
      <c r="L72" s="81">
        <v>31</v>
      </c>
      <c r="M72" s="81">
        <v>440</v>
      </c>
      <c r="N72" s="79"/>
    </row>
    <row r="73" spans="2:14">
      <c r="B73" s="218"/>
      <c r="C73" s="218"/>
      <c r="D73" s="218"/>
      <c r="E73" s="86" t="s">
        <v>33</v>
      </c>
      <c r="F73" s="87">
        <v>126</v>
      </c>
      <c r="G73" s="87">
        <v>20</v>
      </c>
      <c r="H73" s="87">
        <v>6</v>
      </c>
      <c r="I73" s="87">
        <v>32</v>
      </c>
      <c r="J73" s="87">
        <v>25</v>
      </c>
      <c r="K73" s="87">
        <v>7</v>
      </c>
      <c r="L73" s="87">
        <v>13</v>
      </c>
      <c r="M73" s="87">
        <v>229</v>
      </c>
      <c r="N73" s="79"/>
    </row>
    <row r="74" spans="2:14">
      <c r="B74" s="218"/>
      <c r="C74" s="218"/>
      <c r="D74" s="218"/>
      <c r="E74" s="86" t="s">
        <v>34</v>
      </c>
      <c r="F74" s="87">
        <v>65</v>
      </c>
      <c r="G74" s="87">
        <v>6</v>
      </c>
      <c r="H74" s="87">
        <v>1</v>
      </c>
      <c r="I74" s="87">
        <v>13</v>
      </c>
      <c r="J74" s="87">
        <v>16</v>
      </c>
      <c r="K74" s="87">
        <v>4</v>
      </c>
      <c r="L74" s="87">
        <v>8</v>
      </c>
      <c r="M74" s="87">
        <v>113</v>
      </c>
      <c r="N74" s="79"/>
    </row>
    <row r="75" spans="2:14">
      <c r="B75" s="218"/>
      <c r="C75" s="218"/>
      <c r="D75" s="218"/>
      <c r="E75" s="86" t="s">
        <v>35</v>
      </c>
      <c r="F75" s="87">
        <v>877</v>
      </c>
      <c r="G75" s="87">
        <v>77</v>
      </c>
      <c r="H75" s="87">
        <v>64</v>
      </c>
      <c r="I75" s="87">
        <v>193</v>
      </c>
      <c r="J75" s="87">
        <v>175</v>
      </c>
      <c r="K75" s="87">
        <v>64</v>
      </c>
      <c r="L75" s="87">
        <v>75</v>
      </c>
      <c r="M75" s="87">
        <v>1525</v>
      </c>
      <c r="N75" s="79"/>
    </row>
    <row r="76" spans="2:14">
      <c r="B76" s="218"/>
      <c r="C76" s="218"/>
      <c r="D76" s="218"/>
      <c r="E76" s="86" t="s">
        <v>36</v>
      </c>
      <c r="F76" s="87">
        <v>375</v>
      </c>
      <c r="G76" s="87">
        <v>33</v>
      </c>
      <c r="H76" s="87">
        <v>24</v>
      </c>
      <c r="I76" s="87">
        <v>71</v>
      </c>
      <c r="J76" s="87">
        <v>80</v>
      </c>
      <c r="K76" s="87">
        <v>22</v>
      </c>
      <c r="L76" s="87">
        <v>40</v>
      </c>
      <c r="M76" s="87">
        <v>645</v>
      </c>
      <c r="N76" s="79"/>
    </row>
    <row r="77" spans="2:14" ht="15.75" thickBot="1">
      <c r="B77" s="219"/>
      <c r="C77" s="224"/>
      <c r="D77" s="224"/>
      <c r="E77" s="83" t="s">
        <v>52</v>
      </c>
      <c r="F77" s="84">
        <v>1716</v>
      </c>
      <c r="G77" s="84">
        <v>158</v>
      </c>
      <c r="H77" s="84">
        <v>113</v>
      </c>
      <c r="I77" s="84">
        <v>360</v>
      </c>
      <c r="J77" s="84">
        <v>335</v>
      </c>
      <c r="K77" s="84">
        <v>103</v>
      </c>
      <c r="L77" s="84">
        <v>167</v>
      </c>
      <c r="M77" s="84">
        <v>2952</v>
      </c>
      <c r="N77" s="79"/>
    </row>
    <row r="78" spans="2:14">
      <c r="B78" s="225" t="s">
        <v>19</v>
      </c>
      <c r="C78" s="217" t="s">
        <v>30</v>
      </c>
      <c r="D78" s="217" t="s">
        <v>11</v>
      </c>
      <c r="E78" s="80" t="s">
        <v>32</v>
      </c>
      <c r="F78" s="81">
        <v>46</v>
      </c>
      <c r="G78" s="81">
        <v>8</v>
      </c>
      <c r="H78" s="81">
        <v>8</v>
      </c>
      <c r="I78" s="81">
        <v>29</v>
      </c>
      <c r="J78" s="81">
        <v>35</v>
      </c>
      <c r="K78" s="81">
        <v>10</v>
      </c>
      <c r="L78" s="81">
        <v>17</v>
      </c>
      <c r="M78" s="81">
        <v>153</v>
      </c>
      <c r="N78" s="79"/>
    </row>
    <row r="79" spans="2:14">
      <c r="B79" s="218"/>
      <c r="C79" s="218"/>
      <c r="D79" s="218"/>
      <c r="E79" s="86" t="s">
        <v>33</v>
      </c>
      <c r="F79" s="87">
        <v>29</v>
      </c>
      <c r="G79" s="87">
        <v>7</v>
      </c>
      <c r="H79" s="87">
        <v>5</v>
      </c>
      <c r="I79" s="87">
        <v>5</v>
      </c>
      <c r="J79" s="87">
        <v>13</v>
      </c>
      <c r="K79" s="87">
        <v>5</v>
      </c>
      <c r="L79" s="87">
        <v>10</v>
      </c>
      <c r="M79" s="87">
        <v>74</v>
      </c>
      <c r="N79" s="79"/>
    </row>
    <row r="80" spans="2:14">
      <c r="B80" s="218"/>
      <c r="C80" s="218"/>
      <c r="D80" s="218"/>
      <c r="E80" s="86" t="s">
        <v>34</v>
      </c>
      <c r="F80" s="87">
        <v>13</v>
      </c>
      <c r="G80" s="87">
        <v>3</v>
      </c>
      <c r="H80" s="87">
        <v>4</v>
      </c>
      <c r="I80" s="87">
        <v>11</v>
      </c>
      <c r="J80" s="87">
        <v>9</v>
      </c>
      <c r="K80" s="87">
        <v>4</v>
      </c>
      <c r="L80" s="87">
        <v>6</v>
      </c>
      <c r="M80" s="87">
        <v>50</v>
      </c>
      <c r="N80" s="79"/>
    </row>
    <row r="81" spans="2:14">
      <c r="B81" s="218"/>
      <c r="C81" s="218"/>
      <c r="D81" s="218"/>
      <c r="E81" s="86" t="s">
        <v>35</v>
      </c>
      <c r="F81" s="87">
        <v>194</v>
      </c>
      <c r="G81" s="87">
        <v>33</v>
      </c>
      <c r="H81" s="87">
        <v>27</v>
      </c>
      <c r="I81" s="87">
        <v>87</v>
      </c>
      <c r="J81" s="87">
        <v>103</v>
      </c>
      <c r="K81" s="87">
        <v>41</v>
      </c>
      <c r="L81" s="87">
        <v>47</v>
      </c>
      <c r="M81" s="87">
        <v>532</v>
      </c>
      <c r="N81" s="79"/>
    </row>
    <row r="82" spans="2:14">
      <c r="B82" s="218"/>
      <c r="C82" s="218"/>
      <c r="D82" s="218"/>
      <c r="E82" s="86" t="s">
        <v>36</v>
      </c>
      <c r="F82" s="87">
        <v>166</v>
      </c>
      <c r="G82" s="87">
        <v>31</v>
      </c>
      <c r="H82" s="87">
        <v>23</v>
      </c>
      <c r="I82" s="87">
        <v>73</v>
      </c>
      <c r="J82" s="87">
        <v>59</v>
      </c>
      <c r="K82" s="87">
        <v>13</v>
      </c>
      <c r="L82" s="87">
        <v>18</v>
      </c>
      <c r="M82" s="87">
        <v>383</v>
      </c>
      <c r="N82" s="79"/>
    </row>
    <row r="83" spans="2:14" ht="15.75" thickBot="1">
      <c r="B83" s="218"/>
      <c r="C83" s="218"/>
      <c r="D83" s="224"/>
      <c r="E83" s="83" t="s">
        <v>52</v>
      </c>
      <c r="F83" s="84">
        <v>448</v>
      </c>
      <c r="G83" s="84">
        <v>82</v>
      </c>
      <c r="H83" s="84">
        <v>67</v>
      </c>
      <c r="I83" s="84">
        <v>205</v>
      </c>
      <c r="J83" s="84">
        <v>219</v>
      </c>
      <c r="K83" s="84">
        <v>73</v>
      </c>
      <c r="L83" s="84">
        <v>98</v>
      </c>
      <c r="M83" s="84">
        <v>1192</v>
      </c>
      <c r="N83" s="79"/>
    </row>
    <row r="84" spans="2:14">
      <c r="B84" s="218"/>
      <c r="C84" s="218"/>
      <c r="D84" s="217" t="s">
        <v>12</v>
      </c>
      <c r="E84" s="80" t="s">
        <v>32</v>
      </c>
      <c r="F84" s="81">
        <v>31</v>
      </c>
      <c r="G84" s="81">
        <v>1</v>
      </c>
      <c r="H84" s="81">
        <v>4</v>
      </c>
      <c r="I84" s="81">
        <v>13</v>
      </c>
      <c r="J84" s="81">
        <v>10</v>
      </c>
      <c r="K84" s="81">
        <v>5</v>
      </c>
      <c r="L84" s="81">
        <v>3</v>
      </c>
      <c r="M84" s="81">
        <v>67</v>
      </c>
      <c r="N84" s="79"/>
    </row>
    <row r="85" spans="2:14">
      <c r="B85" s="218"/>
      <c r="C85" s="218"/>
      <c r="D85" s="218"/>
      <c r="E85" s="86" t="s">
        <v>33</v>
      </c>
      <c r="F85" s="87">
        <v>8</v>
      </c>
      <c r="G85" s="87">
        <v>5</v>
      </c>
      <c r="H85" s="87">
        <v>1</v>
      </c>
      <c r="I85" s="87">
        <v>7</v>
      </c>
      <c r="J85" s="87">
        <v>13</v>
      </c>
      <c r="K85" s="87">
        <v>5</v>
      </c>
      <c r="L85" s="87">
        <v>7</v>
      </c>
      <c r="M85" s="87">
        <v>46</v>
      </c>
      <c r="N85" s="79"/>
    </row>
    <row r="86" spans="2:14">
      <c r="B86" s="218"/>
      <c r="C86" s="218"/>
      <c r="D86" s="218"/>
      <c r="E86" s="86" t="s">
        <v>34</v>
      </c>
      <c r="F86" s="87">
        <v>12</v>
      </c>
      <c r="G86" s="87">
        <v>3</v>
      </c>
      <c r="H86" s="87">
        <v>3</v>
      </c>
      <c r="I86" s="87">
        <v>10</v>
      </c>
      <c r="J86" s="87">
        <v>8</v>
      </c>
      <c r="K86" s="87">
        <v>3</v>
      </c>
      <c r="L86" s="87">
        <v>2</v>
      </c>
      <c r="M86" s="87">
        <v>41</v>
      </c>
      <c r="N86" s="79"/>
    </row>
    <row r="87" spans="2:14">
      <c r="B87" s="218"/>
      <c r="C87" s="218"/>
      <c r="D87" s="218"/>
      <c r="E87" s="86" t="s">
        <v>35</v>
      </c>
      <c r="F87" s="87">
        <v>110</v>
      </c>
      <c r="G87" s="87">
        <v>18</v>
      </c>
      <c r="H87" s="87">
        <v>21</v>
      </c>
      <c r="I87" s="87">
        <v>61</v>
      </c>
      <c r="J87" s="87">
        <v>78</v>
      </c>
      <c r="K87" s="87">
        <v>31</v>
      </c>
      <c r="L87" s="87">
        <v>52</v>
      </c>
      <c r="M87" s="87">
        <v>371</v>
      </c>
      <c r="N87" s="79"/>
    </row>
    <row r="88" spans="2:14">
      <c r="B88" s="218"/>
      <c r="C88" s="218"/>
      <c r="D88" s="218"/>
      <c r="E88" s="86" t="s">
        <v>36</v>
      </c>
      <c r="F88" s="87">
        <v>61</v>
      </c>
      <c r="G88" s="87">
        <v>9</v>
      </c>
      <c r="H88" s="87">
        <v>12</v>
      </c>
      <c r="I88" s="87">
        <v>28</v>
      </c>
      <c r="J88" s="87">
        <v>37</v>
      </c>
      <c r="K88" s="87">
        <v>6</v>
      </c>
      <c r="L88" s="87">
        <v>15</v>
      </c>
      <c r="M88" s="87">
        <v>168</v>
      </c>
      <c r="N88" s="79"/>
    </row>
    <row r="89" spans="2:14" ht="15.75" thickBot="1">
      <c r="B89" s="218"/>
      <c r="C89" s="224"/>
      <c r="D89" s="224"/>
      <c r="E89" s="83" t="s">
        <v>52</v>
      </c>
      <c r="F89" s="84">
        <v>222</v>
      </c>
      <c r="G89" s="84">
        <v>36</v>
      </c>
      <c r="H89" s="84">
        <v>41</v>
      </c>
      <c r="I89" s="84">
        <v>119</v>
      </c>
      <c r="J89" s="84">
        <v>146</v>
      </c>
      <c r="K89" s="84">
        <v>50</v>
      </c>
      <c r="L89" s="84">
        <v>79</v>
      </c>
      <c r="M89" s="84">
        <v>693</v>
      </c>
      <c r="N89" s="79"/>
    </row>
    <row r="90" spans="2:14">
      <c r="B90" s="218"/>
      <c r="C90" s="217" t="s">
        <v>31</v>
      </c>
      <c r="D90" s="217" t="s">
        <v>11</v>
      </c>
      <c r="E90" s="80" t="s">
        <v>32</v>
      </c>
      <c r="F90" s="81">
        <v>1904</v>
      </c>
      <c r="G90" s="81">
        <v>205</v>
      </c>
      <c r="H90" s="81">
        <v>163</v>
      </c>
      <c r="I90" s="81">
        <v>562</v>
      </c>
      <c r="J90" s="81">
        <v>559</v>
      </c>
      <c r="K90" s="81">
        <v>164</v>
      </c>
      <c r="L90" s="81">
        <v>222</v>
      </c>
      <c r="M90" s="81">
        <v>3779</v>
      </c>
      <c r="N90" s="79"/>
    </row>
    <row r="91" spans="2:14">
      <c r="B91" s="218"/>
      <c r="C91" s="218"/>
      <c r="D91" s="218"/>
      <c r="E91" s="86" t="s">
        <v>33</v>
      </c>
      <c r="F91" s="87">
        <v>788</v>
      </c>
      <c r="G91" s="87">
        <v>164</v>
      </c>
      <c r="H91" s="87">
        <v>129</v>
      </c>
      <c r="I91" s="87">
        <v>265</v>
      </c>
      <c r="J91" s="87">
        <v>243</v>
      </c>
      <c r="K91" s="87">
        <v>99</v>
      </c>
      <c r="L91" s="87">
        <v>147</v>
      </c>
      <c r="M91" s="87">
        <v>1835</v>
      </c>
      <c r="N91" s="79"/>
    </row>
    <row r="92" spans="2:14">
      <c r="B92" s="218"/>
      <c r="C92" s="218"/>
      <c r="D92" s="218"/>
      <c r="E92" s="86" t="s">
        <v>34</v>
      </c>
      <c r="F92" s="87">
        <v>411</v>
      </c>
      <c r="G92" s="87">
        <v>63</v>
      </c>
      <c r="H92" s="87">
        <v>54</v>
      </c>
      <c r="I92" s="87">
        <v>145</v>
      </c>
      <c r="J92" s="87">
        <v>164</v>
      </c>
      <c r="K92" s="87">
        <v>62</v>
      </c>
      <c r="L92" s="87">
        <v>113</v>
      </c>
      <c r="M92" s="87">
        <v>1012</v>
      </c>
      <c r="N92" s="79"/>
    </row>
    <row r="93" spans="2:14">
      <c r="B93" s="218"/>
      <c r="C93" s="218"/>
      <c r="D93" s="218"/>
      <c r="E93" s="86" t="s">
        <v>35</v>
      </c>
      <c r="F93" s="87">
        <v>7807</v>
      </c>
      <c r="G93" s="87">
        <v>924</v>
      </c>
      <c r="H93" s="87">
        <v>786</v>
      </c>
      <c r="I93" s="87">
        <v>2421</v>
      </c>
      <c r="J93" s="87">
        <v>2408</v>
      </c>
      <c r="K93" s="87">
        <v>774</v>
      </c>
      <c r="L93" s="87">
        <v>1291</v>
      </c>
      <c r="M93" s="87">
        <v>16411</v>
      </c>
      <c r="N93" s="79"/>
    </row>
    <row r="94" spans="2:14">
      <c r="B94" s="218"/>
      <c r="C94" s="218"/>
      <c r="D94" s="218"/>
      <c r="E94" s="86" t="s">
        <v>36</v>
      </c>
      <c r="F94" s="87">
        <v>3997</v>
      </c>
      <c r="G94" s="87">
        <v>458</v>
      </c>
      <c r="H94" s="87">
        <v>426</v>
      </c>
      <c r="I94" s="87">
        <v>1090</v>
      </c>
      <c r="J94" s="87">
        <v>996</v>
      </c>
      <c r="K94" s="87">
        <v>338</v>
      </c>
      <c r="L94" s="87">
        <v>566</v>
      </c>
      <c r="M94" s="87">
        <v>7871</v>
      </c>
      <c r="N94" s="79"/>
    </row>
    <row r="95" spans="2:14" ht="15.75" thickBot="1">
      <c r="B95" s="218"/>
      <c r="C95" s="218"/>
      <c r="D95" s="224"/>
      <c r="E95" s="83" t="s">
        <v>52</v>
      </c>
      <c r="F95" s="84">
        <v>14907</v>
      </c>
      <c r="G95" s="84">
        <v>1814</v>
      </c>
      <c r="H95" s="84">
        <v>1558</v>
      </c>
      <c r="I95" s="84">
        <v>4483</v>
      </c>
      <c r="J95" s="84">
        <v>4370</v>
      </c>
      <c r="K95" s="84">
        <v>1437</v>
      </c>
      <c r="L95" s="84">
        <v>2339</v>
      </c>
      <c r="M95" s="84">
        <v>30908</v>
      </c>
      <c r="N95" s="79"/>
    </row>
    <row r="96" spans="2:14">
      <c r="B96" s="218"/>
      <c r="C96" s="218"/>
      <c r="D96" s="217" t="s">
        <v>12</v>
      </c>
      <c r="E96" s="80" t="s">
        <v>32</v>
      </c>
      <c r="F96" s="81">
        <v>3004</v>
      </c>
      <c r="G96" s="81">
        <v>254</v>
      </c>
      <c r="H96" s="81">
        <v>243</v>
      </c>
      <c r="I96" s="81">
        <v>663</v>
      </c>
      <c r="J96" s="81">
        <v>821</v>
      </c>
      <c r="K96" s="81">
        <v>286</v>
      </c>
      <c r="L96" s="81">
        <v>351</v>
      </c>
      <c r="M96" s="81">
        <v>5622</v>
      </c>
      <c r="N96" s="79"/>
    </row>
    <row r="97" spans="2:14">
      <c r="B97" s="218"/>
      <c r="C97" s="218"/>
      <c r="D97" s="218"/>
      <c r="E97" s="86" t="s">
        <v>33</v>
      </c>
      <c r="F97" s="87">
        <v>1407</v>
      </c>
      <c r="G97" s="87">
        <v>269</v>
      </c>
      <c r="H97" s="87">
        <v>191</v>
      </c>
      <c r="I97" s="87">
        <v>477</v>
      </c>
      <c r="J97" s="87">
        <v>484</v>
      </c>
      <c r="K97" s="87">
        <v>195</v>
      </c>
      <c r="L97" s="87">
        <v>350</v>
      </c>
      <c r="M97" s="87">
        <v>3373</v>
      </c>
      <c r="N97" s="79"/>
    </row>
    <row r="98" spans="2:14">
      <c r="B98" s="218"/>
      <c r="C98" s="218"/>
      <c r="D98" s="218"/>
      <c r="E98" s="86" t="s">
        <v>34</v>
      </c>
      <c r="F98" s="87">
        <v>752</v>
      </c>
      <c r="G98" s="87">
        <v>104</v>
      </c>
      <c r="H98" s="87">
        <v>71</v>
      </c>
      <c r="I98" s="87">
        <v>247</v>
      </c>
      <c r="J98" s="87">
        <v>312</v>
      </c>
      <c r="K98" s="87">
        <v>129</v>
      </c>
      <c r="L98" s="87">
        <v>226</v>
      </c>
      <c r="M98" s="87">
        <v>1841</v>
      </c>
      <c r="N98" s="79"/>
    </row>
    <row r="99" spans="2:14">
      <c r="B99" s="218"/>
      <c r="C99" s="218"/>
      <c r="D99" s="218"/>
      <c r="E99" s="86" t="s">
        <v>35</v>
      </c>
      <c r="F99" s="87">
        <v>13280</v>
      </c>
      <c r="G99" s="87">
        <v>1258</v>
      </c>
      <c r="H99" s="87">
        <v>996</v>
      </c>
      <c r="I99" s="87">
        <v>3026</v>
      </c>
      <c r="J99" s="87">
        <v>3411</v>
      </c>
      <c r="K99" s="87">
        <v>1216</v>
      </c>
      <c r="L99" s="87">
        <v>2107</v>
      </c>
      <c r="M99" s="87">
        <v>25294</v>
      </c>
      <c r="N99" s="79"/>
    </row>
    <row r="100" spans="2:14">
      <c r="B100" s="218"/>
      <c r="C100" s="218"/>
      <c r="D100" s="218"/>
      <c r="E100" s="86" t="s">
        <v>36</v>
      </c>
      <c r="F100" s="87">
        <v>5737</v>
      </c>
      <c r="G100" s="87">
        <v>541</v>
      </c>
      <c r="H100" s="87">
        <v>411</v>
      </c>
      <c r="I100" s="87">
        <v>1222</v>
      </c>
      <c r="J100" s="87">
        <v>1304</v>
      </c>
      <c r="K100" s="87">
        <v>531</v>
      </c>
      <c r="L100" s="87">
        <v>891</v>
      </c>
      <c r="M100" s="87">
        <v>10637</v>
      </c>
      <c r="N100" s="79"/>
    </row>
    <row r="101" spans="2:14" ht="15.75" thickBot="1">
      <c r="B101" s="218"/>
      <c r="C101" s="224"/>
      <c r="D101" s="224"/>
      <c r="E101" s="83" t="s">
        <v>52</v>
      </c>
      <c r="F101" s="84">
        <v>24180</v>
      </c>
      <c r="G101" s="84">
        <v>2426</v>
      </c>
      <c r="H101" s="84">
        <v>1912</v>
      </c>
      <c r="I101" s="84">
        <v>5635</v>
      </c>
      <c r="J101" s="84">
        <v>6332</v>
      </c>
      <c r="K101" s="84">
        <v>2357</v>
      </c>
      <c r="L101" s="84">
        <v>3925</v>
      </c>
      <c r="M101" s="84">
        <v>46767</v>
      </c>
      <c r="N101" s="79"/>
    </row>
    <row r="102" spans="2:14">
      <c r="B102" s="218"/>
      <c r="C102" s="217" t="s">
        <v>40</v>
      </c>
      <c r="D102" s="217" t="s">
        <v>11</v>
      </c>
      <c r="E102" s="80" t="s">
        <v>32</v>
      </c>
      <c r="F102" s="81">
        <v>239</v>
      </c>
      <c r="G102" s="81">
        <v>19</v>
      </c>
      <c r="H102" s="81">
        <v>13</v>
      </c>
      <c r="I102" s="81">
        <v>45</v>
      </c>
      <c r="J102" s="81">
        <v>42</v>
      </c>
      <c r="K102" s="81">
        <v>11</v>
      </c>
      <c r="L102" s="81">
        <v>16</v>
      </c>
      <c r="M102" s="81">
        <v>385</v>
      </c>
      <c r="N102" s="79"/>
    </row>
    <row r="103" spans="2:14">
      <c r="B103" s="218"/>
      <c r="C103" s="218"/>
      <c r="D103" s="218"/>
      <c r="E103" s="86" t="s">
        <v>33</v>
      </c>
      <c r="F103" s="87">
        <v>74</v>
      </c>
      <c r="G103" s="87">
        <v>8</v>
      </c>
      <c r="H103" s="87">
        <v>13</v>
      </c>
      <c r="I103" s="87">
        <v>23</v>
      </c>
      <c r="J103" s="87">
        <v>12</v>
      </c>
      <c r="K103" s="87">
        <v>9</v>
      </c>
      <c r="L103" s="87">
        <v>9</v>
      </c>
      <c r="M103" s="87">
        <v>148</v>
      </c>
      <c r="N103" s="79"/>
    </row>
    <row r="104" spans="2:14">
      <c r="B104" s="218"/>
      <c r="C104" s="218"/>
      <c r="D104" s="218"/>
      <c r="E104" s="86" t="s">
        <v>34</v>
      </c>
      <c r="F104" s="87">
        <v>48</v>
      </c>
      <c r="G104" s="87">
        <v>7</v>
      </c>
      <c r="H104" s="87">
        <v>4</v>
      </c>
      <c r="I104" s="87">
        <v>12</v>
      </c>
      <c r="J104" s="87">
        <v>8</v>
      </c>
      <c r="K104" s="87">
        <v>7</v>
      </c>
      <c r="L104" s="87">
        <v>4</v>
      </c>
      <c r="M104" s="87">
        <v>90</v>
      </c>
      <c r="N104" s="79"/>
    </row>
    <row r="105" spans="2:14">
      <c r="B105" s="218"/>
      <c r="C105" s="218"/>
      <c r="D105" s="218"/>
      <c r="E105" s="86" t="s">
        <v>35</v>
      </c>
      <c r="F105" s="87">
        <v>1300</v>
      </c>
      <c r="G105" s="87">
        <v>131</v>
      </c>
      <c r="H105" s="87">
        <v>96</v>
      </c>
      <c r="I105" s="87">
        <v>278</v>
      </c>
      <c r="J105" s="87">
        <v>240</v>
      </c>
      <c r="K105" s="87">
        <v>70</v>
      </c>
      <c r="L105" s="87">
        <v>137</v>
      </c>
      <c r="M105" s="87">
        <v>2252</v>
      </c>
      <c r="N105" s="79"/>
    </row>
    <row r="106" spans="2:14">
      <c r="B106" s="218"/>
      <c r="C106" s="218"/>
      <c r="D106" s="218"/>
      <c r="E106" s="86" t="s">
        <v>36</v>
      </c>
      <c r="F106" s="87">
        <v>579</v>
      </c>
      <c r="G106" s="87">
        <v>41</v>
      </c>
      <c r="H106" s="87">
        <v>33</v>
      </c>
      <c r="I106" s="87">
        <v>93</v>
      </c>
      <c r="J106" s="87">
        <v>84</v>
      </c>
      <c r="K106" s="87">
        <v>20</v>
      </c>
      <c r="L106" s="87">
        <v>53</v>
      </c>
      <c r="M106" s="87">
        <v>903</v>
      </c>
      <c r="N106" s="79"/>
    </row>
    <row r="107" spans="2:14" ht="15.75" thickBot="1">
      <c r="B107" s="218"/>
      <c r="C107" s="218"/>
      <c r="D107" s="224"/>
      <c r="E107" s="83" t="s">
        <v>52</v>
      </c>
      <c r="F107" s="84">
        <v>2240</v>
      </c>
      <c r="G107" s="84">
        <v>206</v>
      </c>
      <c r="H107" s="84">
        <v>159</v>
      </c>
      <c r="I107" s="84">
        <v>451</v>
      </c>
      <c r="J107" s="84">
        <v>386</v>
      </c>
      <c r="K107" s="84">
        <v>117</v>
      </c>
      <c r="L107" s="84">
        <v>219</v>
      </c>
      <c r="M107" s="84">
        <v>3778</v>
      </c>
      <c r="N107" s="79"/>
    </row>
    <row r="108" spans="2:14">
      <c r="B108" s="218"/>
      <c r="C108" s="218"/>
      <c r="D108" s="217" t="s">
        <v>12</v>
      </c>
      <c r="E108" s="80" t="s">
        <v>32</v>
      </c>
      <c r="F108" s="81">
        <v>435</v>
      </c>
      <c r="G108" s="81">
        <v>27</v>
      </c>
      <c r="H108" s="81">
        <v>24</v>
      </c>
      <c r="I108" s="81">
        <v>77</v>
      </c>
      <c r="J108" s="81">
        <v>64</v>
      </c>
      <c r="K108" s="81">
        <v>20</v>
      </c>
      <c r="L108" s="81">
        <v>23</v>
      </c>
      <c r="M108" s="81">
        <v>670</v>
      </c>
      <c r="N108" s="79"/>
    </row>
    <row r="109" spans="2:14">
      <c r="B109" s="218"/>
      <c r="C109" s="218"/>
      <c r="D109" s="218"/>
      <c r="E109" s="86" t="s">
        <v>33</v>
      </c>
      <c r="F109" s="87">
        <v>185</v>
      </c>
      <c r="G109" s="87">
        <v>39</v>
      </c>
      <c r="H109" s="87">
        <v>20</v>
      </c>
      <c r="I109" s="87">
        <v>54</v>
      </c>
      <c r="J109" s="87">
        <v>48</v>
      </c>
      <c r="K109" s="87">
        <v>21</v>
      </c>
      <c r="L109" s="87">
        <v>24</v>
      </c>
      <c r="M109" s="87">
        <v>391</v>
      </c>
      <c r="N109" s="79"/>
    </row>
    <row r="110" spans="2:14">
      <c r="B110" s="218"/>
      <c r="C110" s="218"/>
      <c r="D110" s="218"/>
      <c r="E110" s="86" t="s">
        <v>34</v>
      </c>
      <c r="F110" s="87">
        <v>103</v>
      </c>
      <c r="G110" s="87">
        <v>13</v>
      </c>
      <c r="H110" s="87">
        <v>15</v>
      </c>
      <c r="I110" s="87">
        <v>31</v>
      </c>
      <c r="J110" s="87">
        <v>25</v>
      </c>
      <c r="K110" s="87">
        <v>9</v>
      </c>
      <c r="L110" s="87">
        <v>11</v>
      </c>
      <c r="M110" s="87">
        <v>207</v>
      </c>
      <c r="N110" s="79"/>
    </row>
    <row r="111" spans="2:14">
      <c r="B111" s="218"/>
      <c r="C111" s="218"/>
      <c r="D111" s="218"/>
      <c r="E111" s="86" t="s">
        <v>35</v>
      </c>
      <c r="F111" s="87">
        <v>2272</v>
      </c>
      <c r="G111" s="87">
        <v>189</v>
      </c>
      <c r="H111" s="87">
        <v>123</v>
      </c>
      <c r="I111" s="87">
        <v>395</v>
      </c>
      <c r="J111" s="87">
        <v>374</v>
      </c>
      <c r="K111" s="87">
        <v>136</v>
      </c>
      <c r="L111" s="87">
        <v>213</v>
      </c>
      <c r="M111" s="87">
        <v>3702</v>
      </c>
      <c r="N111" s="79"/>
    </row>
    <row r="112" spans="2:14">
      <c r="B112" s="218"/>
      <c r="C112" s="218"/>
      <c r="D112" s="218"/>
      <c r="E112" s="86" t="s">
        <v>36</v>
      </c>
      <c r="F112" s="87">
        <v>936</v>
      </c>
      <c r="G112" s="87">
        <v>56</v>
      </c>
      <c r="H112" s="87">
        <v>57</v>
      </c>
      <c r="I112" s="87">
        <v>124</v>
      </c>
      <c r="J112" s="87">
        <v>136</v>
      </c>
      <c r="K112" s="87">
        <v>60</v>
      </c>
      <c r="L112" s="87">
        <v>88</v>
      </c>
      <c r="M112" s="87">
        <v>1457</v>
      </c>
      <c r="N112" s="79"/>
    </row>
    <row r="113" spans="2:14" ht="15.75" thickBot="1">
      <c r="B113" s="219"/>
      <c r="C113" s="224"/>
      <c r="D113" s="224"/>
      <c r="E113" s="83" t="s">
        <v>52</v>
      </c>
      <c r="F113" s="84">
        <v>3931</v>
      </c>
      <c r="G113" s="84">
        <v>324</v>
      </c>
      <c r="H113" s="84">
        <v>239</v>
      </c>
      <c r="I113" s="84">
        <v>681</v>
      </c>
      <c r="J113" s="84">
        <v>647</v>
      </c>
      <c r="K113" s="84">
        <v>246</v>
      </c>
      <c r="L113" s="84">
        <v>359</v>
      </c>
      <c r="M113" s="84">
        <v>6427</v>
      </c>
      <c r="N113" s="79"/>
    </row>
    <row r="114" spans="2:14">
      <c r="B114" s="225" t="s">
        <v>20</v>
      </c>
      <c r="C114" s="217" t="s">
        <v>30</v>
      </c>
      <c r="D114" s="217" t="s">
        <v>11</v>
      </c>
      <c r="E114" s="80" t="s">
        <v>32</v>
      </c>
      <c r="F114" s="81">
        <v>58</v>
      </c>
      <c r="G114" s="81">
        <v>8</v>
      </c>
      <c r="H114" s="81">
        <v>9</v>
      </c>
      <c r="I114" s="81">
        <v>29</v>
      </c>
      <c r="J114" s="81">
        <v>29</v>
      </c>
      <c r="K114" s="81">
        <v>7</v>
      </c>
      <c r="L114" s="81">
        <v>11</v>
      </c>
      <c r="M114" s="81">
        <v>151</v>
      </c>
      <c r="N114" s="79"/>
    </row>
    <row r="115" spans="2:14">
      <c r="B115" s="218"/>
      <c r="C115" s="218"/>
      <c r="D115" s="218"/>
      <c r="E115" s="86" t="s">
        <v>33</v>
      </c>
      <c r="F115" s="87">
        <v>69</v>
      </c>
      <c r="G115" s="87">
        <v>9</v>
      </c>
      <c r="H115" s="87">
        <v>7</v>
      </c>
      <c r="I115" s="87">
        <v>28</v>
      </c>
      <c r="J115" s="87">
        <v>33</v>
      </c>
      <c r="K115" s="87">
        <v>10</v>
      </c>
      <c r="L115" s="87">
        <v>24</v>
      </c>
      <c r="M115" s="87">
        <v>180</v>
      </c>
      <c r="N115" s="79"/>
    </row>
    <row r="116" spans="2:14">
      <c r="B116" s="218"/>
      <c r="C116" s="218"/>
      <c r="D116" s="218"/>
      <c r="E116" s="86" t="s">
        <v>34</v>
      </c>
      <c r="F116" s="87">
        <v>25</v>
      </c>
      <c r="G116" s="87">
        <v>4</v>
      </c>
      <c r="H116" s="87">
        <v>6</v>
      </c>
      <c r="I116" s="87">
        <v>14</v>
      </c>
      <c r="J116" s="87">
        <v>14</v>
      </c>
      <c r="K116" s="87">
        <v>7</v>
      </c>
      <c r="L116" s="87">
        <v>6</v>
      </c>
      <c r="M116" s="87">
        <v>76</v>
      </c>
      <c r="N116" s="79"/>
    </row>
    <row r="117" spans="2:14">
      <c r="B117" s="218"/>
      <c r="C117" s="218"/>
      <c r="D117" s="218"/>
      <c r="E117" s="86" t="s">
        <v>35</v>
      </c>
      <c r="F117" s="87">
        <v>418</v>
      </c>
      <c r="G117" s="87">
        <v>76</v>
      </c>
      <c r="H117" s="87">
        <v>56</v>
      </c>
      <c r="I117" s="87">
        <v>192</v>
      </c>
      <c r="J117" s="87">
        <v>217</v>
      </c>
      <c r="K117" s="87">
        <v>71</v>
      </c>
      <c r="L117" s="87">
        <v>126</v>
      </c>
      <c r="M117" s="87">
        <v>1156</v>
      </c>
      <c r="N117" s="79"/>
    </row>
    <row r="118" spans="2:14">
      <c r="B118" s="218"/>
      <c r="C118" s="218"/>
      <c r="D118" s="218"/>
      <c r="E118" s="86" t="s">
        <v>36</v>
      </c>
      <c r="F118" s="87">
        <v>175</v>
      </c>
      <c r="G118" s="87">
        <v>26</v>
      </c>
      <c r="H118" s="87">
        <v>17</v>
      </c>
      <c r="I118" s="87">
        <v>68</v>
      </c>
      <c r="J118" s="87">
        <v>81</v>
      </c>
      <c r="K118" s="87">
        <v>35</v>
      </c>
      <c r="L118" s="87">
        <v>24</v>
      </c>
      <c r="M118" s="87">
        <v>426</v>
      </c>
      <c r="N118" s="79"/>
    </row>
    <row r="119" spans="2:14" ht="15.75" thickBot="1">
      <c r="B119" s="218"/>
      <c r="C119" s="218"/>
      <c r="D119" s="224"/>
      <c r="E119" s="83" t="s">
        <v>52</v>
      </c>
      <c r="F119" s="84">
        <v>745</v>
      </c>
      <c r="G119" s="84">
        <v>123</v>
      </c>
      <c r="H119" s="84">
        <v>95</v>
      </c>
      <c r="I119" s="84">
        <v>331</v>
      </c>
      <c r="J119" s="84">
        <v>374</v>
      </c>
      <c r="K119" s="84">
        <v>130</v>
      </c>
      <c r="L119" s="84">
        <v>191</v>
      </c>
      <c r="M119" s="84">
        <v>1989</v>
      </c>
      <c r="N119" s="79"/>
    </row>
    <row r="120" spans="2:14">
      <c r="B120" s="218"/>
      <c r="C120" s="218"/>
      <c r="D120" s="217" t="s">
        <v>12</v>
      </c>
      <c r="E120" s="80" t="s">
        <v>32</v>
      </c>
      <c r="F120" s="81">
        <v>27</v>
      </c>
      <c r="G120" s="81">
        <v>3</v>
      </c>
      <c r="H120" s="81">
        <v>1</v>
      </c>
      <c r="I120" s="81">
        <v>15</v>
      </c>
      <c r="J120" s="81">
        <v>20</v>
      </c>
      <c r="K120" s="81">
        <v>10</v>
      </c>
      <c r="L120" s="81">
        <v>6</v>
      </c>
      <c r="M120" s="81">
        <v>82</v>
      </c>
      <c r="N120" s="79"/>
    </row>
    <row r="121" spans="2:14">
      <c r="B121" s="218"/>
      <c r="C121" s="218"/>
      <c r="D121" s="218"/>
      <c r="E121" s="86" t="s">
        <v>33</v>
      </c>
      <c r="F121" s="87">
        <v>38</v>
      </c>
      <c r="G121" s="87">
        <v>8</v>
      </c>
      <c r="H121" s="87">
        <v>3</v>
      </c>
      <c r="I121" s="87">
        <v>10</v>
      </c>
      <c r="J121" s="87">
        <v>12</v>
      </c>
      <c r="K121" s="87">
        <v>7</v>
      </c>
      <c r="L121" s="87">
        <v>20</v>
      </c>
      <c r="M121" s="87">
        <v>98</v>
      </c>
      <c r="N121" s="79"/>
    </row>
    <row r="122" spans="2:14">
      <c r="B122" s="218"/>
      <c r="C122" s="218"/>
      <c r="D122" s="218"/>
      <c r="E122" s="86" t="s">
        <v>34</v>
      </c>
      <c r="F122" s="87">
        <v>7</v>
      </c>
      <c r="G122" s="87">
        <v>3</v>
      </c>
      <c r="H122" s="87">
        <v>2</v>
      </c>
      <c r="I122" s="87">
        <v>5</v>
      </c>
      <c r="J122" s="87">
        <v>17</v>
      </c>
      <c r="K122" s="87">
        <v>5</v>
      </c>
      <c r="L122" s="87">
        <v>5</v>
      </c>
      <c r="M122" s="87">
        <v>44</v>
      </c>
      <c r="N122" s="79"/>
    </row>
    <row r="123" spans="2:14">
      <c r="B123" s="218"/>
      <c r="C123" s="218"/>
      <c r="D123" s="218"/>
      <c r="E123" s="86" t="s">
        <v>35</v>
      </c>
      <c r="F123" s="87">
        <v>265</v>
      </c>
      <c r="G123" s="87">
        <v>41</v>
      </c>
      <c r="H123" s="87">
        <v>29</v>
      </c>
      <c r="I123" s="87">
        <v>130</v>
      </c>
      <c r="J123" s="87">
        <v>166</v>
      </c>
      <c r="K123" s="87">
        <v>54</v>
      </c>
      <c r="L123" s="87">
        <v>130</v>
      </c>
      <c r="M123" s="87">
        <v>815</v>
      </c>
      <c r="N123" s="79"/>
    </row>
    <row r="124" spans="2:14">
      <c r="B124" s="218"/>
      <c r="C124" s="218"/>
      <c r="D124" s="218"/>
      <c r="E124" s="86" t="s">
        <v>36</v>
      </c>
      <c r="F124" s="87">
        <v>66</v>
      </c>
      <c r="G124" s="87">
        <v>12</v>
      </c>
      <c r="H124" s="87">
        <v>5</v>
      </c>
      <c r="I124" s="87">
        <v>35</v>
      </c>
      <c r="J124" s="87">
        <v>35</v>
      </c>
      <c r="K124" s="87">
        <v>13</v>
      </c>
      <c r="L124" s="87">
        <v>21</v>
      </c>
      <c r="M124" s="87">
        <v>187</v>
      </c>
      <c r="N124" s="79"/>
    </row>
    <row r="125" spans="2:14" ht="15.75" thickBot="1">
      <c r="B125" s="218"/>
      <c r="C125" s="224"/>
      <c r="D125" s="224"/>
      <c r="E125" s="83" t="s">
        <v>52</v>
      </c>
      <c r="F125" s="84">
        <v>403</v>
      </c>
      <c r="G125" s="84">
        <v>67</v>
      </c>
      <c r="H125" s="84">
        <v>40</v>
      </c>
      <c r="I125" s="84">
        <v>195</v>
      </c>
      <c r="J125" s="84">
        <v>250</v>
      </c>
      <c r="K125" s="84">
        <v>89</v>
      </c>
      <c r="L125" s="84">
        <v>182</v>
      </c>
      <c r="M125" s="84">
        <v>1226</v>
      </c>
      <c r="N125" s="79"/>
    </row>
    <row r="126" spans="2:14">
      <c r="B126" s="218"/>
      <c r="C126" s="217" t="s">
        <v>31</v>
      </c>
      <c r="D126" s="217" t="s">
        <v>11</v>
      </c>
      <c r="E126" s="80" t="s">
        <v>32</v>
      </c>
      <c r="F126" s="81">
        <v>2409</v>
      </c>
      <c r="G126" s="81">
        <v>190</v>
      </c>
      <c r="H126" s="81">
        <v>192</v>
      </c>
      <c r="I126" s="81">
        <v>558</v>
      </c>
      <c r="J126" s="81">
        <v>584</v>
      </c>
      <c r="K126" s="81">
        <v>183</v>
      </c>
      <c r="L126" s="81">
        <v>234</v>
      </c>
      <c r="M126" s="81">
        <v>4350</v>
      </c>
      <c r="N126" s="79"/>
    </row>
    <row r="127" spans="2:14">
      <c r="B127" s="218"/>
      <c r="C127" s="218"/>
      <c r="D127" s="218"/>
      <c r="E127" s="86" t="s">
        <v>33</v>
      </c>
      <c r="F127" s="87">
        <v>2590</v>
      </c>
      <c r="G127" s="87">
        <v>331</v>
      </c>
      <c r="H127" s="87">
        <v>273</v>
      </c>
      <c r="I127" s="87">
        <v>655</v>
      </c>
      <c r="J127" s="87">
        <v>606</v>
      </c>
      <c r="K127" s="87">
        <v>199</v>
      </c>
      <c r="L127" s="87">
        <v>357</v>
      </c>
      <c r="M127" s="87">
        <v>5011</v>
      </c>
      <c r="N127" s="79"/>
    </row>
    <row r="128" spans="2:14">
      <c r="B128" s="218"/>
      <c r="C128" s="218"/>
      <c r="D128" s="218"/>
      <c r="E128" s="86" t="s">
        <v>34</v>
      </c>
      <c r="F128" s="87">
        <v>601</v>
      </c>
      <c r="G128" s="87">
        <v>106</v>
      </c>
      <c r="H128" s="87">
        <v>90</v>
      </c>
      <c r="I128" s="87">
        <v>248</v>
      </c>
      <c r="J128" s="87">
        <v>245</v>
      </c>
      <c r="K128" s="87">
        <v>97</v>
      </c>
      <c r="L128" s="87">
        <v>142</v>
      </c>
      <c r="M128" s="87">
        <v>1529</v>
      </c>
      <c r="N128" s="79"/>
    </row>
    <row r="129" spans="2:14">
      <c r="B129" s="218"/>
      <c r="C129" s="218"/>
      <c r="D129" s="218"/>
      <c r="E129" s="86" t="s">
        <v>35</v>
      </c>
      <c r="F129" s="87">
        <v>16979</v>
      </c>
      <c r="G129" s="87">
        <v>1696</v>
      </c>
      <c r="H129" s="87">
        <v>1481</v>
      </c>
      <c r="I129" s="87">
        <v>4342</v>
      </c>
      <c r="J129" s="87">
        <v>4163</v>
      </c>
      <c r="K129" s="87">
        <v>1473</v>
      </c>
      <c r="L129" s="87">
        <v>2460</v>
      </c>
      <c r="M129" s="87">
        <v>32594</v>
      </c>
      <c r="N129" s="79"/>
    </row>
    <row r="130" spans="2:14">
      <c r="B130" s="218"/>
      <c r="C130" s="218"/>
      <c r="D130" s="218"/>
      <c r="E130" s="86" t="s">
        <v>36</v>
      </c>
      <c r="F130" s="87">
        <v>5362</v>
      </c>
      <c r="G130" s="87">
        <v>551</v>
      </c>
      <c r="H130" s="87">
        <v>432</v>
      </c>
      <c r="I130" s="87">
        <v>1225</v>
      </c>
      <c r="J130" s="87">
        <v>1200</v>
      </c>
      <c r="K130" s="87">
        <v>442</v>
      </c>
      <c r="L130" s="87">
        <v>661</v>
      </c>
      <c r="M130" s="87">
        <v>9873</v>
      </c>
      <c r="N130" s="79"/>
    </row>
    <row r="131" spans="2:14" ht="15.75" thickBot="1">
      <c r="B131" s="218"/>
      <c r="C131" s="218"/>
      <c r="D131" s="224"/>
      <c r="E131" s="83" t="s">
        <v>52</v>
      </c>
      <c r="F131" s="84">
        <v>27941</v>
      </c>
      <c r="G131" s="84">
        <v>2874</v>
      </c>
      <c r="H131" s="84">
        <v>2468</v>
      </c>
      <c r="I131" s="84">
        <v>7028</v>
      </c>
      <c r="J131" s="84">
        <v>6798</v>
      </c>
      <c r="K131" s="84">
        <v>2394</v>
      </c>
      <c r="L131" s="84">
        <v>3854</v>
      </c>
      <c r="M131" s="84">
        <v>53357</v>
      </c>
      <c r="N131" s="79"/>
    </row>
    <row r="132" spans="2:14">
      <c r="B132" s="218"/>
      <c r="C132" s="218"/>
      <c r="D132" s="217" t="s">
        <v>12</v>
      </c>
      <c r="E132" s="80" t="s">
        <v>32</v>
      </c>
      <c r="F132" s="81">
        <v>3761</v>
      </c>
      <c r="G132" s="81">
        <v>268</v>
      </c>
      <c r="H132" s="81">
        <v>204</v>
      </c>
      <c r="I132" s="81">
        <v>655</v>
      </c>
      <c r="J132" s="81">
        <v>768</v>
      </c>
      <c r="K132" s="81">
        <v>281</v>
      </c>
      <c r="L132" s="81">
        <v>385</v>
      </c>
      <c r="M132" s="81">
        <v>6322</v>
      </c>
      <c r="N132" s="79"/>
    </row>
    <row r="133" spans="2:14">
      <c r="B133" s="218"/>
      <c r="C133" s="218"/>
      <c r="D133" s="218"/>
      <c r="E133" s="86" t="s">
        <v>33</v>
      </c>
      <c r="F133" s="87">
        <v>4416</v>
      </c>
      <c r="G133" s="87">
        <v>537</v>
      </c>
      <c r="H133" s="87">
        <v>367</v>
      </c>
      <c r="I133" s="87">
        <v>980</v>
      </c>
      <c r="J133" s="87">
        <v>1085</v>
      </c>
      <c r="K133" s="87">
        <v>421</v>
      </c>
      <c r="L133" s="87">
        <v>793</v>
      </c>
      <c r="M133" s="87">
        <v>8599</v>
      </c>
      <c r="N133" s="79"/>
    </row>
    <row r="134" spans="2:14">
      <c r="B134" s="218"/>
      <c r="C134" s="218"/>
      <c r="D134" s="218"/>
      <c r="E134" s="86" t="s">
        <v>34</v>
      </c>
      <c r="F134" s="87">
        <v>1145</v>
      </c>
      <c r="G134" s="87">
        <v>177</v>
      </c>
      <c r="H134" s="87">
        <v>116</v>
      </c>
      <c r="I134" s="87">
        <v>320</v>
      </c>
      <c r="J134" s="87">
        <v>442</v>
      </c>
      <c r="K134" s="87">
        <v>166</v>
      </c>
      <c r="L134" s="87">
        <v>261</v>
      </c>
      <c r="M134" s="87">
        <v>2627</v>
      </c>
      <c r="N134" s="79"/>
    </row>
    <row r="135" spans="2:14">
      <c r="B135" s="218"/>
      <c r="C135" s="218"/>
      <c r="D135" s="218"/>
      <c r="E135" s="86" t="s">
        <v>35</v>
      </c>
      <c r="F135" s="87">
        <v>28224</v>
      </c>
      <c r="G135" s="87">
        <v>2154</v>
      </c>
      <c r="H135" s="87">
        <v>1858</v>
      </c>
      <c r="I135" s="87">
        <v>5318</v>
      </c>
      <c r="J135" s="87">
        <v>5664</v>
      </c>
      <c r="K135" s="87">
        <v>2326</v>
      </c>
      <c r="L135" s="87">
        <v>3975</v>
      </c>
      <c r="M135" s="87">
        <v>49519</v>
      </c>
      <c r="N135" s="79"/>
    </row>
    <row r="136" spans="2:14">
      <c r="B136" s="218"/>
      <c r="C136" s="218"/>
      <c r="D136" s="218"/>
      <c r="E136" s="86" t="s">
        <v>36</v>
      </c>
      <c r="F136" s="87">
        <v>7419</v>
      </c>
      <c r="G136" s="87">
        <v>569</v>
      </c>
      <c r="H136" s="87">
        <v>437</v>
      </c>
      <c r="I136" s="87">
        <v>1283</v>
      </c>
      <c r="J136" s="87">
        <v>1386</v>
      </c>
      <c r="K136" s="87">
        <v>605</v>
      </c>
      <c r="L136" s="87">
        <v>1043</v>
      </c>
      <c r="M136" s="87">
        <v>12742</v>
      </c>
      <c r="N136" s="79"/>
    </row>
    <row r="137" spans="2:14" ht="15.75" thickBot="1">
      <c r="B137" s="218"/>
      <c r="C137" s="224"/>
      <c r="D137" s="224"/>
      <c r="E137" s="83" t="s">
        <v>52</v>
      </c>
      <c r="F137" s="84">
        <v>44965</v>
      </c>
      <c r="G137" s="84">
        <v>3705</v>
      </c>
      <c r="H137" s="84">
        <v>2982</v>
      </c>
      <c r="I137" s="84">
        <v>8556</v>
      </c>
      <c r="J137" s="84">
        <v>9345</v>
      </c>
      <c r="K137" s="84">
        <v>3799</v>
      </c>
      <c r="L137" s="84">
        <v>6457</v>
      </c>
      <c r="M137" s="84">
        <v>79809</v>
      </c>
      <c r="N137" s="79"/>
    </row>
    <row r="138" spans="2:14">
      <c r="B138" s="218"/>
      <c r="C138" s="217" t="s">
        <v>40</v>
      </c>
      <c r="D138" s="217" t="s">
        <v>11</v>
      </c>
      <c r="E138" s="80" t="s">
        <v>32</v>
      </c>
      <c r="F138" s="81">
        <v>343</v>
      </c>
      <c r="G138" s="81">
        <v>12</v>
      </c>
      <c r="H138" s="81">
        <v>19</v>
      </c>
      <c r="I138" s="81">
        <v>41</v>
      </c>
      <c r="J138" s="81">
        <v>42</v>
      </c>
      <c r="K138" s="81">
        <v>10</v>
      </c>
      <c r="L138" s="81">
        <v>14</v>
      </c>
      <c r="M138" s="81">
        <v>481</v>
      </c>
      <c r="N138" s="79"/>
    </row>
    <row r="139" spans="2:14">
      <c r="B139" s="218"/>
      <c r="C139" s="218"/>
      <c r="D139" s="218"/>
      <c r="E139" s="86" t="s">
        <v>33</v>
      </c>
      <c r="F139" s="87">
        <v>309</v>
      </c>
      <c r="G139" s="87">
        <v>30</v>
      </c>
      <c r="H139" s="87">
        <v>25</v>
      </c>
      <c r="I139" s="87">
        <v>44</v>
      </c>
      <c r="J139" s="87">
        <v>55</v>
      </c>
      <c r="K139" s="87">
        <v>14</v>
      </c>
      <c r="L139" s="87">
        <v>33</v>
      </c>
      <c r="M139" s="87">
        <v>510</v>
      </c>
      <c r="N139" s="79"/>
    </row>
    <row r="140" spans="2:14">
      <c r="B140" s="218"/>
      <c r="C140" s="218"/>
      <c r="D140" s="218"/>
      <c r="E140" s="86" t="s">
        <v>34</v>
      </c>
      <c r="F140" s="87">
        <v>74</v>
      </c>
      <c r="G140" s="87">
        <v>11</v>
      </c>
      <c r="H140" s="87">
        <v>10</v>
      </c>
      <c r="I140" s="87">
        <v>23</v>
      </c>
      <c r="J140" s="87">
        <v>12</v>
      </c>
      <c r="K140" s="87">
        <v>2</v>
      </c>
      <c r="L140" s="87">
        <v>8</v>
      </c>
      <c r="M140" s="87">
        <v>140</v>
      </c>
      <c r="N140" s="79"/>
    </row>
    <row r="141" spans="2:14">
      <c r="B141" s="218"/>
      <c r="C141" s="218"/>
      <c r="D141" s="218"/>
      <c r="E141" s="86" t="s">
        <v>35</v>
      </c>
      <c r="F141" s="87">
        <v>3099</v>
      </c>
      <c r="G141" s="87">
        <v>234</v>
      </c>
      <c r="H141" s="87">
        <v>194</v>
      </c>
      <c r="I141" s="87">
        <v>550</v>
      </c>
      <c r="J141" s="87">
        <v>501</v>
      </c>
      <c r="K141" s="87">
        <v>163</v>
      </c>
      <c r="L141" s="87">
        <v>260</v>
      </c>
      <c r="M141" s="87">
        <v>5001</v>
      </c>
      <c r="N141" s="79"/>
    </row>
    <row r="142" spans="2:14">
      <c r="B142" s="218"/>
      <c r="C142" s="218"/>
      <c r="D142" s="218"/>
      <c r="E142" s="86" t="s">
        <v>36</v>
      </c>
      <c r="F142" s="87">
        <v>879</v>
      </c>
      <c r="G142" s="87">
        <v>40</v>
      </c>
      <c r="H142" s="87">
        <v>39</v>
      </c>
      <c r="I142" s="87">
        <v>125</v>
      </c>
      <c r="J142" s="87">
        <v>131</v>
      </c>
      <c r="K142" s="87">
        <v>38</v>
      </c>
      <c r="L142" s="87">
        <v>61</v>
      </c>
      <c r="M142" s="87">
        <v>1313</v>
      </c>
      <c r="N142" s="79"/>
    </row>
    <row r="143" spans="2:14" ht="15.75" thickBot="1">
      <c r="B143" s="218"/>
      <c r="C143" s="218"/>
      <c r="D143" s="224"/>
      <c r="E143" s="83" t="s">
        <v>52</v>
      </c>
      <c r="F143" s="84">
        <v>4704</v>
      </c>
      <c r="G143" s="84">
        <v>327</v>
      </c>
      <c r="H143" s="84">
        <v>287</v>
      </c>
      <c r="I143" s="84">
        <v>783</v>
      </c>
      <c r="J143" s="84">
        <v>741</v>
      </c>
      <c r="K143" s="84">
        <v>227</v>
      </c>
      <c r="L143" s="84">
        <v>376</v>
      </c>
      <c r="M143" s="84">
        <v>7445</v>
      </c>
      <c r="N143" s="79"/>
    </row>
    <row r="144" spans="2:14">
      <c r="B144" s="218"/>
      <c r="C144" s="218"/>
      <c r="D144" s="217" t="s">
        <v>12</v>
      </c>
      <c r="E144" s="80" t="s">
        <v>32</v>
      </c>
      <c r="F144" s="81">
        <v>546</v>
      </c>
      <c r="G144" s="81">
        <v>38</v>
      </c>
      <c r="H144" s="81">
        <v>22</v>
      </c>
      <c r="I144" s="81">
        <v>78</v>
      </c>
      <c r="J144" s="81">
        <v>80</v>
      </c>
      <c r="K144" s="81">
        <v>33</v>
      </c>
      <c r="L144" s="81">
        <v>38</v>
      </c>
      <c r="M144" s="81">
        <v>835</v>
      </c>
      <c r="N144" s="79"/>
    </row>
    <row r="145" spans="2:14">
      <c r="B145" s="218"/>
      <c r="C145" s="218"/>
      <c r="D145" s="218"/>
      <c r="E145" s="86" t="s">
        <v>33</v>
      </c>
      <c r="F145" s="87">
        <v>732</v>
      </c>
      <c r="G145" s="87">
        <v>68</v>
      </c>
      <c r="H145" s="87">
        <v>47</v>
      </c>
      <c r="I145" s="87">
        <v>140</v>
      </c>
      <c r="J145" s="87">
        <v>121</v>
      </c>
      <c r="K145" s="87">
        <v>46</v>
      </c>
      <c r="L145" s="87">
        <v>57</v>
      </c>
      <c r="M145" s="87">
        <v>1211</v>
      </c>
      <c r="N145" s="79"/>
    </row>
    <row r="146" spans="2:14">
      <c r="B146" s="218"/>
      <c r="C146" s="218"/>
      <c r="D146" s="218"/>
      <c r="E146" s="86" t="s">
        <v>34</v>
      </c>
      <c r="F146" s="87">
        <v>148</v>
      </c>
      <c r="G146" s="87">
        <v>22</v>
      </c>
      <c r="H146" s="87">
        <v>23</v>
      </c>
      <c r="I146" s="87">
        <v>34</v>
      </c>
      <c r="J146" s="87">
        <v>46</v>
      </c>
      <c r="K146" s="87">
        <v>15</v>
      </c>
      <c r="L146" s="87">
        <v>12</v>
      </c>
      <c r="M146" s="87">
        <v>300</v>
      </c>
      <c r="N146" s="79"/>
    </row>
    <row r="147" spans="2:14">
      <c r="B147" s="218"/>
      <c r="C147" s="218"/>
      <c r="D147" s="218"/>
      <c r="E147" s="86" t="s">
        <v>35</v>
      </c>
      <c r="F147" s="87">
        <v>5191</v>
      </c>
      <c r="G147" s="87">
        <v>289</v>
      </c>
      <c r="H147" s="87">
        <v>285</v>
      </c>
      <c r="I147" s="87">
        <v>794</v>
      </c>
      <c r="J147" s="87">
        <v>754</v>
      </c>
      <c r="K147" s="87">
        <v>254</v>
      </c>
      <c r="L147" s="87">
        <v>416</v>
      </c>
      <c r="M147" s="87">
        <v>7983</v>
      </c>
      <c r="N147" s="79"/>
    </row>
    <row r="148" spans="2:14">
      <c r="B148" s="218"/>
      <c r="C148" s="218"/>
      <c r="D148" s="218"/>
      <c r="E148" s="86" t="s">
        <v>36</v>
      </c>
      <c r="F148" s="87">
        <v>1322</v>
      </c>
      <c r="G148" s="87">
        <v>91</v>
      </c>
      <c r="H148" s="87">
        <v>51</v>
      </c>
      <c r="I148" s="87">
        <v>135</v>
      </c>
      <c r="J148" s="87">
        <v>150</v>
      </c>
      <c r="K148" s="87">
        <v>61</v>
      </c>
      <c r="L148" s="87">
        <v>100</v>
      </c>
      <c r="M148" s="87">
        <v>1910</v>
      </c>
      <c r="N148" s="79"/>
    </row>
    <row r="149" spans="2:14" ht="15.75" thickBot="1">
      <c r="B149" s="219"/>
      <c r="C149" s="224"/>
      <c r="D149" s="224"/>
      <c r="E149" s="83" t="s">
        <v>52</v>
      </c>
      <c r="F149" s="84">
        <v>7939</v>
      </c>
      <c r="G149" s="84">
        <v>508</v>
      </c>
      <c r="H149" s="84">
        <v>428</v>
      </c>
      <c r="I149" s="84">
        <v>1181</v>
      </c>
      <c r="J149" s="84">
        <v>1151</v>
      </c>
      <c r="K149" s="84">
        <v>409</v>
      </c>
      <c r="L149" s="84">
        <v>623</v>
      </c>
      <c r="M149" s="84">
        <v>12239</v>
      </c>
      <c r="N149" s="79"/>
    </row>
    <row r="150" spans="2:14">
      <c r="B150" s="225" t="s">
        <v>21</v>
      </c>
      <c r="C150" s="217" t="s">
        <v>30</v>
      </c>
      <c r="D150" s="217" t="s">
        <v>11</v>
      </c>
      <c r="E150" s="80" t="s">
        <v>32</v>
      </c>
      <c r="F150" s="81">
        <v>62</v>
      </c>
      <c r="G150" s="81">
        <v>11</v>
      </c>
      <c r="H150" s="81">
        <v>11</v>
      </c>
      <c r="I150" s="81">
        <v>20</v>
      </c>
      <c r="J150" s="81">
        <v>22</v>
      </c>
      <c r="K150" s="81">
        <v>8</v>
      </c>
      <c r="L150" s="81">
        <v>4</v>
      </c>
      <c r="M150" s="81">
        <v>138</v>
      </c>
      <c r="N150" s="79"/>
    </row>
    <row r="151" spans="2:14">
      <c r="B151" s="218"/>
      <c r="C151" s="218"/>
      <c r="D151" s="218"/>
      <c r="E151" s="86" t="s">
        <v>33</v>
      </c>
      <c r="F151" s="87">
        <v>126</v>
      </c>
      <c r="G151" s="87">
        <v>11</v>
      </c>
      <c r="H151" s="87">
        <v>17</v>
      </c>
      <c r="I151" s="87">
        <v>39</v>
      </c>
      <c r="J151" s="87">
        <v>43</v>
      </c>
      <c r="K151" s="87">
        <v>19</v>
      </c>
      <c r="L151" s="87">
        <v>43</v>
      </c>
      <c r="M151" s="87">
        <v>298</v>
      </c>
      <c r="N151" s="79"/>
    </row>
    <row r="152" spans="2:14">
      <c r="B152" s="218"/>
      <c r="C152" s="218"/>
      <c r="D152" s="218"/>
      <c r="E152" s="86" t="s">
        <v>34</v>
      </c>
      <c r="F152" s="87">
        <v>43</v>
      </c>
      <c r="G152" s="87">
        <v>6</v>
      </c>
      <c r="H152" s="87">
        <v>4</v>
      </c>
      <c r="I152" s="87">
        <v>15</v>
      </c>
      <c r="J152" s="87">
        <v>17</v>
      </c>
      <c r="K152" s="87">
        <v>3</v>
      </c>
      <c r="L152" s="87">
        <v>9</v>
      </c>
      <c r="M152" s="87">
        <v>97</v>
      </c>
      <c r="N152" s="79"/>
    </row>
    <row r="153" spans="2:14">
      <c r="B153" s="218"/>
      <c r="C153" s="218"/>
      <c r="D153" s="218"/>
      <c r="E153" s="86" t="s">
        <v>35</v>
      </c>
      <c r="F153" s="87">
        <v>630</v>
      </c>
      <c r="G153" s="87">
        <v>108</v>
      </c>
      <c r="H153" s="87">
        <v>113</v>
      </c>
      <c r="I153" s="87">
        <v>310</v>
      </c>
      <c r="J153" s="87">
        <v>341</v>
      </c>
      <c r="K153" s="87">
        <v>114</v>
      </c>
      <c r="L153" s="87">
        <v>161</v>
      </c>
      <c r="M153" s="87">
        <v>1777</v>
      </c>
      <c r="N153" s="79"/>
    </row>
    <row r="154" spans="2:14">
      <c r="B154" s="218"/>
      <c r="C154" s="218"/>
      <c r="D154" s="218"/>
      <c r="E154" s="86" t="s">
        <v>36</v>
      </c>
      <c r="F154" s="87">
        <v>239</v>
      </c>
      <c r="G154" s="87">
        <v>26</v>
      </c>
      <c r="H154" s="87">
        <v>36</v>
      </c>
      <c r="I154" s="87">
        <v>89</v>
      </c>
      <c r="J154" s="87">
        <v>85</v>
      </c>
      <c r="K154" s="87">
        <v>22</v>
      </c>
      <c r="L154" s="87">
        <v>39</v>
      </c>
      <c r="M154" s="87">
        <v>536</v>
      </c>
      <c r="N154" s="79"/>
    </row>
    <row r="155" spans="2:14" ht="15.75" thickBot="1">
      <c r="B155" s="218"/>
      <c r="C155" s="218"/>
      <c r="D155" s="224"/>
      <c r="E155" s="83" t="s">
        <v>52</v>
      </c>
      <c r="F155" s="84">
        <v>1100</v>
      </c>
      <c r="G155" s="84">
        <v>162</v>
      </c>
      <c r="H155" s="84">
        <v>181</v>
      </c>
      <c r="I155" s="84">
        <v>473</v>
      </c>
      <c r="J155" s="84">
        <v>508</v>
      </c>
      <c r="K155" s="84">
        <v>166</v>
      </c>
      <c r="L155" s="84">
        <v>256</v>
      </c>
      <c r="M155" s="84">
        <v>2846</v>
      </c>
      <c r="N155" s="79"/>
    </row>
    <row r="156" spans="2:14">
      <c r="B156" s="218"/>
      <c r="C156" s="218"/>
      <c r="D156" s="217" t="s">
        <v>12</v>
      </c>
      <c r="E156" s="80" t="s">
        <v>32</v>
      </c>
      <c r="F156" s="81">
        <v>32</v>
      </c>
      <c r="G156" s="81">
        <v>3</v>
      </c>
      <c r="H156" s="81">
        <v>3</v>
      </c>
      <c r="I156" s="81">
        <v>11</v>
      </c>
      <c r="J156" s="81">
        <v>8</v>
      </c>
      <c r="K156" s="81">
        <v>7</v>
      </c>
      <c r="L156" s="81">
        <v>6</v>
      </c>
      <c r="M156" s="81">
        <v>70</v>
      </c>
      <c r="N156" s="79"/>
    </row>
    <row r="157" spans="2:14">
      <c r="B157" s="218"/>
      <c r="C157" s="218"/>
      <c r="D157" s="218"/>
      <c r="E157" s="86" t="s">
        <v>33</v>
      </c>
      <c r="F157" s="87">
        <v>77</v>
      </c>
      <c r="G157" s="87">
        <v>14</v>
      </c>
      <c r="H157" s="87">
        <v>5</v>
      </c>
      <c r="I157" s="87">
        <v>19</v>
      </c>
      <c r="J157" s="87">
        <v>32</v>
      </c>
      <c r="K157" s="87">
        <v>8</v>
      </c>
      <c r="L157" s="87">
        <v>26</v>
      </c>
      <c r="M157" s="87">
        <v>181</v>
      </c>
      <c r="N157" s="79"/>
    </row>
    <row r="158" spans="2:14">
      <c r="B158" s="218"/>
      <c r="C158" s="218"/>
      <c r="D158" s="218"/>
      <c r="E158" s="86" t="s">
        <v>34</v>
      </c>
      <c r="F158" s="87">
        <v>10</v>
      </c>
      <c r="G158" s="87">
        <v>3</v>
      </c>
      <c r="H158" s="87">
        <v>2</v>
      </c>
      <c r="I158" s="87">
        <v>4</v>
      </c>
      <c r="J158" s="87">
        <v>11</v>
      </c>
      <c r="K158" s="87">
        <v>4</v>
      </c>
      <c r="L158" s="87">
        <v>7</v>
      </c>
      <c r="M158" s="87">
        <v>41</v>
      </c>
      <c r="N158" s="79"/>
    </row>
    <row r="159" spans="2:14">
      <c r="B159" s="218"/>
      <c r="C159" s="218"/>
      <c r="D159" s="218"/>
      <c r="E159" s="86" t="s">
        <v>35</v>
      </c>
      <c r="F159" s="87">
        <v>432</v>
      </c>
      <c r="G159" s="87">
        <v>69</v>
      </c>
      <c r="H159" s="87">
        <v>64</v>
      </c>
      <c r="I159" s="87">
        <v>193</v>
      </c>
      <c r="J159" s="87">
        <v>230</v>
      </c>
      <c r="K159" s="87">
        <v>115</v>
      </c>
      <c r="L159" s="87">
        <v>168</v>
      </c>
      <c r="M159" s="87">
        <v>1271</v>
      </c>
      <c r="N159" s="79"/>
    </row>
    <row r="160" spans="2:14">
      <c r="B160" s="218"/>
      <c r="C160" s="218"/>
      <c r="D160" s="218"/>
      <c r="E160" s="86" t="s">
        <v>36</v>
      </c>
      <c r="F160" s="87">
        <v>77</v>
      </c>
      <c r="G160" s="87">
        <v>9</v>
      </c>
      <c r="H160" s="87">
        <v>11</v>
      </c>
      <c r="I160" s="87">
        <v>50</v>
      </c>
      <c r="J160" s="87">
        <v>61</v>
      </c>
      <c r="K160" s="87">
        <v>23</v>
      </c>
      <c r="L160" s="87">
        <v>20</v>
      </c>
      <c r="M160" s="87">
        <v>251</v>
      </c>
      <c r="N160" s="79"/>
    </row>
    <row r="161" spans="2:14" ht="15.75" thickBot="1">
      <c r="B161" s="218"/>
      <c r="C161" s="224"/>
      <c r="D161" s="224"/>
      <c r="E161" s="83" t="s">
        <v>52</v>
      </c>
      <c r="F161" s="84">
        <v>628</v>
      </c>
      <c r="G161" s="84">
        <v>98</v>
      </c>
      <c r="H161" s="84">
        <v>85</v>
      </c>
      <c r="I161" s="84">
        <v>277</v>
      </c>
      <c r="J161" s="84">
        <v>342</v>
      </c>
      <c r="K161" s="84">
        <v>157</v>
      </c>
      <c r="L161" s="84">
        <v>227</v>
      </c>
      <c r="M161" s="84">
        <v>1814</v>
      </c>
      <c r="N161" s="79"/>
    </row>
    <row r="162" spans="2:14">
      <c r="B162" s="218"/>
      <c r="C162" s="217" t="s">
        <v>31</v>
      </c>
      <c r="D162" s="217" t="s">
        <v>11</v>
      </c>
      <c r="E162" s="80" t="s">
        <v>32</v>
      </c>
      <c r="F162" s="81">
        <v>2626</v>
      </c>
      <c r="G162" s="81">
        <v>224</v>
      </c>
      <c r="H162" s="81">
        <v>166</v>
      </c>
      <c r="I162" s="81">
        <v>570</v>
      </c>
      <c r="J162" s="81">
        <v>501</v>
      </c>
      <c r="K162" s="81">
        <v>160</v>
      </c>
      <c r="L162" s="81">
        <v>235</v>
      </c>
      <c r="M162" s="81">
        <v>4482</v>
      </c>
      <c r="N162" s="79"/>
    </row>
    <row r="163" spans="2:14">
      <c r="B163" s="218"/>
      <c r="C163" s="218"/>
      <c r="D163" s="218"/>
      <c r="E163" s="86" t="s">
        <v>33</v>
      </c>
      <c r="F163" s="87">
        <v>4955</v>
      </c>
      <c r="G163" s="87">
        <v>441</v>
      </c>
      <c r="H163" s="87">
        <v>365</v>
      </c>
      <c r="I163" s="87">
        <v>976</v>
      </c>
      <c r="J163" s="87">
        <v>857</v>
      </c>
      <c r="K163" s="87">
        <v>336</v>
      </c>
      <c r="L163" s="87">
        <v>531</v>
      </c>
      <c r="M163" s="87">
        <v>8461</v>
      </c>
      <c r="N163" s="79"/>
    </row>
    <row r="164" spans="2:14">
      <c r="B164" s="218"/>
      <c r="C164" s="218"/>
      <c r="D164" s="218"/>
      <c r="E164" s="86" t="s">
        <v>34</v>
      </c>
      <c r="F164" s="87">
        <v>998</v>
      </c>
      <c r="G164" s="87">
        <v>157</v>
      </c>
      <c r="H164" s="87">
        <v>114</v>
      </c>
      <c r="I164" s="87">
        <v>313</v>
      </c>
      <c r="J164" s="87">
        <v>246</v>
      </c>
      <c r="K164" s="87">
        <v>106</v>
      </c>
      <c r="L164" s="87">
        <v>128</v>
      </c>
      <c r="M164" s="87">
        <v>2062</v>
      </c>
      <c r="N164" s="79"/>
    </row>
    <row r="165" spans="2:14">
      <c r="B165" s="218"/>
      <c r="C165" s="218"/>
      <c r="D165" s="218"/>
      <c r="E165" s="86" t="s">
        <v>35</v>
      </c>
      <c r="F165" s="87">
        <v>28612</v>
      </c>
      <c r="G165" s="87">
        <v>2566</v>
      </c>
      <c r="H165" s="87">
        <v>2070</v>
      </c>
      <c r="I165" s="87">
        <v>6340</v>
      </c>
      <c r="J165" s="87">
        <v>6155</v>
      </c>
      <c r="K165" s="87">
        <v>2138</v>
      </c>
      <c r="L165" s="87">
        <v>3276</v>
      </c>
      <c r="M165" s="87">
        <v>51157</v>
      </c>
      <c r="N165" s="79"/>
    </row>
    <row r="166" spans="2:14">
      <c r="B166" s="218"/>
      <c r="C166" s="218"/>
      <c r="D166" s="218"/>
      <c r="E166" s="86" t="s">
        <v>36</v>
      </c>
      <c r="F166" s="87">
        <v>7027</v>
      </c>
      <c r="G166" s="87">
        <v>605</v>
      </c>
      <c r="H166" s="87">
        <v>473</v>
      </c>
      <c r="I166" s="87">
        <v>1351</v>
      </c>
      <c r="J166" s="87">
        <v>1311</v>
      </c>
      <c r="K166" s="87">
        <v>460</v>
      </c>
      <c r="L166" s="87">
        <v>787</v>
      </c>
      <c r="M166" s="87">
        <v>12014</v>
      </c>
      <c r="N166" s="79"/>
    </row>
    <row r="167" spans="2:14" ht="15.75" thickBot="1">
      <c r="B167" s="218"/>
      <c r="C167" s="218"/>
      <c r="D167" s="224"/>
      <c r="E167" s="83" t="s">
        <v>52</v>
      </c>
      <c r="F167" s="84">
        <v>44218</v>
      </c>
      <c r="G167" s="84">
        <v>3993</v>
      </c>
      <c r="H167" s="84">
        <v>3188</v>
      </c>
      <c r="I167" s="84">
        <v>9550</v>
      </c>
      <c r="J167" s="84">
        <v>9070</v>
      </c>
      <c r="K167" s="84">
        <v>3200</v>
      </c>
      <c r="L167" s="84">
        <v>4957</v>
      </c>
      <c r="M167" s="84">
        <v>78176</v>
      </c>
      <c r="N167" s="79"/>
    </row>
    <row r="168" spans="2:14">
      <c r="B168" s="218"/>
      <c r="C168" s="218"/>
      <c r="D168" s="217" t="s">
        <v>12</v>
      </c>
      <c r="E168" s="80" t="s">
        <v>32</v>
      </c>
      <c r="F168" s="81">
        <v>4207</v>
      </c>
      <c r="G168" s="81">
        <v>260</v>
      </c>
      <c r="H168" s="81">
        <v>198</v>
      </c>
      <c r="I168" s="81">
        <v>615</v>
      </c>
      <c r="J168" s="81">
        <v>694</v>
      </c>
      <c r="K168" s="81">
        <v>223</v>
      </c>
      <c r="L168" s="81">
        <v>356</v>
      </c>
      <c r="M168" s="81">
        <v>6553</v>
      </c>
      <c r="N168" s="79"/>
    </row>
    <row r="169" spans="2:14">
      <c r="B169" s="218"/>
      <c r="C169" s="218"/>
      <c r="D169" s="218"/>
      <c r="E169" s="86" t="s">
        <v>33</v>
      </c>
      <c r="F169" s="87">
        <v>8345</v>
      </c>
      <c r="G169" s="87">
        <v>649</v>
      </c>
      <c r="H169" s="87">
        <v>468</v>
      </c>
      <c r="I169" s="87">
        <v>1341</v>
      </c>
      <c r="J169" s="87">
        <v>1442</v>
      </c>
      <c r="K169" s="87">
        <v>618</v>
      </c>
      <c r="L169" s="87">
        <v>984</v>
      </c>
      <c r="M169" s="87">
        <v>13847</v>
      </c>
      <c r="N169" s="79"/>
    </row>
    <row r="170" spans="2:14">
      <c r="B170" s="218"/>
      <c r="C170" s="218"/>
      <c r="D170" s="218"/>
      <c r="E170" s="86" t="s">
        <v>34</v>
      </c>
      <c r="F170" s="87">
        <v>1650</v>
      </c>
      <c r="G170" s="87">
        <v>251</v>
      </c>
      <c r="H170" s="87">
        <v>164</v>
      </c>
      <c r="I170" s="87">
        <v>421</v>
      </c>
      <c r="J170" s="87">
        <v>413</v>
      </c>
      <c r="K170" s="87">
        <v>184</v>
      </c>
      <c r="L170" s="87">
        <v>270</v>
      </c>
      <c r="M170" s="87">
        <v>3353</v>
      </c>
      <c r="N170" s="79"/>
    </row>
    <row r="171" spans="2:14">
      <c r="B171" s="218"/>
      <c r="C171" s="218"/>
      <c r="D171" s="218"/>
      <c r="E171" s="86" t="s">
        <v>35</v>
      </c>
      <c r="F171" s="87">
        <v>45835</v>
      </c>
      <c r="G171" s="87">
        <v>3086</v>
      </c>
      <c r="H171" s="87">
        <v>2594</v>
      </c>
      <c r="I171" s="87">
        <v>7404</v>
      </c>
      <c r="J171" s="87">
        <v>7943</v>
      </c>
      <c r="K171" s="87">
        <v>3010</v>
      </c>
      <c r="L171" s="87">
        <v>5173</v>
      </c>
      <c r="M171" s="87">
        <v>75045</v>
      </c>
      <c r="N171" s="79"/>
    </row>
    <row r="172" spans="2:14">
      <c r="B172" s="218"/>
      <c r="C172" s="218"/>
      <c r="D172" s="218"/>
      <c r="E172" s="86" t="s">
        <v>36</v>
      </c>
      <c r="F172" s="87">
        <v>9308</v>
      </c>
      <c r="G172" s="87">
        <v>623</v>
      </c>
      <c r="H172" s="87">
        <v>490</v>
      </c>
      <c r="I172" s="87">
        <v>1432</v>
      </c>
      <c r="J172" s="87">
        <v>1403</v>
      </c>
      <c r="K172" s="87">
        <v>677</v>
      </c>
      <c r="L172" s="87">
        <v>1111</v>
      </c>
      <c r="M172" s="87">
        <v>15044</v>
      </c>
      <c r="N172" s="79"/>
    </row>
    <row r="173" spans="2:14" ht="15.75" thickBot="1">
      <c r="B173" s="218"/>
      <c r="C173" s="224"/>
      <c r="D173" s="224"/>
      <c r="E173" s="83" t="s">
        <v>52</v>
      </c>
      <c r="F173" s="84">
        <v>69345</v>
      </c>
      <c r="G173" s="84">
        <v>4869</v>
      </c>
      <c r="H173" s="84">
        <v>3914</v>
      </c>
      <c r="I173" s="84">
        <v>11213</v>
      </c>
      <c r="J173" s="84">
        <v>11895</v>
      </c>
      <c r="K173" s="84">
        <v>4712</v>
      </c>
      <c r="L173" s="84">
        <v>7894</v>
      </c>
      <c r="M173" s="84">
        <v>113842</v>
      </c>
      <c r="N173" s="79"/>
    </row>
    <row r="174" spans="2:14">
      <c r="B174" s="218"/>
      <c r="C174" s="217" t="s">
        <v>40</v>
      </c>
      <c r="D174" s="217" t="s">
        <v>11</v>
      </c>
      <c r="E174" s="80" t="s">
        <v>32</v>
      </c>
      <c r="F174" s="81">
        <v>428</v>
      </c>
      <c r="G174" s="81">
        <v>25</v>
      </c>
      <c r="H174" s="81">
        <v>15</v>
      </c>
      <c r="I174" s="81">
        <v>49</v>
      </c>
      <c r="J174" s="81">
        <v>44</v>
      </c>
      <c r="K174" s="81">
        <v>17</v>
      </c>
      <c r="L174" s="81">
        <v>20</v>
      </c>
      <c r="M174" s="81">
        <v>598</v>
      </c>
      <c r="N174" s="79"/>
    </row>
    <row r="175" spans="2:14">
      <c r="B175" s="218"/>
      <c r="C175" s="218"/>
      <c r="D175" s="218"/>
      <c r="E175" s="86" t="s">
        <v>33</v>
      </c>
      <c r="F175" s="87">
        <v>697</v>
      </c>
      <c r="G175" s="87">
        <v>45</v>
      </c>
      <c r="H175" s="87">
        <v>36</v>
      </c>
      <c r="I175" s="87">
        <v>78</v>
      </c>
      <c r="J175" s="87">
        <v>62</v>
      </c>
      <c r="K175" s="87">
        <v>23</v>
      </c>
      <c r="L175" s="87">
        <v>44</v>
      </c>
      <c r="M175" s="87">
        <v>985</v>
      </c>
      <c r="N175" s="79"/>
    </row>
    <row r="176" spans="2:14">
      <c r="B176" s="218"/>
      <c r="C176" s="218"/>
      <c r="D176" s="218"/>
      <c r="E176" s="86" t="s">
        <v>34</v>
      </c>
      <c r="F176" s="87">
        <v>128</v>
      </c>
      <c r="G176" s="87">
        <v>17</v>
      </c>
      <c r="H176" s="87">
        <v>16</v>
      </c>
      <c r="I176" s="87">
        <v>29</v>
      </c>
      <c r="J176" s="87">
        <v>27</v>
      </c>
      <c r="K176" s="87">
        <v>4</v>
      </c>
      <c r="L176" s="87">
        <v>10</v>
      </c>
      <c r="M176" s="87">
        <v>231</v>
      </c>
      <c r="N176" s="79"/>
    </row>
    <row r="177" spans="2:14">
      <c r="B177" s="218"/>
      <c r="C177" s="218"/>
      <c r="D177" s="218"/>
      <c r="E177" s="86" t="s">
        <v>35</v>
      </c>
      <c r="F177" s="87">
        <v>5776</v>
      </c>
      <c r="G177" s="87">
        <v>415</v>
      </c>
      <c r="H177" s="87">
        <v>305</v>
      </c>
      <c r="I177" s="87">
        <v>799</v>
      </c>
      <c r="J177" s="87">
        <v>691</v>
      </c>
      <c r="K177" s="87">
        <v>219</v>
      </c>
      <c r="L177" s="87">
        <v>380</v>
      </c>
      <c r="M177" s="87">
        <v>8585</v>
      </c>
      <c r="N177" s="79"/>
    </row>
    <row r="178" spans="2:14">
      <c r="B178" s="218"/>
      <c r="C178" s="218"/>
      <c r="D178" s="218"/>
      <c r="E178" s="86" t="s">
        <v>36</v>
      </c>
      <c r="F178" s="87">
        <v>1350</v>
      </c>
      <c r="G178" s="87">
        <v>58</v>
      </c>
      <c r="H178" s="87">
        <v>44</v>
      </c>
      <c r="I178" s="87">
        <v>134</v>
      </c>
      <c r="J178" s="87">
        <v>127</v>
      </c>
      <c r="K178" s="87">
        <v>36</v>
      </c>
      <c r="L178" s="87">
        <v>78</v>
      </c>
      <c r="M178" s="87">
        <v>1827</v>
      </c>
      <c r="N178" s="79"/>
    </row>
    <row r="179" spans="2:14" ht="15.75" thickBot="1">
      <c r="B179" s="218"/>
      <c r="C179" s="218"/>
      <c r="D179" s="224"/>
      <c r="E179" s="83" t="s">
        <v>52</v>
      </c>
      <c r="F179" s="84">
        <v>8379</v>
      </c>
      <c r="G179" s="84">
        <v>560</v>
      </c>
      <c r="H179" s="84">
        <v>416</v>
      </c>
      <c r="I179" s="84">
        <v>1089</v>
      </c>
      <c r="J179" s="84">
        <v>951</v>
      </c>
      <c r="K179" s="84">
        <v>299</v>
      </c>
      <c r="L179" s="84">
        <v>532</v>
      </c>
      <c r="M179" s="84">
        <v>12226</v>
      </c>
      <c r="N179" s="79"/>
    </row>
    <row r="180" spans="2:14">
      <c r="B180" s="218"/>
      <c r="C180" s="218"/>
      <c r="D180" s="217" t="s">
        <v>12</v>
      </c>
      <c r="E180" s="80" t="s">
        <v>32</v>
      </c>
      <c r="F180" s="81">
        <v>728</v>
      </c>
      <c r="G180" s="81">
        <v>31</v>
      </c>
      <c r="H180" s="81">
        <v>28</v>
      </c>
      <c r="I180" s="81">
        <v>54</v>
      </c>
      <c r="J180" s="81">
        <v>77</v>
      </c>
      <c r="K180" s="81">
        <v>28</v>
      </c>
      <c r="L180" s="81">
        <v>48</v>
      </c>
      <c r="M180" s="81">
        <v>994</v>
      </c>
      <c r="N180" s="79"/>
    </row>
    <row r="181" spans="2:14">
      <c r="B181" s="218"/>
      <c r="C181" s="218"/>
      <c r="D181" s="218"/>
      <c r="E181" s="86" t="s">
        <v>33</v>
      </c>
      <c r="F181" s="87">
        <v>1523</v>
      </c>
      <c r="G181" s="87">
        <v>85</v>
      </c>
      <c r="H181" s="87">
        <v>70</v>
      </c>
      <c r="I181" s="87">
        <v>169</v>
      </c>
      <c r="J181" s="87">
        <v>162</v>
      </c>
      <c r="K181" s="87">
        <v>59</v>
      </c>
      <c r="L181" s="87">
        <v>85</v>
      </c>
      <c r="M181" s="87">
        <v>2153</v>
      </c>
      <c r="N181" s="79"/>
    </row>
    <row r="182" spans="2:14">
      <c r="B182" s="218"/>
      <c r="C182" s="218"/>
      <c r="D182" s="218"/>
      <c r="E182" s="86" t="s">
        <v>34</v>
      </c>
      <c r="F182" s="87">
        <v>216</v>
      </c>
      <c r="G182" s="87">
        <v>33</v>
      </c>
      <c r="H182" s="87">
        <v>21</v>
      </c>
      <c r="I182" s="87">
        <v>45</v>
      </c>
      <c r="J182" s="87">
        <v>50</v>
      </c>
      <c r="K182" s="87">
        <v>19</v>
      </c>
      <c r="L182" s="87">
        <v>25</v>
      </c>
      <c r="M182" s="87">
        <v>409</v>
      </c>
      <c r="N182" s="79"/>
    </row>
    <row r="183" spans="2:14">
      <c r="B183" s="218"/>
      <c r="C183" s="218"/>
      <c r="D183" s="218"/>
      <c r="E183" s="86" t="s">
        <v>35</v>
      </c>
      <c r="F183" s="87">
        <v>9345</v>
      </c>
      <c r="G183" s="87">
        <v>502</v>
      </c>
      <c r="H183" s="87">
        <v>402</v>
      </c>
      <c r="I183" s="87">
        <v>1102</v>
      </c>
      <c r="J183" s="87">
        <v>1090</v>
      </c>
      <c r="K183" s="87">
        <v>384</v>
      </c>
      <c r="L183" s="87">
        <v>624</v>
      </c>
      <c r="M183" s="87">
        <v>13449</v>
      </c>
      <c r="N183" s="79"/>
    </row>
    <row r="184" spans="2:14">
      <c r="B184" s="218"/>
      <c r="C184" s="218"/>
      <c r="D184" s="218"/>
      <c r="E184" s="86" t="s">
        <v>36</v>
      </c>
      <c r="F184" s="87">
        <v>1855</v>
      </c>
      <c r="G184" s="87">
        <v>91</v>
      </c>
      <c r="H184" s="87">
        <v>66</v>
      </c>
      <c r="I184" s="87">
        <v>166</v>
      </c>
      <c r="J184" s="87">
        <v>186</v>
      </c>
      <c r="K184" s="87">
        <v>74</v>
      </c>
      <c r="L184" s="87">
        <v>94</v>
      </c>
      <c r="M184" s="87">
        <v>2532</v>
      </c>
      <c r="N184" s="79"/>
    </row>
    <row r="185" spans="2:14" ht="15.75" thickBot="1">
      <c r="B185" s="219"/>
      <c r="C185" s="224"/>
      <c r="D185" s="224"/>
      <c r="E185" s="83" t="s">
        <v>52</v>
      </c>
      <c r="F185" s="84">
        <v>13667</v>
      </c>
      <c r="G185" s="84">
        <v>742</v>
      </c>
      <c r="H185" s="84">
        <v>587</v>
      </c>
      <c r="I185" s="84">
        <v>1536</v>
      </c>
      <c r="J185" s="84">
        <v>1565</v>
      </c>
      <c r="K185" s="84">
        <v>564</v>
      </c>
      <c r="L185" s="84">
        <v>876</v>
      </c>
      <c r="M185" s="84">
        <v>19537</v>
      </c>
      <c r="N185" s="79"/>
    </row>
    <row r="186" spans="2:14">
      <c r="B186" s="225" t="s">
        <v>22</v>
      </c>
      <c r="C186" s="217" t="s">
        <v>30</v>
      </c>
      <c r="D186" s="217" t="s">
        <v>11</v>
      </c>
      <c r="E186" s="80" t="s">
        <v>32</v>
      </c>
      <c r="F186" s="81">
        <v>69</v>
      </c>
      <c r="G186" s="81">
        <v>10</v>
      </c>
      <c r="H186" s="81">
        <v>12</v>
      </c>
      <c r="I186" s="81">
        <v>33</v>
      </c>
      <c r="J186" s="81">
        <v>28</v>
      </c>
      <c r="K186" s="81">
        <v>11</v>
      </c>
      <c r="L186" s="81">
        <v>13</v>
      </c>
      <c r="M186" s="81">
        <v>176</v>
      </c>
      <c r="N186" s="79"/>
    </row>
    <row r="187" spans="2:14">
      <c r="B187" s="218"/>
      <c r="C187" s="218"/>
      <c r="D187" s="218"/>
      <c r="E187" s="86" t="s">
        <v>33</v>
      </c>
      <c r="F187" s="87">
        <v>144</v>
      </c>
      <c r="G187" s="87">
        <v>22</v>
      </c>
      <c r="H187" s="87">
        <v>19</v>
      </c>
      <c r="I187" s="87">
        <v>66</v>
      </c>
      <c r="J187" s="87">
        <v>49</v>
      </c>
      <c r="K187" s="87">
        <v>23</v>
      </c>
      <c r="L187" s="87">
        <v>29</v>
      </c>
      <c r="M187" s="87">
        <v>352</v>
      </c>
      <c r="N187" s="79"/>
    </row>
    <row r="188" spans="2:14">
      <c r="B188" s="218"/>
      <c r="C188" s="218"/>
      <c r="D188" s="218"/>
      <c r="E188" s="86" t="s">
        <v>34</v>
      </c>
      <c r="F188" s="87">
        <v>46</v>
      </c>
      <c r="G188" s="87">
        <v>7</v>
      </c>
      <c r="H188" s="87">
        <v>6</v>
      </c>
      <c r="I188" s="87">
        <v>19</v>
      </c>
      <c r="J188" s="87">
        <v>10</v>
      </c>
      <c r="K188" s="87">
        <v>5</v>
      </c>
      <c r="L188" s="87">
        <v>8</v>
      </c>
      <c r="M188" s="87">
        <v>101</v>
      </c>
      <c r="N188" s="79"/>
    </row>
    <row r="189" spans="2:14">
      <c r="B189" s="218"/>
      <c r="C189" s="218"/>
      <c r="D189" s="218"/>
      <c r="E189" s="86" t="s">
        <v>35</v>
      </c>
      <c r="F189" s="87">
        <v>770</v>
      </c>
      <c r="G189" s="87">
        <v>111</v>
      </c>
      <c r="H189" s="87">
        <v>119</v>
      </c>
      <c r="I189" s="87">
        <v>363</v>
      </c>
      <c r="J189" s="87">
        <v>362</v>
      </c>
      <c r="K189" s="87">
        <v>151</v>
      </c>
      <c r="L189" s="87">
        <v>168</v>
      </c>
      <c r="M189" s="87">
        <v>2044</v>
      </c>
      <c r="N189" s="79"/>
    </row>
    <row r="190" spans="2:14">
      <c r="B190" s="218"/>
      <c r="C190" s="218"/>
      <c r="D190" s="218"/>
      <c r="E190" s="86" t="s">
        <v>36</v>
      </c>
      <c r="F190" s="87">
        <v>290</v>
      </c>
      <c r="G190" s="87">
        <v>24</v>
      </c>
      <c r="H190" s="87">
        <v>34</v>
      </c>
      <c r="I190" s="87">
        <v>83</v>
      </c>
      <c r="J190" s="87">
        <v>79</v>
      </c>
      <c r="K190" s="87">
        <v>31</v>
      </c>
      <c r="L190" s="87">
        <v>29</v>
      </c>
      <c r="M190" s="87">
        <v>570</v>
      </c>
      <c r="N190" s="79"/>
    </row>
    <row r="191" spans="2:14" ht="15.75" thickBot="1">
      <c r="B191" s="218"/>
      <c r="C191" s="218"/>
      <c r="D191" s="224"/>
      <c r="E191" s="83" t="s">
        <v>52</v>
      </c>
      <c r="F191" s="84">
        <v>1319</v>
      </c>
      <c r="G191" s="84">
        <v>174</v>
      </c>
      <c r="H191" s="84">
        <v>190</v>
      </c>
      <c r="I191" s="84">
        <v>564</v>
      </c>
      <c r="J191" s="84">
        <v>528</v>
      </c>
      <c r="K191" s="84">
        <v>221</v>
      </c>
      <c r="L191" s="84">
        <v>247</v>
      </c>
      <c r="M191" s="84">
        <v>3243</v>
      </c>
      <c r="N191" s="79"/>
    </row>
    <row r="192" spans="2:14">
      <c r="B192" s="218"/>
      <c r="C192" s="218"/>
      <c r="D192" s="217" t="s">
        <v>12</v>
      </c>
      <c r="E192" s="80" t="s">
        <v>32</v>
      </c>
      <c r="F192" s="81">
        <v>56</v>
      </c>
      <c r="G192" s="81">
        <v>9</v>
      </c>
      <c r="H192" s="81">
        <v>3</v>
      </c>
      <c r="I192" s="81">
        <v>5</v>
      </c>
      <c r="J192" s="81">
        <v>15</v>
      </c>
      <c r="K192" s="81">
        <v>4</v>
      </c>
      <c r="L192" s="81">
        <v>8</v>
      </c>
      <c r="M192" s="81">
        <v>100</v>
      </c>
      <c r="N192" s="79"/>
    </row>
    <row r="193" spans="2:14">
      <c r="B193" s="218"/>
      <c r="C193" s="218"/>
      <c r="D193" s="218"/>
      <c r="E193" s="86" t="s">
        <v>33</v>
      </c>
      <c r="F193" s="87">
        <v>98</v>
      </c>
      <c r="G193" s="87">
        <v>7</v>
      </c>
      <c r="H193" s="87">
        <v>13</v>
      </c>
      <c r="I193" s="87">
        <v>23</v>
      </c>
      <c r="J193" s="87">
        <v>34</v>
      </c>
      <c r="K193" s="87">
        <v>8</v>
      </c>
      <c r="L193" s="87">
        <v>20</v>
      </c>
      <c r="M193" s="87">
        <v>203</v>
      </c>
      <c r="N193" s="79"/>
    </row>
    <row r="194" spans="2:14">
      <c r="B194" s="218"/>
      <c r="C194" s="218"/>
      <c r="D194" s="218"/>
      <c r="E194" s="86" t="s">
        <v>34</v>
      </c>
      <c r="F194" s="87">
        <v>16</v>
      </c>
      <c r="G194" s="87">
        <v>3</v>
      </c>
      <c r="H194" s="87">
        <v>2</v>
      </c>
      <c r="I194" s="87">
        <v>2</v>
      </c>
      <c r="J194" s="87">
        <v>8</v>
      </c>
      <c r="K194" s="87">
        <v>6</v>
      </c>
      <c r="L194" s="87">
        <v>6</v>
      </c>
      <c r="M194" s="87">
        <v>43</v>
      </c>
      <c r="N194" s="79"/>
    </row>
    <row r="195" spans="2:14">
      <c r="B195" s="218"/>
      <c r="C195" s="218"/>
      <c r="D195" s="218"/>
      <c r="E195" s="86" t="s">
        <v>35</v>
      </c>
      <c r="F195" s="87">
        <v>595</v>
      </c>
      <c r="G195" s="87">
        <v>74</v>
      </c>
      <c r="H195" s="87">
        <v>62</v>
      </c>
      <c r="I195" s="87">
        <v>210</v>
      </c>
      <c r="J195" s="87">
        <v>263</v>
      </c>
      <c r="K195" s="87">
        <v>118</v>
      </c>
      <c r="L195" s="87">
        <v>202</v>
      </c>
      <c r="M195" s="87">
        <v>1524</v>
      </c>
      <c r="N195" s="79"/>
    </row>
    <row r="196" spans="2:14">
      <c r="B196" s="218"/>
      <c r="C196" s="218"/>
      <c r="D196" s="218"/>
      <c r="E196" s="86" t="s">
        <v>36</v>
      </c>
      <c r="F196" s="87">
        <v>107</v>
      </c>
      <c r="G196" s="87">
        <v>18</v>
      </c>
      <c r="H196" s="87">
        <v>19</v>
      </c>
      <c r="I196" s="87">
        <v>46</v>
      </c>
      <c r="J196" s="87">
        <v>80</v>
      </c>
      <c r="K196" s="87">
        <v>26</v>
      </c>
      <c r="L196" s="87">
        <v>20</v>
      </c>
      <c r="M196" s="87">
        <v>316</v>
      </c>
      <c r="N196" s="79"/>
    </row>
    <row r="197" spans="2:14" ht="15.75" thickBot="1">
      <c r="B197" s="218"/>
      <c r="C197" s="224"/>
      <c r="D197" s="224"/>
      <c r="E197" s="83" t="s">
        <v>52</v>
      </c>
      <c r="F197" s="84">
        <v>872</v>
      </c>
      <c r="G197" s="84">
        <v>111</v>
      </c>
      <c r="H197" s="84">
        <v>99</v>
      </c>
      <c r="I197" s="84">
        <v>286</v>
      </c>
      <c r="J197" s="84">
        <v>400</v>
      </c>
      <c r="K197" s="84">
        <v>162</v>
      </c>
      <c r="L197" s="84">
        <v>256</v>
      </c>
      <c r="M197" s="84">
        <v>2186</v>
      </c>
      <c r="N197" s="79"/>
    </row>
    <row r="198" spans="2:14">
      <c r="B198" s="218"/>
      <c r="C198" s="217" t="s">
        <v>31</v>
      </c>
      <c r="D198" s="217" t="s">
        <v>11</v>
      </c>
      <c r="E198" s="80" t="s">
        <v>32</v>
      </c>
      <c r="F198" s="81">
        <v>2871</v>
      </c>
      <c r="G198" s="81">
        <v>186</v>
      </c>
      <c r="H198" s="81">
        <v>140</v>
      </c>
      <c r="I198" s="81">
        <v>476</v>
      </c>
      <c r="J198" s="81">
        <v>436</v>
      </c>
      <c r="K198" s="81">
        <v>161</v>
      </c>
      <c r="L198" s="81">
        <v>210</v>
      </c>
      <c r="M198" s="81">
        <v>4480</v>
      </c>
      <c r="N198" s="79"/>
    </row>
    <row r="199" spans="2:14">
      <c r="B199" s="218"/>
      <c r="C199" s="218"/>
      <c r="D199" s="218"/>
      <c r="E199" s="86" t="s">
        <v>33</v>
      </c>
      <c r="F199" s="87">
        <v>5491</v>
      </c>
      <c r="G199" s="87">
        <v>435</v>
      </c>
      <c r="H199" s="87">
        <v>359</v>
      </c>
      <c r="I199" s="87">
        <v>1021</v>
      </c>
      <c r="J199" s="87">
        <v>935</v>
      </c>
      <c r="K199" s="87">
        <v>379</v>
      </c>
      <c r="L199" s="87">
        <v>557</v>
      </c>
      <c r="M199" s="87">
        <v>9177</v>
      </c>
      <c r="N199" s="79"/>
    </row>
    <row r="200" spans="2:14">
      <c r="B200" s="218"/>
      <c r="C200" s="218"/>
      <c r="D200" s="218"/>
      <c r="E200" s="86" t="s">
        <v>34</v>
      </c>
      <c r="F200" s="87">
        <v>1183</v>
      </c>
      <c r="G200" s="87">
        <v>123</v>
      </c>
      <c r="H200" s="87">
        <v>102</v>
      </c>
      <c r="I200" s="87">
        <v>259</v>
      </c>
      <c r="J200" s="87">
        <v>259</v>
      </c>
      <c r="K200" s="87">
        <v>137</v>
      </c>
      <c r="L200" s="87">
        <v>151</v>
      </c>
      <c r="M200" s="87">
        <v>2214</v>
      </c>
      <c r="N200" s="79"/>
    </row>
    <row r="201" spans="2:14">
      <c r="B201" s="218"/>
      <c r="C201" s="218"/>
      <c r="D201" s="218"/>
      <c r="E201" s="86" t="s">
        <v>35</v>
      </c>
      <c r="F201" s="87">
        <v>34661</v>
      </c>
      <c r="G201" s="87">
        <v>2564</v>
      </c>
      <c r="H201" s="87">
        <v>2120</v>
      </c>
      <c r="I201" s="87">
        <v>6194</v>
      </c>
      <c r="J201" s="87">
        <v>6481</v>
      </c>
      <c r="K201" s="87">
        <v>2207</v>
      </c>
      <c r="L201" s="87">
        <v>3558</v>
      </c>
      <c r="M201" s="87">
        <v>57785</v>
      </c>
      <c r="N201" s="79"/>
    </row>
    <row r="202" spans="2:14">
      <c r="B202" s="218"/>
      <c r="C202" s="218"/>
      <c r="D202" s="218"/>
      <c r="E202" s="86" t="s">
        <v>36</v>
      </c>
      <c r="F202" s="87">
        <v>8776</v>
      </c>
      <c r="G202" s="87">
        <v>608</v>
      </c>
      <c r="H202" s="87">
        <v>511</v>
      </c>
      <c r="I202" s="87">
        <v>1437</v>
      </c>
      <c r="J202" s="87">
        <v>1342</v>
      </c>
      <c r="K202" s="87">
        <v>471</v>
      </c>
      <c r="L202" s="87">
        <v>786</v>
      </c>
      <c r="M202" s="87">
        <v>13931</v>
      </c>
      <c r="N202" s="79"/>
    </row>
    <row r="203" spans="2:14" ht="15.75" thickBot="1">
      <c r="B203" s="218"/>
      <c r="C203" s="218"/>
      <c r="D203" s="224"/>
      <c r="E203" s="83" t="s">
        <v>52</v>
      </c>
      <c r="F203" s="84">
        <v>52982</v>
      </c>
      <c r="G203" s="84">
        <v>3916</v>
      </c>
      <c r="H203" s="84">
        <v>3232</v>
      </c>
      <c r="I203" s="84">
        <v>9387</v>
      </c>
      <c r="J203" s="84">
        <v>9453</v>
      </c>
      <c r="K203" s="84">
        <v>3355</v>
      </c>
      <c r="L203" s="84">
        <v>5262</v>
      </c>
      <c r="M203" s="84">
        <v>87587</v>
      </c>
      <c r="N203" s="79"/>
    </row>
    <row r="204" spans="2:14">
      <c r="B204" s="218"/>
      <c r="C204" s="218"/>
      <c r="D204" s="217" t="s">
        <v>12</v>
      </c>
      <c r="E204" s="80" t="s">
        <v>32</v>
      </c>
      <c r="F204" s="81">
        <v>4508</v>
      </c>
      <c r="G204" s="81">
        <v>218</v>
      </c>
      <c r="H204" s="81">
        <v>164</v>
      </c>
      <c r="I204" s="81">
        <v>558</v>
      </c>
      <c r="J204" s="81">
        <v>606</v>
      </c>
      <c r="K204" s="81">
        <v>214</v>
      </c>
      <c r="L204" s="81">
        <v>377</v>
      </c>
      <c r="M204" s="81">
        <v>6645</v>
      </c>
      <c r="N204" s="79"/>
    </row>
    <row r="205" spans="2:14">
      <c r="B205" s="218"/>
      <c r="C205" s="218"/>
      <c r="D205" s="218"/>
      <c r="E205" s="86" t="s">
        <v>33</v>
      </c>
      <c r="F205" s="87">
        <v>9067</v>
      </c>
      <c r="G205" s="87">
        <v>668</v>
      </c>
      <c r="H205" s="87">
        <v>472</v>
      </c>
      <c r="I205" s="87">
        <v>1316</v>
      </c>
      <c r="J205" s="87">
        <v>1372</v>
      </c>
      <c r="K205" s="87">
        <v>550</v>
      </c>
      <c r="L205" s="87">
        <v>1059</v>
      </c>
      <c r="M205" s="87">
        <v>14504</v>
      </c>
      <c r="N205" s="79"/>
    </row>
    <row r="206" spans="2:14">
      <c r="B206" s="218"/>
      <c r="C206" s="218"/>
      <c r="D206" s="218"/>
      <c r="E206" s="86" t="s">
        <v>34</v>
      </c>
      <c r="F206" s="87">
        <v>1785</v>
      </c>
      <c r="G206" s="87">
        <v>203</v>
      </c>
      <c r="H206" s="87">
        <v>161</v>
      </c>
      <c r="I206" s="87">
        <v>414</v>
      </c>
      <c r="J206" s="87">
        <v>347</v>
      </c>
      <c r="K206" s="87">
        <v>144</v>
      </c>
      <c r="L206" s="87">
        <v>278</v>
      </c>
      <c r="M206" s="87">
        <v>3332</v>
      </c>
      <c r="N206" s="79"/>
    </row>
    <row r="207" spans="2:14">
      <c r="B207" s="218"/>
      <c r="C207" s="218"/>
      <c r="D207" s="218"/>
      <c r="E207" s="86" t="s">
        <v>35</v>
      </c>
      <c r="F207" s="87">
        <v>55064</v>
      </c>
      <c r="G207" s="87">
        <v>3047</v>
      </c>
      <c r="H207" s="87">
        <v>2449</v>
      </c>
      <c r="I207" s="87">
        <v>7046</v>
      </c>
      <c r="J207" s="87">
        <v>7824</v>
      </c>
      <c r="K207" s="87">
        <v>3201</v>
      </c>
      <c r="L207" s="87">
        <v>5443</v>
      </c>
      <c r="M207" s="87">
        <v>84074</v>
      </c>
      <c r="N207" s="79"/>
    </row>
    <row r="208" spans="2:14">
      <c r="B208" s="218"/>
      <c r="C208" s="218"/>
      <c r="D208" s="218"/>
      <c r="E208" s="86" t="s">
        <v>36</v>
      </c>
      <c r="F208" s="87">
        <v>11132</v>
      </c>
      <c r="G208" s="87">
        <v>653</v>
      </c>
      <c r="H208" s="87">
        <v>447</v>
      </c>
      <c r="I208" s="87">
        <v>1365</v>
      </c>
      <c r="J208" s="87">
        <v>1462</v>
      </c>
      <c r="K208" s="87">
        <v>622</v>
      </c>
      <c r="L208" s="87">
        <v>1041</v>
      </c>
      <c r="M208" s="87">
        <v>16722</v>
      </c>
      <c r="N208" s="79"/>
    </row>
    <row r="209" spans="2:14" ht="15.75" thickBot="1">
      <c r="B209" s="218"/>
      <c r="C209" s="224"/>
      <c r="D209" s="224"/>
      <c r="E209" s="83" t="s">
        <v>52</v>
      </c>
      <c r="F209" s="84">
        <v>81556</v>
      </c>
      <c r="G209" s="84">
        <v>4789</v>
      </c>
      <c r="H209" s="84">
        <v>3693</v>
      </c>
      <c r="I209" s="84">
        <v>10699</v>
      </c>
      <c r="J209" s="84">
        <v>11611</v>
      </c>
      <c r="K209" s="84">
        <v>4731</v>
      </c>
      <c r="L209" s="84">
        <v>8198</v>
      </c>
      <c r="M209" s="84">
        <v>125277</v>
      </c>
      <c r="N209" s="79"/>
    </row>
    <row r="210" spans="2:14">
      <c r="B210" s="218"/>
      <c r="C210" s="217" t="s">
        <v>40</v>
      </c>
      <c r="D210" s="217" t="s">
        <v>11</v>
      </c>
      <c r="E210" s="80" t="s">
        <v>32</v>
      </c>
      <c r="F210" s="81">
        <v>517</v>
      </c>
      <c r="G210" s="81">
        <v>12</v>
      </c>
      <c r="H210" s="81">
        <v>16</v>
      </c>
      <c r="I210" s="81">
        <v>43</v>
      </c>
      <c r="J210" s="81">
        <v>44</v>
      </c>
      <c r="K210" s="81">
        <v>14</v>
      </c>
      <c r="L210" s="81">
        <v>14</v>
      </c>
      <c r="M210" s="81">
        <v>660</v>
      </c>
      <c r="N210" s="79"/>
    </row>
    <row r="211" spans="2:14">
      <c r="B211" s="218"/>
      <c r="C211" s="218"/>
      <c r="D211" s="218"/>
      <c r="E211" s="86" t="s">
        <v>33</v>
      </c>
      <c r="F211" s="87">
        <v>817</v>
      </c>
      <c r="G211" s="87">
        <v>43</v>
      </c>
      <c r="H211" s="87">
        <v>29</v>
      </c>
      <c r="I211" s="87">
        <v>111</v>
      </c>
      <c r="J211" s="87">
        <v>76</v>
      </c>
      <c r="K211" s="87">
        <v>26</v>
      </c>
      <c r="L211" s="87">
        <v>44</v>
      </c>
      <c r="M211" s="87">
        <v>1146</v>
      </c>
      <c r="N211" s="79"/>
    </row>
    <row r="212" spans="2:14">
      <c r="B212" s="218"/>
      <c r="C212" s="218"/>
      <c r="D212" s="218"/>
      <c r="E212" s="86" t="s">
        <v>34</v>
      </c>
      <c r="F212" s="87">
        <v>173</v>
      </c>
      <c r="G212" s="87">
        <v>13</v>
      </c>
      <c r="H212" s="87">
        <v>17</v>
      </c>
      <c r="I212" s="87">
        <v>37</v>
      </c>
      <c r="J212" s="87">
        <v>30</v>
      </c>
      <c r="K212" s="87">
        <v>9</v>
      </c>
      <c r="L212" s="87">
        <v>16</v>
      </c>
      <c r="M212" s="87">
        <v>295</v>
      </c>
      <c r="N212" s="79"/>
    </row>
    <row r="213" spans="2:14">
      <c r="B213" s="218"/>
      <c r="C213" s="218"/>
      <c r="D213" s="218"/>
      <c r="E213" s="86" t="s">
        <v>35</v>
      </c>
      <c r="F213" s="87">
        <v>7647</v>
      </c>
      <c r="G213" s="87">
        <v>410</v>
      </c>
      <c r="H213" s="87">
        <v>319</v>
      </c>
      <c r="I213" s="87">
        <v>789</v>
      </c>
      <c r="J213" s="87">
        <v>792</v>
      </c>
      <c r="K213" s="87">
        <v>287</v>
      </c>
      <c r="L213" s="87">
        <v>365</v>
      </c>
      <c r="M213" s="87">
        <v>10609</v>
      </c>
      <c r="N213" s="79"/>
    </row>
    <row r="214" spans="2:14">
      <c r="B214" s="218"/>
      <c r="C214" s="218"/>
      <c r="D214" s="218"/>
      <c r="E214" s="86" t="s">
        <v>36</v>
      </c>
      <c r="F214" s="87">
        <v>1793</v>
      </c>
      <c r="G214" s="87">
        <v>86</v>
      </c>
      <c r="H214" s="87">
        <v>44</v>
      </c>
      <c r="I214" s="87">
        <v>149</v>
      </c>
      <c r="J214" s="87">
        <v>127</v>
      </c>
      <c r="K214" s="87">
        <v>50</v>
      </c>
      <c r="L214" s="87">
        <v>72</v>
      </c>
      <c r="M214" s="87">
        <v>2321</v>
      </c>
      <c r="N214" s="79"/>
    </row>
    <row r="215" spans="2:14" ht="15.75" thickBot="1">
      <c r="B215" s="218"/>
      <c r="C215" s="218"/>
      <c r="D215" s="224"/>
      <c r="E215" s="83" t="s">
        <v>52</v>
      </c>
      <c r="F215" s="84">
        <v>10947</v>
      </c>
      <c r="G215" s="84">
        <v>564</v>
      </c>
      <c r="H215" s="84">
        <v>425</v>
      </c>
      <c r="I215" s="84">
        <v>1129</v>
      </c>
      <c r="J215" s="84">
        <v>1069</v>
      </c>
      <c r="K215" s="84">
        <v>386</v>
      </c>
      <c r="L215" s="84">
        <v>511</v>
      </c>
      <c r="M215" s="84">
        <v>15031</v>
      </c>
      <c r="N215" s="79"/>
    </row>
    <row r="216" spans="2:14">
      <c r="B216" s="218"/>
      <c r="C216" s="218"/>
      <c r="D216" s="217" t="s">
        <v>12</v>
      </c>
      <c r="E216" s="80" t="s">
        <v>32</v>
      </c>
      <c r="F216" s="81">
        <v>834</v>
      </c>
      <c r="G216" s="81">
        <v>28</v>
      </c>
      <c r="H216" s="81">
        <v>18</v>
      </c>
      <c r="I216" s="81">
        <v>62</v>
      </c>
      <c r="J216" s="81">
        <v>73</v>
      </c>
      <c r="K216" s="81">
        <v>25</v>
      </c>
      <c r="L216" s="81">
        <v>25</v>
      </c>
      <c r="M216" s="81">
        <v>1065</v>
      </c>
      <c r="N216" s="79"/>
    </row>
    <row r="217" spans="2:14">
      <c r="B217" s="218"/>
      <c r="C217" s="218"/>
      <c r="D217" s="218"/>
      <c r="E217" s="86" t="s">
        <v>33</v>
      </c>
      <c r="F217" s="87">
        <v>1758</v>
      </c>
      <c r="G217" s="87">
        <v>103</v>
      </c>
      <c r="H217" s="87">
        <v>77</v>
      </c>
      <c r="I217" s="87">
        <v>198</v>
      </c>
      <c r="J217" s="87">
        <v>193</v>
      </c>
      <c r="K217" s="87">
        <v>78</v>
      </c>
      <c r="L217" s="87">
        <v>102</v>
      </c>
      <c r="M217" s="87">
        <v>2509</v>
      </c>
      <c r="N217" s="79"/>
    </row>
    <row r="218" spans="2:14">
      <c r="B218" s="218"/>
      <c r="C218" s="218"/>
      <c r="D218" s="218"/>
      <c r="E218" s="86" t="s">
        <v>34</v>
      </c>
      <c r="F218" s="87">
        <v>277</v>
      </c>
      <c r="G218" s="87">
        <v>30</v>
      </c>
      <c r="H218" s="87">
        <v>20</v>
      </c>
      <c r="I218" s="87">
        <v>46</v>
      </c>
      <c r="J218" s="87">
        <v>38</v>
      </c>
      <c r="K218" s="87">
        <v>10</v>
      </c>
      <c r="L218" s="87">
        <v>16</v>
      </c>
      <c r="M218" s="87">
        <v>437</v>
      </c>
      <c r="N218" s="79"/>
    </row>
    <row r="219" spans="2:14">
      <c r="B219" s="218"/>
      <c r="C219" s="218"/>
      <c r="D219" s="218"/>
      <c r="E219" s="86" t="s">
        <v>35</v>
      </c>
      <c r="F219" s="87">
        <v>12406</v>
      </c>
      <c r="G219" s="87">
        <v>495</v>
      </c>
      <c r="H219" s="87">
        <v>380</v>
      </c>
      <c r="I219" s="87">
        <v>1192</v>
      </c>
      <c r="J219" s="87">
        <v>1226</v>
      </c>
      <c r="K219" s="87">
        <v>417</v>
      </c>
      <c r="L219" s="87">
        <v>697</v>
      </c>
      <c r="M219" s="87">
        <v>16813</v>
      </c>
      <c r="N219" s="79"/>
    </row>
    <row r="220" spans="2:14">
      <c r="B220" s="218"/>
      <c r="C220" s="218"/>
      <c r="D220" s="218"/>
      <c r="E220" s="86" t="s">
        <v>36</v>
      </c>
      <c r="F220" s="87">
        <v>2453</v>
      </c>
      <c r="G220" s="87">
        <v>120</v>
      </c>
      <c r="H220" s="87">
        <v>81</v>
      </c>
      <c r="I220" s="87">
        <v>192</v>
      </c>
      <c r="J220" s="87">
        <v>192</v>
      </c>
      <c r="K220" s="87">
        <v>80</v>
      </c>
      <c r="L220" s="87">
        <v>108</v>
      </c>
      <c r="M220" s="87">
        <v>3226</v>
      </c>
      <c r="N220" s="79"/>
    </row>
    <row r="221" spans="2:14" ht="15.75" thickBot="1">
      <c r="B221" s="219"/>
      <c r="C221" s="224"/>
      <c r="D221" s="224"/>
      <c r="E221" s="83" t="s">
        <v>52</v>
      </c>
      <c r="F221" s="84">
        <v>17728</v>
      </c>
      <c r="G221" s="84">
        <v>776</v>
      </c>
      <c r="H221" s="84">
        <v>576</v>
      </c>
      <c r="I221" s="84">
        <v>1690</v>
      </c>
      <c r="J221" s="84">
        <v>1722</v>
      </c>
      <c r="K221" s="84">
        <v>610</v>
      </c>
      <c r="L221" s="84">
        <v>948</v>
      </c>
      <c r="M221" s="84">
        <v>24050</v>
      </c>
      <c r="N221" s="79"/>
    </row>
    <row r="222" spans="2:14">
      <c r="B222" s="225" t="s">
        <v>23</v>
      </c>
      <c r="C222" s="217" t="s">
        <v>30</v>
      </c>
      <c r="D222" s="217" t="s">
        <v>11</v>
      </c>
      <c r="E222" s="80" t="s">
        <v>32</v>
      </c>
      <c r="F222" s="81">
        <v>70</v>
      </c>
      <c r="G222" s="81">
        <v>9</v>
      </c>
      <c r="H222" s="81">
        <v>10</v>
      </c>
      <c r="I222" s="81">
        <v>32</v>
      </c>
      <c r="J222" s="81">
        <v>22</v>
      </c>
      <c r="K222" s="81">
        <v>7</v>
      </c>
      <c r="L222" s="81">
        <v>9</v>
      </c>
      <c r="M222" s="81">
        <v>159</v>
      </c>
      <c r="N222" s="79"/>
    </row>
    <row r="223" spans="2:14">
      <c r="B223" s="218"/>
      <c r="C223" s="218"/>
      <c r="D223" s="218"/>
      <c r="E223" s="86" t="s">
        <v>33</v>
      </c>
      <c r="F223" s="87">
        <v>158</v>
      </c>
      <c r="G223" s="87">
        <v>16</v>
      </c>
      <c r="H223" s="87">
        <v>19</v>
      </c>
      <c r="I223" s="87">
        <v>69</v>
      </c>
      <c r="J223" s="87">
        <v>71</v>
      </c>
      <c r="K223" s="87">
        <v>16</v>
      </c>
      <c r="L223" s="87">
        <v>16</v>
      </c>
      <c r="M223" s="87">
        <v>365</v>
      </c>
      <c r="N223" s="79"/>
    </row>
    <row r="224" spans="2:14">
      <c r="B224" s="218"/>
      <c r="C224" s="218"/>
      <c r="D224" s="218"/>
      <c r="E224" s="86" t="s">
        <v>34</v>
      </c>
      <c r="F224" s="87">
        <v>52</v>
      </c>
      <c r="G224" s="87">
        <v>7</v>
      </c>
      <c r="H224" s="87">
        <v>8</v>
      </c>
      <c r="I224" s="87">
        <v>18</v>
      </c>
      <c r="J224" s="87">
        <v>17</v>
      </c>
      <c r="K224" s="87">
        <v>0</v>
      </c>
      <c r="L224" s="87">
        <v>3</v>
      </c>
      <c r="M224" s="87">
        <v>105</v>
      </c>
      <c r="N224" s="79"/>
    </row>
    <row r="225" spans="2:14">
      <c r="B225" s="218"/>
      <c r="C225" s="218"/>
      <c r="D225" s="218"/>
      <c r="E225" s="86" t="s">
        <v>35</v>
      </c>
      <c r="F225" s="87">
        <v>991</v>
      </c>
      <c r="G225" s="87">
        <v>136</v>
      </c>
      <c r="H225" s="87">
        <v>117</v>
      </c>
      <c r="I225" s="87">
        <v>399</v>
      </c>
      <c r="J225" s="87">
        <v>392</v>
      </c>
      <c r="K225" s="87">
        <v>119</v>
      </c>
      <c r="L225" s="87">
        <v>132</v>
      </c>
      <c r="M225" s="87">
        <v>2286</v>
      </c>
      <c r="N225" s="79"/>
    </row>
    <row r="226" spans="2:14">
      <c r="B226" s="218"/>
      <c r="C226" s="218"/>
      <c r="D226" s="218"/>
      <c r="E226" s="86" t="s">
        <v>36</v>
      </c>
      <c r="F226" s="87">
        <v>414</v>
      </c>
      <c r="G226" s="87">
        <v>50</v>
      </c>
      <c r="H226" s="87">
        <v>40</v>
      </c>
      <c r="I226" s="87">
        <v>128</v>
      </c>
      <c r="J226" s="87">
        <v>119</v>
      </c>
      <c r="K226" s="87">
        <v>43</v>
      </c>
      <c r="L226" s="87">
        <v>26</v>
      </c>
      <c r="M226" s="87">
        <v>820</v>
      </c>
      <c r="N226" s="79"/>
    </row>
    <row r="227" spans="2:14" ht="15.75" thickBot="1">
      <c r="B227" s="218"/>
      <c r="C227" s="218"/>
      <c r="D227" s="224"/>
      <c r="E227" s="83" t="s">
        <v>52</v>
      </c>
      <c r="F227" s="84">
        <v>1685</v>
      </c>
      <c r="G227" s="84">
        <v>218</v>
      </c>
      <c r="H227" s="84">
        <v>194</v>
      </c>
      <c r="I227" s="84">
        <v>646</v>
      </c>
      <c r="J227" s="84">
        <v>621</v>
      </c>
      <c r="K227" s="84">
        <v>185</v>
      </c>
      <c r="L227" s="84">
        <v>186</v>
      </c>
      <c r="M227" s="84">
        <v>3735</v>
      </c>
      <c r="N227" s="79"/>
    </row>
    <row r="228" spans="2:14">
      <c r="B228" s="218"/>
      <c r="C228" s="218"/>
      <c r="D228" s="217" t="s">
        <v>12</v>
      </c>
      <c r="E228" s="80" t="s">
        <v>32</v>
      </c>
      <c r="F228" s="81">
        <v>59</v>
      </c>
      <c r="G228" s="81">
        <v>3</v>
      </c>
      <c r="H228" s="81">
        <v>3</v>
      </c>
      <c r="I228" s="81">
        <v>14</v>
      </c>
      <c r="J228" s="81">
        <v>22</v>
      </c>
      <c r="K228" s="81">
        <v>1</v>
      </c>
      <c r="L228" s="81">
        <v>6</v>
      </c>
      <c r="M228" s="81">
        <v>108</v>
      </c>
      <c r="N228" s="79"/>
    </row>
    <row r="229" spans="2:14">
      <c r="B229" s="218"/>
      <c r="C229" s="218"/>
      <c r="D229" s="218"/>
      <c r="E229" s="86" t="s">
        <v>33</v>
      </c>
      <c r="F229" s="87">
        <v>91</v>
      </c>
      <c r="G229" s="87">
        <v>9</v>
      </c>
      <c r="H229" s="87">
        <v>3</v>
      </c>
      <c r="I229" s="87">
        <v>39</v>
      </c>
      <c r="J229" s="87">
        <v>38</v>
      </c>
      <c r="K229" s="87">
        <v>11</v>
      </c>
      <c r="L229" s="87">
        <v>23</v>
      </c>
      <c r="M229" s="87">
        <v>214</v>
      </c>
      <c r="N229" s="79"/>
    </row>
    <row r="230" spans="2:14">
      <c r="B230" s="218"/>
      <c r="C230" s="218"/>
      <c r="D230" s="218"/>
      <c r="E230" s="86" t="s">
        <v>34</v>
      </c>
      <c r="F230" s="87">
        <v>26</v>
      </c>
      <c r="G230" s="87">
        <v>0</v>
      </c>
      <c r="H230" s="87">
        <v>4</v>
      </c>
      <c r="I230" s="87">
        <v>9</v>
      </c>
      <c r="J230" s="87">
        <v>9</v>
      </c>
      <c r="K230" s="87">
        <v>2</v>
      </c>
      <c r="L230" s="87">
        <v>5</v>
      </c>
      <c r="M230" s="87">
        <v>55</v>
      </c>
      <c r="N230" s="79"/>
    </row>
    <row r="231" spans="2:14">
      <c r="B231" s="218"/>
      <c r="C231" s="218"/>
      <c r="D231" s="218"/>
      <c r="E231" s="86" t="s">
        <v>35</v>
      </c>
      <c r="F231" s="87">
        <v>705</v>
      </c>
      <c r="G231" s="87">
        <v>81</v>
      </c>
      <c r="H231" s="87">
        <v>66</v>
      </c>
      <c r="I231" s="87">
        <v>235</v>
      </c>
      <c r="J231" s="87">
        <v>323</v>
      </c>
      <c r="K231" s="87">
        <v>106</v>
      </c>
      <c r="L231" s="87">
        <v>123</v>
      </c>
      <c r="M231" s="87">
        <v>1639</v>
      </c>
      <c r="N231" s="79"/>
    </row>
    <row r="232" spans="2:14">
      <c r="B232" s="218"/>
      <c r="C232" s="218"/>
      <c r="D232" s="218"/>
      <c r="E232" s="86" t="s">
        <v>36</v>
      </c>
      <c r="F232" s="87">
        <v>227</v>
      </c>
      <c r="G232" s="87">
        <v>21</v>
      </c>
      <c r="H232" s="87">
        <v>33</v>
      </c>
      <c r="I232" s="87">
        <v>73</v>
      </c>
      <c r="J232" s="87">
        <v>90</v>
      </c>
      <c r="K232" s="87">
        <v>24</v>
      </c>
      <c r="L232" s="87">
        <v>18</v>
      </c>
      <c r="M232" s="87">
        <v>486</v>
      </c>
      <c r="N232" s="79"/>
    </row>
    <row r="233" spans="2:14" ht="15.75" thickBot="1">
      <c r="B233" s="218"/>
      <c r="C233" s="224"/>
      <c r="D233" s="224"/>
      <c r="E233" s="83" t="s">
        <v>52</v>
      </c>
      <c r="F233" s="84">
        <v>1108</v>
      </c>
      <c r="G233" s="84">
        <v>114</v>
      </c>
      <c r="H233" s="84">
        <v>109</v>
      </c>
      <c r="I233" s="84">
        <v>370</v>
      </c>
      <c r="J233" s="84">
        <v>482</v>
      </c>
      <c r="K233" s="84">
        <v>144</v>
      </c>
      <c r="L233" s="84">
        <v>175</v>
      </c>
      <c r="M233" s="84">
        <v>2502</v>
      </c>
      <c r="N233" s="79"/>
    </row>
    <row r="234" spans="2:14">
      <c r="B234" s="218"/>
      <c r="C234" s="217" t="s">
        <v>31</v>
      </c>
      <c r="D234" s="217" t="s">
        <v>11</v>
      </c>
      <c r="E234" s="80" t="s">
        <v>32</v>
      </c>
      <c r="F234" s="81">
        <v>3187</v>
      </c>
      <c r="G234" s="81">
        <v>171</v>
      </c>
      <c r="H234" s="81">
        <v>134</v>
      </c>
      <c r="I234" s="81">
        <v>456</v>
      </c>
      <c r="J234" s="81">
        <v>444</v>
      </c>
      <c r="K234" s="81">
        <v>151</v>
      </c>
      <c r="L234" s="81">
        <v>174</v>
      </c>
      <c r="M234" s="81">
        <v>4717</v>
      </c>
      <c r="N234" s="79"/>
    </row>
    <row r="235" spans="2:14">
      <c r="B235" s="218"/>
      <c r="C235" s="218"/>
      <c r="D235" s="218"/>
      <c r="E235" s="86" t="s">
        <v>33</v>
      </c>
      <c r="F235" s="87">
        <v>5801</v>
      </c>
      <c r="G235" s="87">
        <v>372</v>
      </c>
      <c r="H235" s="87">
        <v>309</v>
      </c>
      <c r="I235" s="87">
        <v>1034</v>
      </c>
      <c r="J235" s="87">
        <v>1016</v>
      </c>
      <c r="K235" s="87">
        <v>271</v>
      </c>
      <c r="L235" s="87">
        <v>396</v>
      </c>
      <c r="M235" s="87">
        <v>9199</v>
      </c>
      <c r="N235" s="79"/>
    </row>
    <row r="236" spans="2:14">
      <c r="B236" s="218"/>
      <c r="C236" s="218"/>
      <c r="D236" s="218"/>
      <c r="E236" s="86" t="s">
        <v>34</v>
      </c>
      <c r="F236" s="87">
        <v>1465</v>
      </c>
      <c r="G236" s="87">
        <v>108</v>
      </c>
      <c r="H236" s="87">
        <v>70</v>
      </c>
      <c r="I236" s="87">
        <v>246</v>
      </c>
      <c r="J236" s="87">
        <v>257</v>
      </c>
      <c r="K236" s="87">
        <v>71</v>
      </c>
      <c r="L236" s="87">
        <v>107</v>
      </c>
      <c r="M236" s="87">
        <v>2324</v>
      </c>
      <c r="N236" s="79"/>
    </row>
    <row r="237" spans="2:14">
      <c r="B237" s="218"/>
      <c r="C237" s="218"/>
      <c r="D237" s="218"/>
      <c r="E237" s="86" t="s">
        <v>35</v>
      </c>
      <c r="F237" s="87">
        <v>37617</v>
      </c>
      <c r="G237" s="87">
        <v>2217</v>
      </c>
      <c r="H237" s="87">
        <v>1899</v>
      </c>
      <c r="I237" s="87">
        <v>5975</v>
      </c>
      <c r="J237" s="87">
        <v>5971</v>
      </c>
      <c r="K237" s="87">
        <v>1877</v>
      </c>
      <c r="L237" s="87">
        <v>2439</v>
      </c>
      <c r="M237" s="87">
        <v>57995</v>
      </c>
      <c r="N237" s="79"/>
    </row>
    <row r="238" spans="2:14">
      <c r="B238" s="218"/>
      <c r="C238" s="218"/>
      <c r="D238" s="218"/>
      <c r="E238" s="86" t="s">
        <v>36</v>
      </c>
      <c r="F238" s="87">
        <v>13809</v>
      </c>
      <c r="G238" s="87">
        <v>814</v>
      </c>
      <c r="H238" s="87">
        <v>693</v>
      </c>
      <c r="I238" s="87">
        <v>1846</v>
      </c>
      <c r="J238" s="87">
        <v>1708</v>
      </c>
      <c r="K238" s="87">
        <v>573</v>
      </c>
      <c r="L238" s="87">
        <v>830</v>
      </c>
      <c r="M238" s="87">
        <v>20273</v>
      </c>
      <c r="N238" s="79"/>
    </row>
    <row r="239" spans="2:14" ht="15.75" thickBot="1">
      <c r="B239" s="218"/>
      <c r="C239" s="218"/>
      <c r="D239" s="224"/>
      <c r="E239" s="83" t="s">
        <v>52</v>
      </c>
      <c r="F239" s="84">
        <v>61879</v>
      </c>
      <c r="G239" s="84">
        <v>3682</v>
      </c>
      <c r="H239" s="84">
        <v>3105</v>
      </c>
      <c r="I239" s="84">
        <v>9557</v>
      </c>
      <c r="J239" s="84">
        <v>9396</v>
      </c>
      <c r="K239" s="84">
        <v>2943</v>
      </c>
      <c r="L239" s="84">
        <v>3946</v>
      </c>
      <c r="M239" s="84">
        <v>94508</v>
      </c>
      <c r="N239" s="79"/>
    </row>
    <row r="240" spans="2:14">
      <c r="B240" s="218"/>
      <c r="C240" s="218"/>
      <c r="D240" s="217" t="s">
        <v>12</v>
      </c>
      <c r="E240" s="80" t="s">
        <v>32</v>
      </c>
      <c r="F240" s="81">
        <v>4880</v>
      </c>
      <c r="G240" s="81">
        <v>197</v>
      </c>
      <c r="H240" s="81">
        <v>138</v>
      </c>
      <c r="I240" s="81">
        <v>494</v>
      </c>
      <c r="J240" s="81">
        <v>548</v>
      </c>
      <c r="K240" s="81">
        <v>200</v>
      </c>
      <c r="L240" s="81">
        <v>255</v>
      </c>
      <c r="M240" s="81">
        <v>6712</v>
      </c>
      <c r="N240" s="79"/>
    </row>
    <row r="241" spans="2:14">
      <c r="B241" s="218"/>
      <c r="C241" s="218"/>
      <c r="D241" s="218"/>
      <c r="E241" s="86" t="s">
        <v>33</v>
      </c>
      <c r="F241" s="87">
        <v>9537</v>
      </c>
      <c r="G241" s="87">
        <v>416</v>
      </c>
      <c r="H241" s="87">
        <v>320</v>
      </c>
      <c r="I241" s="87">
        <v>1112</v>
      </c>
      <c r="J241" s="87">
        <v>1474</v>
      </c>
      <c r="K241" s="87">
        <v>497</v>
      </c>
      <c r="L241" s="87">
        <v>703</v>
      </c>
      <c r="M241" s="87">
        <v>14059</v>
      </c>
      <c r="N241" s="79"/>
    </row>
    <row r="242" spans="2:14">
      <c r="B242" s="218"/>
      <c r="C242" s="218"/>
      <c r="D242" s="218"/>
      <c r="E242" s="86" t="s">
        <v>34</v>
      </c>
      <c r="F242" s="87">
        <v>2170</v>
      </c>
      <c r="G242" s="87">
        <v>113</v>
      </c>
      <c r="H242" s="87">
        <v>96</v>
      </c>
      <c r="I242" s="87">
        <v>294</v>
      </c>
      <c r="J242" s="87">
        <v>370</v>
      </c>
      <c r="K242" s="87">
        <v>124</v>
      </c>
      <c r="L242" s="87">
        <v>153</v>
      </c>
      <c r="M242" s="87">
        <v>3320</v>
      </c>
      <c r="N242" s="79"/>
    </row>
    <row r="243" spans="2:14">
      <c r="B243" s="218"/>
      <c r="C243" s="218"/>
      <c r="D243" s="218"/>
      <c r="E243" s="86" t="s">
        <v>35</v>
      </c>
      <c r="F243" s="87">
        <v>58011</v>
      </c>
      <c r="G243" s="87">
        <v>2539</v>
      </c>
      <c r="H243" s="87">
        <v>2120</v>
      </c>
      <c r="I243" s="87">
        <v>6556</v>
      </c>
      <c r="J243" s="87">
        <v>7497</v>
      </c>
      <c r="K243" s="87">
        <v>2721</v>
      </c>
      <c r="L243" s="87">
        <v>3611</v>
      </c>
      <c r="M243" s="87">
        <v>83055</v>
      </c>
      <c r="N243" s="79"/>
    </row>
    <row r="244" spans="2:14">
      <c r="B244" s="218"/>
      <c r="C244" s="218"/>
      <c r="D244" s="218"/>
      <c r="E244" s="86" t="s">
        <v>36</v>
      </c>
      <c r="F244" s="87">
        <v>16392</v>
      </c>
      <c r="G244" s="87">
        <v>723</v>
      </c>
      <c r="H244" s="87">
        <v>621</v>
      </c>
      <c r="I244" s="87">
        <v>1812</v>
      </c>
      <c r="J244" s="87">
        <v>1949</v>
      </c>
      <c r="K244" s="87">
        <v>671</v>
      </c>
      <c r="L244" s="87">
        <v>997</v>
      </c>
      <c r="M244" s="87">
        <v>23165</v>
      </c>
      <c r="N244" s="79"/>
    </row>
    <row r="245" spans="2:14" ht="15.75" thickBot="1">
      <c r="B245" s="218"/>
      <c r="C245" s="224"/>
      <c r="D245" s="224"/>
      <c r="E245" s="83" t="s">
        <v>52</v>
      </c>
      <c r="F245" s="84">
        <v>90990</v>
      </c>
      <c r="G245" s="84">
        <v>3988</v>
      </c>
      <c r="H245" s="84">
        <v>3295</v>
      </c>
      <c r="I245" s="84">
        <v>10268</v>
      </c>
      <c r="J245" s="84">
        <v>11838</v>
      </c>
      <c r="K245" s="84">
        <v>4213</v>
      </c>
      <c r="L245" s="84">
        <v>5719</v>
      </c>
      <c r="M245" s="84">
        <v>130311</v>
      </c>
      <c r="N245" s="79"/>
    </row>
    <row r="246" spans="2:14">
      <c r="B246" s="218"/>
      <c r="C246" s="217" t="s">
        <v>40</v>
      </c>
      <c r="D246" s="217" t="s">
        <v>11</v>
      </c>
      <c r="E246" s="80" t="s">
        <v>32</v>
      </c>
      <c r="F246" s="81">
        <v>630</v>
      </c>
      <c r="G246" s="81">
        <v>19</v>
      </c>
      <c r="H246" s="81">
        <v>17</v>
      </c>
      <c r="I246" s="81">
        <v>48</v>
      </c>
      <c r="J246" s="81">
        <v>43</v>
      </c>
      <c r="K246" s="81">
        <v>12</v>
      </c>
      <c r="L246" s="81">
        <v>11</v>
      </c>
      <c r="M246" s="81">
        <v>780</v>
      </c>
      <c r="N246" s="79"/>
    </row>
    <row r="247" spans="2:14">
      <c r="B247" s="218"/>
      <c r="C247" s="218"/>
      <c r="D247" s="218"/>
      <c r="E247" s="86" t="s">
        <v>33</v>
      </c>
      <c r="F247" s="87">
        <v>978</v>
      </c>
      <c r="G247" s="87">
        <v>30</v>
      </c>
      <c r="H247" s="87">
        <v>25</v>
      </c>
      <c r="I247" s="87">
        <v>88</v>
      </c>
      <c r="J247" s="87">
        <v>103</v>
      </c>
      <c r="K247" s="87">
        <v>28</v>
      </c>
      <c r="L247" s="87">
        <v>27</v>
      </c>
      <c r="M247" s="87">
        <v>1279</v>
      </c>
      <c r="N247" s="79"/>
    </row>
    <row r="248" spans="2:14">
      <c r="B248" s="218"/>
      <c r="C248" s="218"/>
      <c r="D248" s="218"/>
      <c r="E248" s="86" t="s">
        <v>34</v>
      </c>
      <c r="F248" s="87">
        <v>237</v>
      </c>
      <c r="G248" s="87">
        <v>10</v>
      </c>
      <c r="H248" s="87">
        <v>12</v>
      </c>
      <c r="I248" s="87">
        <v>37</v>
      </c>
      <c r="J248" s="87">
        <v>29</v>
      </c>
      <c r="K248" s="87">
        <v>8</v>
      </c>
      <c r="L248" s="87">
        <v>9</v>
      </c>
      <c r="M248" s="87">
        <v>342</v>
      </c>
      <c r="N248" s="79"/>
    </row>
    <row r="249" spans="2:14">
      <c r="B249" s="218"/>
      <c r="C249" s="218"/>
      <c r="D249" s="218"/>
      <c r="E249" s="86" t="s">
        <v>35</v>
      </c>
      <c r="F249" s="87">
        <v>9390</v>
      </c>
      <c r="G249" s="87">
        <v>385</v>
      </c>
      <c r="H249" s="87">
        <v>298</v>
      </c>
      <c r="I249" s="87">
        <v>843</v>
      </c>
      <c r="J249" s="87">
        <v>727</v>
      </c>
      <c r="K249" s="87">
        <v>228</v>
      </c>
      <c r="L249" s="87">
        <v>249</v>
      </c>
      <c r="M249" s="87">
        <v>12120</v>
      </c>
      <c r="N249" s="79"/>
    </row>
    <row r="250" spans="2:14">
      <c r="B250" s="218"/>
      <c r="C250" s="218"/>
      <c r="D250" s="218"/>
      <c r="E250" s="86" t="s">
        <v>36</v>
      </c>
      <c r="F250" s="87">
        <v>3045</v>
      </c>
      <c r="G250" s="87">
        <v>96</v>
      </c>
      <c r="H250" s="87">
        <v>61</v>
      </c>
      <c r="I250" s="87">
        <v>212</v>
      </c>
      <c r="J250" s="87">
        <v>192</v>
      </c>
      <c r="K250" s="87">
        <v>52</v>
      </c>
      <c r="L250" s="87">
        <v>67</v>
      </c>
      <c r="M250" s="87">
        <v>3725</v>
      </c>
      <c r="N250" s="79"/>
    </row>
    <row r="251" spans="2:14" ht="15.75" thickBot="1">
      <c r="B251" s="218"/>
      <c r="C251" s="218"/>
      <c r="D251" s="224"/>
      <c r="E251" s="83" t="s">
        <v>52</v>
      </c>
      <c r="F251" s="84">
        <v>14280</v>
      </c>
      <c r="G251" s="84">
        <v>540</v>
      </c>
      <c r="H251" s="84">
        <v>413</v>
      </c>
      <c r="I251" s="84">
        <v>1228</v>
      </c>
      <c r="J251" s="84">
        <v>1094</v>
      </c>
      <c r="K251" s="84">
        <v>328</v>
      </c>
      <c r="L251" s="84">
        <v>363</v>
      </c>
      <c r="M251" s="84">
        <v>18246</v>
      </c>
      <c r="N251" s="79"/>
    </row>
    <row r="252" spans="2:14">
      <c r="B252" s="218"/>
      <c r="C252" s="218"/>
      <c r="D252" s="217" t="s">
        <v>12</v>
      </c>
      <c r="E252" s="80" t="s">
        <v>32</v>
      </c>
      <c r="F252" s="81">
        <v>991</v>
      </c>
      <c r="G252" s="81">
        <v>38</v>
      </c>
      <c r="H252" s="81">
        <v>34</v>
      </c>
      <c r="I252" s="81">
        <v>64</v>
      </c>
      <c r="J252" s="81">
        <v>85</v>
      </c>
      <c r="K252" s="81">
        <v>17</v>
      </c>
      <c r="L252" s="81">
        <v>34</v>
      </c>
      <c r="M252" s="81">
        <v>1263</v>
      </c>
      <c r="N252" s="79"/>
    </row>
    <row r="253" spans="2:14">
      <c r="B253" s="218"/>
      <c r="C253" s="218"/>
      <c r="D253" s="218"/>
      <c r="E253" s="86" t="s">
        <v>33</v>
      </c>
      <c r="F253" s="87">
        <v>2009</v>
      </c>
      <c r="G253" s="87">
        <v>67</v>
      </c>
      <c r="H253" s="87">
        <v>57</v>
      </c>
      <c r="I253" s="87">
        <v>165</v>
      </c>
      <c r="J253" s="87">
        <v>175</v>
      </c>
      <c r="K253" s="87">
        <v>43</v>
      </c>
      <c r="L253" s="87">
        <v>69</v>
      </c>
      <c r="M253" s="87">
        <v>2585</v>
      </c>
      <c r="N253" s="79"/>
    </row>
    <row r="254" spans="2:14">
      <c r="B254" s="218"/>
      <c r="C254" s="218"/>
      <c r="D254" s="218"/>
      <c r="E254" s="86" t="s">
        <v>34</v>
      </c>
      <c r="F254" s="87">
        <v>415</v>
      </c>
      <c r="G254" s="87">
        <v>22</v>
      </c>
      <c r="H254" s="87">
        <v>9</v>
      </c>
      <c r="I254" s="87">
        <v>45</v>
      </c>
      <c r="J254" s="87">
        <v>51</v>
      </c>
      <c r="K254" s="87">
        <v>14</v>
      </c>
      <c r="L254" s="87">
        <v>12</v>
      </c>
      <c r="M254" s="87">
        <v>568</v>
      </c>
      <c r="N254" s="79"/>
    </row>
    <row r="255" spans="2:14">
      <c r="B255" s="218"/>
      <c r="C255" s="218"/>
      <c r="D255" s="218"/>
      <c r="E255" s="86" t="s">
        <v>35</v>
      </c>
      <c r="F255" s="87">
        <v>14404</v>
      </c>
      <c r="G255" s="87">
        <v>518</v>
      </c>
      <c r="H255" s="87">
        <v>368</v>
      </c>
      <c r="I255" s="87">
        <v>1147</v>
      </c>
      <c r="J255" s="87">
        <v>1159</v>
      </c>
      <c r="K255" s="87">
        <v>367</v>
      </c>
      <c r="L255" s="87">
        <v>500</v>
      </c>
      <c r="M255" s="87">
        <v>18463</v>
      </c>
      <c r="N255" s="79"/>
    </row>
    <row r="256" spans="2:14">
      <c r="B256" s="218"/>
      <c r="C256" s="218"/>
      <c r="D256" s="218"/>
      <c r="E256" s="86" t="s">
        <v>36</v>
      </c>
      <c r="F256" s="87">
        <v>4230</v>
      </c>
      <c r="G256" s="87">
        <v>136</v>
      </c>
      <c r="H256" s="87">
        <v>97</v>
      </c>
      <c r="I256" s="87">
        <v>259</v>
      </c>
      <c r="J256" s="87">
        <v>239</v>
      </c>
      <c r="K256" s="87">
        <v>89</v>
      </c>
      <c r="L256" s="87">
        <v>106</v>
      </c>
      <c r="M256" s="87">
        <v>5156</v>
      </c>
      <c r="N256" s="79"/>
    </row>
    <row r="257" spans="2:14" ht="15.75" thickBot="1">
      <c r="B257" s="219"/>
      <c r="C257" s="224"/>
      <c r="D257" s="224"/>
      <c r="E257" s="83" t="s">
        <v>52</v>
      </c>
      <c r="F257" s="84">
        <v>22049</v>
      </c>
      <c r="G257" s="84">
        <v>781</v>
      </c>
      <c r="H257" s="84">
        <v>565</v>
      </c>
      <c r="I257" s="84">
        <v>1680</v>
      </c>
      <c r="J257" s="84">
        <v>1709</v>
      </c>
      <c r="K257" s="84">
        <v>530</v>
      </c>
      <c r="L257" s="84">
        <v>721</v>
      </c>
      <c r="M257" s="84">
        <v>28035</v>
      </c>
      <c r="N257" s="79"/>
    </row>
    <row r="258" spans="2:14">
      <c r="B258" s="225" t="s">
        <v>24</v>
      </c>
      <c r="C258" s="217" t="s">
        <v>30</v>
      </c>
      <c r="D258" s="217" t="s">
        <v>11</v>
      </c>
      <c r="E258" s="80" t="s">
        <v>32</v>
      </c>
      <c r="F258" s="81">
        <v>109</v>
      </c>
      <c r="G258" s="81">
        <v>14</v>
      </c>
      <c r="H258" s="81">
        <v>11</v>
      </c>
      <c r="I258" s="81">
        <v>20</v>
      </c>
      <c r="J258" s="81">
        <v>27</v>
      </c>
      <c r="K258" s="81">
        <v>7</v>
      </c>
      <c r="L258" s="81">
        <v>9</v>
      </c>
      <c r="M258" s="81">
        <v>197</v>
      </c>
      <c r="N258" s="79"/>
    </row>
    <row r="259" spans="2:14">
      <c r="B259" s="218"/>
      <c r="C259" s="218"/>
      <c r="D259" s="218"/>
      <c r="E259" s="86" t="s">
        <v>33</v>
      </c>
      <c r="F259" s="87">
        <v>223</v>
      </c>
      <c r="G259" s="87">
        <v>28</v>
      </c>
      <c r="H259" s="87">
        <v>21</v>
      </c>
      <c r="I259" s="87">
        <v>84</v>
      </c>
      <c r="J259" s="87">
        <v>100</v>
      </c>
      <c r="K259" s="87">
        <v>26</v>
      </c>
      <c r="L259" s="87">
        <v>23</v>
      </c>
      <c r="M259" s="87">
        <v>505</v>
      </c>
      <c r="N259" s="79"/>
    </row>
    <row r="260" spans="2:14">
      <c r="B260" s="218"/>
      <c r="C260" s="218"/>
      <c r="D260" s="218"/>
      <c r="E260" s="86" t="s">
        <v>34</v>
      </c>
      <c r="F260" s="87">
        <v>80</v>
      </c>
      <c r="G260" s="87">
        <v>9</v>
      </c>
      <c r="H260" s="87">
        <v>10</v>
      </c>
      <c r="I260" s="87">
        <v>28</v>
      </c>
      <c r="J260" s="87">
        <v>26</v>
      </c>
      <c r="K260" s="87">
        <v>3</v>
      </c>
      <c r="L260" s="87">
        <v>6</v>
      </c>
      <c r="M260" s="87">
        <v>162</v>
      </c>
      <c r="N260" s="79"/>
    </row>
    <row r="261" spans="2:14">
      <c r="B261" s="218"/>
      <c r="C261" s="218"/>
      <c r="D261" s="218"/>
      <c r="E261" s="86" t="s">
        <v>35</v>
      </c>
      <c r="F261" s="87">
        <v>1358</v>
      </c>
      <c r="G261" s="87">
        <v>174</v>
      </c>
      <c r="H261" s="87">
        <v>143</v>
      </c>
      <c r="I261" s="87">
        <v>462</v>
      </c>
      <c r="J261" s="87">
        <v>529</v>
      </c>
      <c r="K261" s="87">
        <v>133</v>
      </c>
      <c r="L261" s="87">
        <v>133</v>
      </c>
      <c r="M261" s="87">
        <v>2932</v>
      </c>
      <c r="N261" s="79"/>
    </row>
    <row r="262" spans="2:14">
      <c r="B262" s="218"/>
      <c r="C262" s="218"/>
      <c r="D262" s="218"/>
      <c r="E262" s="86" t="s">
        <v>36</v>
      </c>
      <c r="F262" s="87">
        <v>530</v>
      </c>
      <c r="G262" s="87">
        <v>70</v>
      </c>
      <c r="H262" s="87">
        <v>48</v>
      </c>
      <c r="I262" s="87">
        <v>159</v>
      </c>
      <c r="J262" s="87">
        <v>123</v>
      </c>
      <c r="K262" s="87">
        <v>38</v>
      </c>
      <c r="L262" s="87">
        <v>36</v>
      </c>
      <c r="M262" s="87">
        <v>1004</v>
      </c>
      <c r="N262" s="79"/>
    </row>
    <row r="263" spans="2:14" ht="15.75" thickBot="1">
      <c r="B263" s="218"/>
      <c r="C263" s="218"/>
      <c r="D263" s="224"/>
      <c r="E263" s="83" t="s">
        <v>52</v>
      </c>
      <c r="F263" s="84">
        <v>2300</v>
      </c>
      <c r="G263" s="84">
        <v>295</v>
      </c>
      <c r="H263" s="84">
        <v>233</v>
      </c>
      <c r="I263" s="84">
        <v>753</v>
      </c>
      <c r="J263" s="84">
        <v>805</v>
      </c>
      <c r="K263" s="84">
        <v>207</v>
      </c>
      <c r="L263" s="84">
        <v>207</v>
      </c>
      <c r="M263" s="84">
        <v>4800</v>
      </c>
      <c r="N263" s="79"/>
    </row>
    <row r="264" spans="2:14">
      <c r="B264" s="218"/>
      <c r="C264" s="218"/>
      <c r="D264" s="217" t="s">
        <v>12</v>
      </c>
      <c r="E264" s="80" t="s">
        <v>32</v>
      </c>
      <c r="F264" s="81">
        <v>91</v>
      </c>
      <c r="G264" s="81">
        <v>5</v>
      </c>
      <c r="H264" s="81">
        <v>3</v>
      </c>
      <c r="I264" s="81">
        <v>13</v>
      </c>
      <c r="J264" s="81">
        <v>15</v>
      </c>
      <c r="K264" s="81">
        <v>3</v>
      </c>
      <c r="L264" s="81">
        <v>4</v>
      </c>
      <c r="M264" s="81">
        <v>134</v>
      </c>
      <c r="N264" s="79"/>
    </row>
    <row r="265" spans="2:14">
      <c r="B265" s="218"/>
      <c r="C265" s="218"/>
      <c r="D265" s="218"/>
      <c r="E265" s="86" t="s">
        <v>33</v>
      </c>
      <c r="F265" s="87">
        <v>145</v>
      </c>
      <c r="G265" s="87">
        <v>12</v>
      </c>
      <c r="H265" s="87">
        <v>9</v>
      </c>
      <c r="I265" s="87">
        <v>43</v>
      </c>
      <c r="J265" s="87">
        <v>63</v>
      </c>
      <c r="K265" s="87">
        <v>20</v>
      </c>
      <c r="L265" s="87">
        <v>22</v>
      </c>
      <c r="M265" s="87">
        <v>314</v>
      </c>
      <c r="N265" s="79"/>
    </row>
    <row r="266" spans="2:14">
      <c r="B266" s="218"/>
      <c r="C266" s="218"/>
      <c r="D266" s="218"/>
      <c r="E266" s="86" t="s">
        <v>34</v>
      </c>
      <c r="F266" s="87">
        <v>56</v>
      </c>
      <c r="G266" s="87">
        <v>9</v>
      </c>
      <c r="H266" s="87">
        <v>7</v>
      </c>
      <c r="I266" s="87">
        <v>14</v>
      </c>
      <c r="J266" s="87">
        <v>23</v>
      </c>
      <c r="K266" s="87">
        <v>4</v>
      </c>
      <c r="L266" s="87">
        <v>4</v>
      </c>
      <c r="M266" s="87">
        <v>117</v>
      </c>
      <c r="N266" s="79"/>
    </row>
    <row r="267" spans="2:14">
      <c r="B267" s="218"/>
      <c r="C267" s="218"/>
      <c r="D267" s="218"/>
      <c r="E267" s="86" t="s">
        <v>35</v>
      </c>
      <c r="F267" s="87">
        <v>990</v>
      </c>
      <c r="G267" s="87">
        <v>102</v>
      </c>
      <c r="H267" s="87">
        <v>106</v>
      </c>
      <c r="I267" s="87">
        <v>306</v>
      </c>
      <c r="J267" s="87">
        <v>405</v>
      </c>
      <c r="K267" s="87">
        <v>143</v>
      </c>
      <c r="L267" s="87">
        <v>147</v>
      </c>
      <c r="M267" s="87">
        <v>2199</v>
      </c>
      <c r="N267" s="79"/>
    </row>
    <row r="268" spans="2:14">
      <c r="B268" s="218"/>
      <c r="C268" s="218"/>
      <c r="D268" s="218"/>
      <c r="E268" s="86" t="s">
        <v>36</v>
      </c>
      <c r="F268" s="87">
        <v>329</v>
      </c>
      <c r="G268" s="87">
        <v>29</v>
      </c>
      <c r="H268" s="87">
        <v>23</v>
      </c>
      <c r="I268" s="87">
        <v>104</v>
      </c>
      <c r="J268" s="87">
        <v>115</v>
      </c>
      <c r="K268" s="87">
        <v>30</v>
      </c>
      <c r="L268" s="87">
        <v>23</v>
      </c>
      <c r="M268" s="87">
        <v>653</v>
      </c>
      <c r="N268" s="79"/>
    </row>
    <row r="269" spans="2:14" ht="15.75" thickBot="1">
      <c r="B269" s="218"/>
      <c r="C269" s="224"/>
      <c r="D269" s="224"/>
      <c r="E269" s="83" t="s">
        <v>52</v>
      </c>
      <c r="F269" s="84">
        <v>1611</v>
      </c>
      <c r="G269" s="84">
        <v>157</v>
      </c>
      <c r="H269" s="84">
        <v>148</v>
      </c>
      <c r="I269" s="84">
        <v>480</v>
      </c>
      <c r="J269" s="84">
        <v>621</v>
      </c>
      <c r="K269" s="84">
        <v>200</v>
      </c>
      <c r="L269" s="84">
        <v>200</v>
      </c>
      <c r="M269" s="84">
        <v>3417</v>
      </c>
      <c r="N269" s="79"/>
    </row>
    <row r="270" spans="2:14">
      <c r="B270" s="218"/>
      <c r="C270" s="217" t="s">
        <v>31</v>
      </c>
      <c r="D270" s="217" t="s">
        <v>11</v>
      </c>
      <c r="E270" s="80" t="s">
        <v>32</v>
      </c>
      <c r="F270" s="81">
        <v>4011</v>
      </c>
      <c r="G270" s="81">
        <v>167</v>
      </c>
      <c r="H270" s="81">
        <v>128</v>
      </c>
      <c r="I270" s="81">
        <v>422</v>
      </c>
      <c r="J270" s="81">
        <v>434</v>
      </c>
      <c r="K270" s="81">
        <v>123</v>
      </c>
      <c r="L270" s="81">
        <v>176</v>
      </c>
      <c r="M270" s="81">
        <v>5461</v>
      </c>
      <c r="N270" s="79"/>
    </row>
    <row r="271" spans="2:14">
      <c r="B271" s="218"/>
      <c r="C271" s="218"/>
      <c r="D271" s="218"/>
      <c r="E271" s="86" t="s">
        <v>33</v>
      </c>
      <c r="F271" s="87">
        <v>8625</v>
      </c>
      <c r="G271" s="87">
        <v>445</v>
      </c>
      <c r="H271" s="87">
        <v>370</v>
      </c>
      <c r="I271" s="87">
        <v>1322</v>
      </c>
      <c r="J271" s="87">
        <v>1326</v>
      </c>
      <c r="K271" s="87">
        <v>393</v>
      </c>
      <c r="L271" s="87">
        <v>534</v>
      </c>
      <c r="M271" s="87">
        <v>13015</v>
      </c>
      <c r="N271" s="79"/>
    </row>
    <row r="272" spans="2:14">
      <c r="B272" s="218"/>
      <c r="C272" s="218"/>
      <c r="D272" s="218"/>
      <c r="E272" s="86" t="s">
        <v>34</v>
      </c>
      <c r="F272" s="87">
        <v>2506</v>
      </c>
      <c r="G272" s="87">
        <v>136</v>
      </c>
      <c r="H272" s="87">
        <v>119</v>
      </c>
      <c r="I272" s="87">
        <v>334</v>
      </c>
      <c r="J272" s="87">
        <v>404</v>
      </c>
      <c r="K272" s="87">
        <v>128</v>
      </c>
      <c r="L272" s="87">
        <v>115</v>
      </c>
      <c r="M272" s="87">
        <v>3742</v>
      </c>
      <c r="N272" s="79"/>
    </row>
    <row r="273" spans="2:14">
      <c r="B273" s="218"/>
      <c r="C273" s="218"/>
      <c r="D273" s="218"/>
      <c r="E273" s="86" t="s">
        <v>35</v>
      </c>
      <c r="F273" s="87">
        <v>46135</v>
      </c>
      <c r="G273" s="87">
        <v>2526</v>
      </c>
      <c r="H273" s="87">
        <v>2069</v>
      </c>
      <c r="I273" s="87">
        <v>6371</v>
      </c>
      <c r="J273" s="87">
        <v>6452</v>
      </c>
      <c r="K273" s="87">
        <v>1933</v>
      </c>
      <c r="L273" s="87">
        <v>2477</v>
      </c>
      <c r="M273" s="87">
        <v>67963</v>
      </c>
      <c r="N273" s="79"/>
    </row>
    <row r="274" spans="2:14">
      <c r="B274" s="218"/>
      <c r="C274" s="218"/>
      <c r="D274" s="218"/>
      <c r="E274" s="86" t="s">
        <v>36</v>
      </c>
      <c r="F274" s="87">
        <v>16891</v>
      </c>
      <c r="G274" s="87">
        <v>953</v>
      </c>
      <c r="H274" s="87">
        <v>768</v>
      </c>
      <c r="I274" s="87">
        <v>2133</v>
      </c>
      <c r="J274" s="87">
        <v>1979</v>
      </c>
      <c r="K274" s="87">
        <v>641</v>
      </c>
      <c r="L274" s="87">
        <v>825</v>
      </c>
      <c r="M274" s="87">
        <v>24190</v>
      </c>
      <c r="N274" s="79"/>
    </row>
    <row r="275" spans="2:14" ht="15.75" thickBot="1">
      <c r="B275" s="218"/>
      <c r="C275" s="218"/>
      <c r="D275" s="224"/>
      <c r="E275" s="83" t="s">
        <v>52</v>
      </c>
      <c r="F275" s="84">
        <v>78168</v>
      </c>
      <c r="G275" s="84">
        <v>4227</v>
      </c>
      <c r="H275" s="84">
        <v>3454</v>
      </c>
      <c r="I275" s="84">
        <v>10582</v>
      </c>
      <c r="J275" s="84">
        <v>10595</v>
      </c>
      <c r="K275" s="84">
        <v>3218</v>
      </c>
      <c r="L275" s="84">
        <v>4127</v>
      </c>
      <c r="M275" s="84">
        <v>114371</v>
      </c>
      <c r="N275" s="79"/>
    </row>
    <row r="276" spans="2:14">
      <c r="B276" s="218"/>
      <c r="C276" s="218"/>
      <c r="D276" s="217" t="s">
        <v>12</v>
      </c>
      <c r="E276" s="80" t="s">
        <v>32</v>
      </c>
      <c r="F276" s="81">
        <v>5897</v>
      </c>
      <c r="G276" s="81">
        <v>205</v>
      </c>
      <c r="H276" s="81">
        <v>138</v>
      </c>
      <c r="I276" s="81">
        <v>447</v>
      </c>
      <c r="J276" s="81">
        <v>601</v>
      </c>
      <c r="K276" s="81">
        <v>189</v>
      </c>
      <c r="L276" s="81">
        <v>290</v>
      </c>
      <c r="M276" s="81">
        <v>7767</v>
      </c>
      <c r="N276" s="79"/>
    </row>
    <row r="277" spans="2:14">
      <c r="B277" s="218"/>
      <c r="C277" s="218"/>
      <c r="D277" s="218"/>
      <c r="E277" s="86" t="s">
        <v>33</v>
      </c>
      <c r="F277" s="87">
        <v>13623</v>
      </c>
      <c r="G277" s="87">
        <v>498</v>
      </c>
      <c r="H277" s="87">
        <v>445</v>
      </c>
      <c r="I277" s="87">
        <v>1476</v>
      </c>
      <c r="J277" s="87">
        <v>1858</v>
      </c>
      <c r="K277" s="87">
        <v>687</v>
      </c>
      <c r="L277" s="87">
        <v>878</v>
      </c>
      <c r="M277" s="87">
        <v>19465</v>
      </c>
      <c r="N277" s="79"/>
    </row>
    <row r="278" spans="2:14">
      <c r="B278" s="218"/>
      <c r="C278" s="218"/>
      <c r="D278" s="218"/>
      <c r="E278" s="86" t="s">
        <v>34</v>
      </c>
      <c r="F278" s="87">
        <v>3576</v>
      </c>
      <c r="G278" s="87">
        <v>172</v>
      </c>
      <c r="H278" s="87">
        <v>128</v>
      </c>
      <c r="I278" s="87">
        <v>434</v>
      </c>
      <c r="J278" s="87">
        <v>526</v>
      </c>
      <c r="K278" s="87">
        <v>193</v>
      </c>
      <c r="L278" s="87">
        <v>247</v>
      </c>
      <c r="M278" s="87">
        <v>5276</v>
      </c>
      <c r="N278" s="79"/>
    </row>
    <row r="279" spans="2:14">
      <c r="B279" s="218"/>
      <c r="C279" s="218"/>
      <c r="D279" s="218"/>
      <c r="E279" s="86" t="s">
        <v>35</v>
      </c>
      <c r="F279" s="87">
        <v>70903</v>
      </c>
      <c r="G279" s="87">
        <v>2916</v>
      </c>
      <c r="H279" s="87">
        <v>2295</v>
      </c>
      <c r="I279" s="87">
        <v>6990</v>
      </c>
      <c r="J279" s="87">
        <v>8506</v>
      </c>
      <c r="K279" s="87">
        <v>2823</v>
      </c>
      <c r="L279" s="87">
        <v>3575</v>
      </c>
      <c r="M279" s="87">
        <v>98008</v>
      </c>
      <c r="N279" s="79"/>
    </row>
    <row r="280" spans="2:14">
      <c r="B280" s="218"/>
      <c r="C280" s="218"/>
      <c r="D280" s="218"/>
      <c r="E280" s="86" t="s">
        <v>36</v>
      </c>
      <c r="F280" s="87">
        <v>19999</v>
      </c>
      <c r="G280" s="87">
        <v>809</v>
      </c>
      <c r="H280" s="87">
        <v>696</v>
      </c>
      <c r="I280" s="87">
        <v>1842</v>
      </c>
      <c r="J280" s="87">
        <v>2172</v>
      </c>
      <c r="K280" s="87">
        <v>726</v>
      </c>
      <c r="L280" s="87">
        <v>1036</v>
      </c>
      <c r="M280" s="87">
        <v>27280</v>
      </c>
      <c r="N280" s="79"/>
    </row>
    <row r="281" spans="2:14" ht="15.75" thickBot="1">
      <c r="B281" s="218"/>
      <c r="C281" s="224"/>
      <c r="D281" s="224"/>
      <c r="E281" s="83" t="s">
        <v>52</v>
      </c>
      <c r="F281" s="84">
        <v>113998</v>
      </c>
      <c r="G281" s="84">
        <v>4600</v>
      </c>
      <c r="H281" s="84">
        <v>3702</v>
      </c>
      <c r="I281" s="84">
        <v>11189</v>
      </c>
      <c r="J281" s="84">
        <v>13663</v>
      </c>
      <c r="K281" s="84">
        <v>4618</v>
      </c>
      <c r="L281" s="84">
        <v>6026</v>
      </c>
      <c r="M281" s="84">
        <v>157796</v>
      </c>
      <c r="N281" s="79"/>
    </row>
    <row r="282" spans="2:14">
      <c r="B282" s="218"/>
      <c r="C282" s="217" t="s">
        <v>40</v>
      </c>
      <c r="D282" s="217" t="s">
        <v>11</v>
      </c>
      <c r="E282" s="80" t="s">
        <v>32</v>
      </c>
      <c r="F282" s="81">
        <v>844</v>
      </c>
      <c r="G282" s="81">
        <v>20</v>
      </c>
      <c r="H282" s="81">
        <v>14</v>
      </c>
      <c r="I282" s="81">
        <v>44</v>
      </c>
      <c r="J282" s="81">
        <v>49</v>
      </c>
      <c r="K282" s="81">
        <v>8</v>
      </c>
      <c r="L282" s="81">
        <v>11</v>
      </c>
      <c r="M282" s="81">
        <v>990</v>
      </c>
      <c r="N282" s="79"/>
    </row>
    <row r="283" spans="2:14">
      <c r="B283" s="218"/>
      <c r="C283" s="218"/>
      <c r="D283" s="218"/>
      <c r="E283" s="86" t="s">
        <v>33</v>
      </c>
      <c r="F283" s="87">
        <v>1520</v>
      </c>
      <c r="G283" s="87">
        <v>49</v>
      </c>
      <c r="H283" s="87">
        <v>50</v>
      </c>
      <c r="I283" s="87">
        <v>124</v>
      </c>
      <c r="J283" s="87">
        <v>122</v>
      </c>
      <c r="K283" s="87">
        <v>41</v>
      </c>
      <c r="L283" s="87">
        <v>61</v>
      </c>
      <c r="M283" s="87">
        <v>1967</v>
      </c>
      <c r="N283" s="79"/>
    </row>
    <row r="284" spans="2:14">
      <c r="B284" s="218"/>
      <c r="C284" s="218"/>
      <c r="D284" s="218"/>
      <c r="E284" s="86" t="s">
        <v>34</v>
      </c>
      <c r="F284" s="87">
        <v>412</v>
      </c>
      <c r="G284" s="87">
        <v>19</v>
      </c>
      <c r="H284" s="87">
        <v>22</v>
      </c>
      <c r="I284" s="87">
        <v>48</v>
      </c>
      <c r="J284" s="87">
        <v>35</v>
      </c>
      <c r="K284" s="87">
        <v>10</v>
      </c>
      <c r="L284" s="87">
        <v>18</v>
      </c>
      <c r="M284" s="87">
        <v>564</v>
      </c>
      <c r="N284" s="79"/>
    </row>
    <row r="285" spans="2:14">
      <c r="B285" s="218"/>
      <c r="C285" s="218"/>
      <c r="D285" s="218"/>
      <c r="E285" s="86" t="s">
        <v>35</v>
      </c>
      <c r="F285" s="87">
        <v>12847</v>
      </c>
      <c r="G285" s="87">
        <v>442</v>
      </c>
      <c r="H285" s="87">
        <v>355</v>
      </c>
      <c r="I285" s="87">
        <v>957</v>
      </c>
      <c r="J285" s="87">
        <v>907</v>
      </c>
      <c r="K285" s="87">
        <v>265</v>
      </c>
      <c r="L285" s="87">
        <v>275</v>
      </c>
      <c r="M285" s="87">
        <v>16048</v>
      </c>
      <c r="N285" s="79"/>
    </row>
    <row r="286" spans="2:14">
      <c r="B286" s="218"/>
      <c r="C286" s="218"/>
      <c r="D286" s="218"/>
      <c r="E286" s="86" t="s">
        <v>36</v>
      </c>
      <c r="F286" s="87">
        <v>4203</v>
      </c>
      <c r="G286" s="87">
        <v>141</v>
      </c>
      <c r="H286" s="87">
        <v>103</v>
      </c>
      <c r="I286" s="87">
        <v>206</v>
      </c>
      <c r="J286" s="87">
        <v>257</v>
      </c>
      <c r="K286" s="87">
        <v>78</v>
      </c>
      <c r="L286" s="87">
        <v>87</v>
      </c>
      <c r="M286" s="87">
        <v>5075</v>
      </c>
      <c r="N286" s="79"/>
    </row>
    <row r="287" spans="2:14" ht="15.75" thickBot="1">
      <c r="B287" s="218"/>
      <c r="C287" s="218"/>
      <c r="D287" s="224"/>
      <c r="E287" s="83" t="s">
        <v>52</v>
      </c>
      <c r="F287" s="84">
        <v>19826</v>
      </c>
      <c r="G287" s="84">
        <v>671</v>
      </c>
      <c r="H287" s="84">
        <v>544</v>
      </c>
      <c r="I287" s="84">
        <v>1379</v>
      </c>
      <c r="J287" s="84">
        <v>1370</v>
      </c>
      <c r="K287" s="84">
        <v>402</v>
      </c>
      <c r="L287" s="84">
        <v>452</v>
      </c>
      <c r="M287" s="84">
        <v>24644</v>
      </c>
      <c r="N287" s="79"/>
    </row>
    <row r="288" spans="2:14">
      <c r="B288" s="218"/>
      <c r="C288" s="218"/>
      <c r="D288" s="217" t="s">
        <v>12</v>
      </c>
      <c r="E288" s="80" t="s">
        <v>32</v>
      </c>
      <c r="F288" s="81">
        <v>1247</v>
      </c>
      <c r="G288" s="81">
        <v>32</v>
      </c>
      <c r="H288" s="81">
        <v>21</v>
      </c>
      <c r="I288" s="81">
        <v>79</v>
      </c>
      <c r="J288" s="81">
        <v>80</v>
      </c>
      <c r="K288" s="81">
        <v>23</v>
      </c>
      <c r="L288" s="81">
        <v>24</v>
      </c>
      <c r="M288" s="81">
        <v>1506</v>
      </c>
      <c r="N288" s="79"/>
    </row>
    <row r="289" spans="2:14">
      <c r="B289" s="218"/>
      <c r="C289" s="218"/>
      <c r="D289" s="218"/>
      <c r="E289" s="86" t="s">
        <v>33</v>
      </c>
      <c r="F289" s="87">
        <v>3092</v>
      </c>
      <c r="G289" s="87">
        <v>94</v>
      </c>
      <c r="H289" s="87">
        <v>76</v>
      </c>
      <c r="I289" s="87">
        <v>207</v>
      </c>
      <c r="J289" s="87">
        <v>257</v>
      </c>
      <c r="K289" s="87">
        <v>82</v>
      </c>
      <c r="L289" s="87">
        <v>106</v>
      </c>
      <c r="M289" s="87">
        <v>3914</v>
      </c>
      <c r="N289" s="79"/>
    </row>
    <row r="290" spans="2:14">
      <c r="B290" s="218"/>
      <c r="C290" s="218"/>
      <c r="D290" s="218"/>
      <c r="E290" s="86" t="s">
        <v>34</v>
      </c>
      <c r="F290" s="87">
        <v>682</v>
      </c>
      <c r="G290" s="87">
        <v>23</v>
      </c>
      <c r="H290" s="87">
        <v>19</v>
      </c>
      <c r="I290" s="87">
        <v>64</v>
      </c>
      <c r="J290" s="87">
        <v>66</v>
      </c>
      <c r="K290" s="87">
        <v>28</v>
      </c>
      <c r="L290" s="87">
        <v>19</v>
      </c>
      <c r="M290" s="87">
        <v>901</v>
      </c>
      <c r="N290" s="79"/>
    </row>
    <row r="291" spans="2:14">
      <c r="B291" s="218"/>
      <c r="C291" s="218"/>
      <c r="D291" s="218"/>
      <c r="E291" s="86" t="s">
        <v>35</v>
      </c>
      <c r="F291" s="87">
        <v>19545</v>
      </c>
      <c r="G291" s="87">
        <v>568</v>
      </c>
      <c r="H291" s="87">
        <v>444</v>
      </c>
      <c r="I291" s="87">
        <v>1338</v>
      </c>
      <c r="J291" s="87">
        <v>1353</v>
      </c>
      <c r="K291" s="87">
        <v>389</v>
      </c>
      <c r="L291" s="87">
        <v>535</v>
      </c>
      <c r="M291" s="87">
        <v>24172</v>
      </c>
      <c r="N291" s="79"/>
    </row>
    <row r="292" spans="2:14">
      <c r="B292" s="218"/>
      <c r="C292" s="218"/>
      <c r="D292" s="218"/>
      <c r="E292" s="86" t="s">
        <v>36</v>
      </c>
      <c r="F292" s="87">
        <v>5567</v>
      </c>
      <c r="G292" s="87">
        <v>158</v>
      </c>
      <c r="H292" s="87">
        <v>117</v>
      </c>
      <c r="I292" s="87">
        <v>351</v>
      </c>
      <c r="J292" s="87">
        <v>283</v>
      </c>
      <c r="K292" s="87">
        <v>113</v>
      </c>
      <c r="L292" s="87">
        <v>118</v>
      </c>
      <c r="M292" s="87">
        <v>6707</v>
      </c>
      <c r="N292" s="79"/>
    </row>
    <row r="293" spans="2:14" ht="15.75" thickBot="1">
      <c r="B293" s="219"/>
      <c r="C293" s="224"/>
      <c r="D293" s="224"/>
      <c r="E293" s="83" t="s">
        <v>52</v>
      </c>
      <c r="F293" s="84">
        <v>30133</v>
      </c>
      <c r="G293" s="84">
        <v>875</v>
      </c>
      <c r="H293" s="84">
        <v>677</v>
      </c>
      <c r="I293" s="84">
        <v>2039</v>
      </c>
      <c r="J293" s="84">
        <v>2039</v>
      </c>
      <c r="K293" s="84">
        <v>635</v>
      </c>
      <c r="L293" s="84">
        <v>802</v>
      </c>
      <c r="M293" s="84">
        <v>37200</v>
      </c>
      <c r="N293" s="79"/>
    </row>
    <row r="294" spans="2:14">
      <c r="B294" s="225" t="s">
        <v>25</v>
      </c>
      <c r="C294" s="217" t="s">
        <v>30</v>
      </c>
      <c r="D294" s="217" t="s">
        <v>11</v>
      </c>
      <c r="E294" s="80" t="s">
        <v>32</v>
      </c>
      <c r="F294" s="81">
        <v>120</v>
      </c>
      <c r="G294" s="81">
        <v>12</v>
      </c>
      <c r="H294" s="81">
        <v>9</v>
      </c>
      <c r="I294" s="81">
        <v>31</v>
      </c>
      <c r="J294" s="81">
        <v>26</v>
      </c>
      <c r="K294" s="81">
        <v>5</v>
      </c>
      <c r="L294" s="81">
        <v>13</v>
      </c>
      <c r="M294" s="81">
        <v>216</v>
      </c>
      <c r="N294" s="79"/>
    </row>
    <row r="295" spans="2:14">
      <c r="B295" s="218"/>
      <c r="C295" s="218"/>
      <c r="D295" s="218"/>
      <c r="E295" s="86" t="s">
        <v>33</v>
      </c>
      <c r="F295" s="87">
        <v>299</v>
      </c>
      <c r="G295" s="87">
        <v>29</v>
      </c>
      <c r="H295" s="87">
        <v>24</v>
      </c>
      <c r="I295" s="87">
        <v>106</v>
      </c>
      <c r="J295" s="87">
        <v>110</v>
      </c>
      <c r="K295" s="87">
        <v>31</v>
      </c>
      <c r="L295" s="87">
        <v>26</v>
      </c>
      <c r="M295" s="87">
        <v>625</v>
      </c>
      <c r="N295" s="79"/>
    </row>
    <row r="296" spans="2:14">
      <c r="B296" s="218"/>
      <c r="C296" s="218"/>
      <c r="D296" s="218"/>
      <c r="E296" s="86" t="s">
        <v>34</v>
      </c>
      <c r="F296" s="87">
        <v>96</v>
      </c>
      <c r="G296" s="87">
        <v>12</v>
      </c>
      <c r="H296" s="87">
        <v>8</v>
      </c>
      <c r="I296" s="87">
        <v>29</v>
      </c>
      <c r="J296" s="87">
        <v>37</v>
      </c>
      <c r="K296" s="87">
        <v>4</v>
      </c>
      <c r="L296" s="87">
        <v>8</v>
      </c>
      <c r="M296" s="87">
        <v>194</v>
      </c>
      <c r="N296" s="79"/>
    </row>
    <row r="297" spans="2:14">
      <c r="B297" s="218"/>
      <c r="C297" s="218"/>
      <c r="D297" s="218"/>
      <c r="E297" s="86" t="s">
        <v>35</v>
      </c>
      <c r="F297" s="87">
        <v>1742</v>
      </c>
      <c r="G297" s="87">
        <v>168</v>
      </c>
      <c r="H297" s="87">
        <v>183</v>
      </c>
      <c r="I297" s="87">
        <v>497</v>
      </c>
      <c r="J297" s="87">
        <v>437</v>
      </c>
      <c r="K297" s="87">
        <v>151</v>
      </c>
      <c r="L297" s="87">
        <v>142</v>
      </c>
      <c r="M297" s="87">
        <v>3320</v>
      </c>
      <c r="N297" s="79"/>
    </row>
    <row r="298" spans="2:14">
      <c r="B298" s="218"/>
      <c r="C298" s="218"/>
      <c r="D298" s="218"/>
      <c r="E298" s="86" t="s">
        <v>36</v>
      </c>
      <c r="F298" s="87">
        <v>674</v>
      </c>
      <c r="G298" s="87">
        <v>69</v>
      </c>
      <c r="H298" s="87">
        <v>81</v>
      </c>
      <c r="I298" s="87">
        <v>188</v>
      </c>
      <c r="J298" s="87">
        <v>143</v>
      </c>
      <c r="K298" s="87">
        <v>31</v>
      </c>
      <c r="L298" s="87">
        <v>38</v>
      </c>
      <c r="M298" s="87">
        <v>1224</v>
      </c>
      <c r="N298" s="79"/>
    </row>
    <row r="299" spans="2:14" ht="15.75" thickBot="1">
      <c r="B299" s="218"/>
      <c r="C299" s="218"/>
      <c r="D299" s="224"/>
      <c r="E299" s="83" t="s">
        <v>52</v>
      </c>
      <c r="F299" s="84">
        <v>2931</v>
      </c>
      <c r="G299" s="84">
        <v>290</v>
      </c>
      <c r="H299" s="84">
        <v>305</v>
      </c>
      <c r="I299" s="84">
        <v>851</v>
      </c>
      <c r="J299" s="84">
        <v>753</v>
      </c>
      <c r="K299" s="84">
        <v>222</v>
      </c>
      <c r="L299" s="84">
        <v>227</v>
      </c>
      <c r="M299" s="84">
        <v>5579</v>
      </c>
      <c r="N299" s="79"/>
    </row>
    <row r="300" spans="2:14">
      <c r="B300" s="218"/>
      <c r="C300" s="218"/>
      <c r="D300" s="217" t="s">
        <v>12</v>
      </c>
      <c r="E300" s="80" t="s">
        <v>32</v>
      </c>
      <c r="F300" s="81">
        <v>94</v>
      </c>
      <c r="G300" s="81">
        <v>5</v>
      </c>
      <c r="H300" s="81">
        <v>9</v>
      </c>
      <c r="I300" s="81">
        <v>11</v>
      </c>
      <c r="J300" s="81">
        <v>21</v>
      </c>
      <c r="K300" s="81">
        <v>7</v>
      </c>
      <c r="L300" s="81">
        <v>10</v>
      </c>
      <c r="M300" s="81">
        <v>157</v>
      </c>
      <c r="N300" s="79"/>
    </row>
    <row r="301" spans="2:14">
      <c r="B301" s="218"/>
      <c r="C301" s="218"/>
      <c r="D301" s="218"/>
      <c r="E301" s="86" t="s">
        <v>33</v>
      </c>
      <c r="F301" s="87">
        <v>187</v>
      </c>
      <c r="G301" s="87">
        <v>22</v>
      </c>
      <c r="H301" s="87">
        <v>12</v>
      </c>
      <c r="I301" s="87">
        <v>58</v>
      </c>
      <c r="J301" s="87">
        <v>56</v>
      </c>
      <c r="K301" s="87">
        <v>16</v>
      </c>
      <c r="L301" s="87">
        <v>26</v>
      </c>
      <c r="M301" s="87">
        <v>377</v>
      </c>
      <c r="N301" s="79"/>
    </row>
    <row r="302" spans="2:14">
      <c r="B302" s="218"/>
      <c r="C302" s="218"/>
      <c r="D302" s="218"/>
      <c r="E302" s="86" t="s">
        <v>34</v>
      </c>
      <c r="F302" s="87">
        <v>85</v>
      </c>
      <c r="G302" s="87">
        <v>10</v>
      </c>
      <c r="H302" s="87">
        <v>3</v>
      </c>
      <c r="I302" s="87">
        <v>20</v>
      </c>
      <c r="J302" s="87">
        <v>24</v>
      </c>
      <c r="K302" s="87">
        <v>4</v>
      </c>
      <c r="L302" s="87">
        <v>6</v>
      </c>
      <c r="M302" s="87">
        <v>152</v>
      </c>
      <c r="N302" s="79"/>
    </row>
    <row r="303" spans="2:14">
      <c r="B303" s="218"/>
      <c r="C303" s="218"/>
      <c r="D303" s="218"/>
      <c r="E303" s="86" t="s">
        <v>35</v>
      </c>
      <c r="F303" s="87">
        <v>1312</v>
      </c>
      <c r="G303" s="87">
        <v>104</v>
      </c>
      <c r="H303" s="87">
        <v>98</v>
      </c>
      <c r="I303" s="87">
        <v>357</v>
      </c>
      <c r="J303" s="87">
        <v>357</v>
      </c>
      <c r="K303" s="87">
        <v>105</v>
      </c>
      <c r="L303" s="87">
        <v>129</v>
      </c>
      <c r="M303" s="87">
        <v>2462</v>
      </c>
      <c r="N303" s="79"/>
    </row>
    <row r="304" spans="2:14">
      <c r="B304" s="218"/>
      <c r="C304" s="218"/>
      <c r="D304" s="218"/>
      <c r="E304" s="86" t="s">
        <v>36</v>
      </c>
      <c r="F304" s="87">
        <v>467</v>
      </c>
      <c r="G304" s="87">
        <v>48</v>
      </c>
      <c r="H304" s="87">
        <v>41</v>
      </c>
      <c r="I304" s="87">
        <v>106</v>
      </c>
      <c r="J304" s="87">
        <v>137</v>
      </c>
      <c r="K304" s="87">
        <v>29</v>
      </c>
      <c r="L304" s="87">
        <v>37</v>
      </c>
      <c r="M304" s="87">
        <v>865</v>
      </c>
      <c r="N304" s="79"/>
    </row>
    <row r="305" spans="2:14" ht="15.75" thickBot="1">
      <c r="B305" s="218"/>
      <c r="C305" s="224"/>
      <c r="D305" s="224"/>
      <c r="E305" s="83" t="s">
        <v>52</v>
      </c>
      <c r="F305" s="84">
        <v>2145</v>
      </c>
      <c r="G305" s="84">
        <v>189</v>
      </c>
      <c r="H305" s="84">
        <v>163</v>
      </c>
      <c r="I305" s="84">
        <v>552</v>
      </c>
      <c r="J305" s="84">
        <v>595</v>
      </c>
      <c r="K305" s="84">
        <v>161</v>
      </c>
      <c r="L305" s="84">
        <v>208</v>
      </c>
      <c r="M305" s="84">
        <v>4013</v>
      </c>
      <c r="N305" s="79"/>
    </row>
    <row r="306" spans="2:14">
      <c r="B306" s="218"/>
      <c r="C306" s="217" t="s">
        <v>31</v>
      </c>
      <c r="D306" s="217" t="s">
        <v>11</v>
      </c>
      <c r="E306" s="80" t="s">
        <v>32</v>
      </c>
      <c r="F306" s="81">
        <v>4683</v>
      </c>
      <c r="G306" s="81">
        <v>214</v>
      </c>
      <c r="H306" s="81">
        <v>174</v>
      </c>
      <c r="I306" s="81">
        <v>480</v>
      </c>
      <c r="J306" s="81">
        <v>442</v>
      </c>
      <c r="K306" s="81">
        <v>162</v>
      </c>
      <c r="L306" s="81">
        <v>217</v>
      </c>
      <c r="M306" s="81">
        <v>6372</v>
      </c>
      <c r="N306" s="79"/>
    </row>
    <row r="307" spans="2:14">
      <c r="B307" s="218"/>
      <c r="C307" s="218"/>
      <c r="D307" s="218"/>
      <c r="E307" s="86" t="s">
        <v>33</v>
      </c>
      <c r="F307" s="87">
        <v>10451</v>
      </c>
      <c r="G307" s="87">
        <v>502</v>
      </c>
      <c r="H307" s="87">
        <v>465</v>
      </c>
      <c r="I307" s="87">
        <v>1465</v>
      </c>
      <c r="J307" s="87">
        <v>1334</v>
      </c>
      <c r="K307" s="87">
        <v>438</v>
      </c>
      <c r="L307" s="87">
        <v>564</v>
      </c>
      <c r="M307" s="87">
        <v>15219</v>
      </c>
      <c r="N307" s="79"/>
    </row>
    <row r="308" spans="2:14">
      <c r="B308" s="218"/>
      <c r="C308" s="218"/>
      <c r="D308" s="218"/>
      <c r="E308" s="86" t="s">
        <v>34</v>
      </c>
      <c r="F308" s="87">
        <v>3107</v>
      </c>
      <c r="G308" s="87">
        <v>169</v>
      </c>
      <c r="H308" s="87">
        <v>146</v>
      </c>
      <c r="I308" s="87">
        <v>456</v>
      </c>
      <c r="J308" s="87">
        <v>403</v>
      </c>
      <c r="K308" s="87">
        <v>109</v>
      </c>
      <c r="L308" s="87">
        <v>160</v>
      </c>
      <c r="M308" s="87">
        <v>4550</v>
      </c>
      <c r="N308" s="79"/>
    </row>
    <row r="309" spans="2:14">
      <c r="B309" s="218"/>
      <c r="C309" s="218"/>
      <c r="D309" s="218"/>
      <c r="E309" s="86" t="s">
        <v>35</v>
      </c>
      <c r="F309" s="87">
        <v>49473</v>
      </c>
      <c r="G309" s="87">
        <v>2376</v>
      </c>
      <c r="H309" s="87">
        <v>1905</v>
      </c>
      <c r="I309" s="87">
        <v>6092</v>
      </c>
      <c r="J309" s="87">
        <v>5834</v>
      </c>
      <c r="K309" s="87">
        <v>1711</v>
      </c>
      <c r="L309" s="87">
        <v>2318</v>
      </c>
      <c r="M309" s="87">
        <v>69709</v>
      </c>
      <c r="N309" s="79"/>
    </row>
    <row r="310" spans="2:14">
      <c r="B310" s="218"/>
      <c r="C310" s="218"/>
      <c r="D310" s="218"/>
      <c r="E310" s="86" t="s">
        <v>36</v>
      </c>
      <c r="F310" s="87">
        <v>19655</v>
      </c>
      <c r="G310" s="87">
        <v>994</v>
      </c>
      <c r="H310" s="87">
        <v>849</v>
      </c>
      <c r="I310" s="87">
        <v>2209</v>
      </c>
      <c r="J310" s="87">
        <v>1966</v>
      </c>
      <c r="K310" s="87">
        <v>644</v>
      </c>
      <c r="L310" s="87">
        <v>830</v>
      </c>
      <c r="M310" s="87">
        <v>27147</v>
      </c>
      <c r="N310" s="79"/>
    </row>
    <row r="311" spans="2:14" ht="15.75" thickBot="1">
      <c r="B311" s="218"/>
      <c r="C311" s="218"/>
      <c r="D311" s="224"/>
      <c r="E311" s="83" t="s">
        <v>52</v>
      </c>
      <c r="F311" s="84">
        <v>87369</v>
      </c>
      <c r="G311" s="84">
        <v>4255</v>
      </c>
      <c r="H311" s="84">
        <v>3539</v>
      </c>
      <c r="I311" s="84">
        <v>10702</v>
      </c>
      <c r="J311" s="84">
        <v>9979</v>
      </c>
      <c r="K311" s="84">
        <v>3064</v>
      </c>
      <c r="L311" s="84">
        <v>4089</v>
      </c>
      <c r="M311" s="84">
        <v>122997</v>
      </c>
      <c r="N311" s="79"/>
    </row>
    <row r="312" spans="2:14">
      <c r="B312" s="218"/>
      <c r="C312" s="218"/>
      <c r="D312" s="217" t="s">
        <v>12</v>
      </c>
      <c r="E312" s="80" t="s">
        <v>32</v>
      </c>
      <c r="F312" s="81">
        <v>6916</v>
      </c>
      <c r="G312" s="81">
        <v>213</v>
      </c>
      <c r="H312" s="81">
        <v>176</v>
      </c>
      <c r="I312" s="81">
        <v>506</v>
      </c>
      <c r="J312" s="81">
        <v>629</v>
      </c>
      <c r="K312" s="81">
        <v>202</v>
      </c>
      <c r="L312" s="81">
        <v>278</v>
      </c>
      <c r="M312" s="81">
        <v>8920</v>
      </c>
      <c r="N312" s="79"/>
    </row>
    <row r="313" spans="2:14">
      <c r="B313" s="218"/>
      <c r="C313" s="218"/>
      <c r="D313" s="218"/>
      <c r="E313" s="86" t="s">
        <v>33</v>
      </c>
      <c r="F313" s="87">
        <v>16018</v>
      </c>
      <c r="G313" s="87">
        <v>566</v>
      </c>
      <c r="H313" s="87">
        <v>479</v>
      </c>
      <c r="I313" s="87">
        <v>1534</v>
      </c>
      <c r="J313" s="87">
        <v>1966</v>
      </c>
      <c r="K313" s="87">
        <v>661</v>
      </c>
      <c r="L313" s="87">
        <v>920</v>
      </c>
      <c r="M313" s="87">
        <v>22144</v>
      </c>
      <c r="N313" s="79"/>
    </row>
    <row r="314" spans="2:14">
      <c r="B314" s="218"/>
      <c r="C314" s="218"/>
      <c r="D314" s="218"/>
      <c r="E314" s="86" t="s">
        <v>34</v>
      </c>
      <c r="F314" s="87">
        <v>4441</v>
      </c>
      <c r="G314" s="87">
        <v>172</v>
      </c>
      <c r="H314" s="87">
        <v>147</v>
      </c>
      <c r="I314" s="87">
        <v>482</v>
      </c>
      <c r="J314" s="87">
        <v>559</v>
      </c>
      <c r="K314" s="87">
        <v>194</v>
      </c>
      <c r="L314" s="87">
        <v>256</v>
      </c>
      <c r="M314" s="87">
        <v>6251</v>
      </c>
      <c r="N314" s="79"/>
    </row>
    <row r="315" spans="2:14">
      <c r="B315" s="218"/>
      <c r="C315" s="218"/>
      <c r="D315" s="218"/>
      <c r="E315" s="86" t="s">
        <v>35</v>
      </c>
      <c r="F315" s="87">
        <v>76040</v>
      </c>
      <c r="G315" s="87">
        <v>2748</v>
      </c>
      <c r="H315" s="87">
        <v>2129</v>
      </c>
      <c r="I315" s="87">
        <v>6507</v>
      </c>
      <c r="J315" s="87">
        <v>7378</v>
      </c>
      <c r="K315" s="87">
        <v>2448</v>
      </c>
      <c r="L315" s="87">
        <v>3401</v>
      </c>
      <c r="M315" s="87">
        <v>100651</v>
      </c>
      <c r="N315" s="79"/>
    </row>
    <row r="316" spans="2:14">
      <c r="B316" s="218"/>
      <c r="C316" s="218"/>
      <c r="D316" s="218"/>
      <c r="E316" s="86" t="s">
        <v>36</v>
      </c>
      <c r="F316" s="87">
        <v>22531</v>
      </c>
      <c r="G316" s="87">
        <v>852</v>
      </c>
      <c r="H316" s="87">
        <v>698</v>
      </c>
      <c r="I316" s="87">
        <v>1923</v>
      </c>
      <c r="J316" s="87">
        <v>2025</v>
      </c>
      <c r="K316" s="87">
        <v>716</v>
      </c>
      <c r="L316" s="87">
        <v>1020</v>
      </c>
      <c r="M316" s="87">
        <v>29765</v>
      </c>
      <c r="N316" s="79"/>
    </row>
    <row r="317" spans="2:14" ht="15.75" thickBot="1">
      <c r="B317" s="218"/>
      <c r="C317" s="224"/>
      <c r="D317" s="224"/>
      <c r="E317" s="83" t="s">
        <v>52</v>
      </c>
      <c r="F317" s="84">
        <v>125946</v>
      </c>
      <c r="G317" s="84">
        <v>4551</v>
      </c>
      <c r="H317" s="84">
        <v>3629</v>
      </c>
      <c r="I317" s="84">
        <v>10952</v>
      </c>
      <c r="J317" s="84">
        <v>12557</v>
      </c>
      <c r="K317" s="84">
        <v>4221</v>
      </c>
      <c r="L317" s="84">
        <v>5875</v>
      </c>
      <c r="M317" s="84">
        <v>167731</v>
      </c>
      <c r="N317" s="79"/>
    </row>
    <row r="318" spans="2:14">
      <c r="B318" s="218"/>
      <c r="C318" s="217" t="s">
        <v>40</v>
      </c>
      <c r="D318" s="217" t="s">
        <v>11</v>
      </c>
      <c r="E318" s="80" t="s">
        <v>32</v>
      </c>
      <c r="F318" s="81">
        <v>1057</v>
      </c>
      <c r="G318" s="81">
        <v>30</v>
      </c>
      <c r="H318" s="81">
        <v>18</v>
      </c>
      <c r="I318" s="81">
        <v>53</v>
      </c>
      <c r="J318" s="81">
        <v>60</v>
      </c>
      <c r="K318" s="81">
        <v>23</v>
      </c>
      <c r="L318" s="81">
        <v>17</v>
      </c>
      <c r="M318" s="81">
        <v>1258</v>
      </c>
      <c r="N318" s="79"/>
    </row>
    <row r="319" spans="2:14">
      <c r="B319" s="218"/>
      <c r="C319" s="218"/>
      <c r="D319" s="218"/>
      <c r="E319" s="86" t="s">
        <v>33</v>
      </c>
      <c r="F319" s="87">
        <v>2062</v>
      </c>
      <c r="G319" s="87">
        <v>69</v>
      </c>
      <c r="H319" s="87">
        <v>60</v>
      </c>
      <c r="I319" s="87">
        <v>152</v>
      </c>
      <c r="J319" s="87">
        <v>145</v>
      </c>
      <c r="K319" s="87">
        <v>44</v>
      </c>
      <c r="L319" s="87">
        <v>51</v>
      </c>
      <c r="M319" s="87">
        <v>2583</v>
      </c>
      <c r="N319" s="79"/>
    </row>
    <row r="320" spans="2:14">
      <c r="B320" s="218"/>
      <c r="C320" s="218"/>
      <c r="D320" s="218"/>
      <c r="E320" s="86" t="s">
        <v>34</v>
      </c>
      <c r="F320" s="87">
        <v>552</v>
      </c>
      <c r="G320" s="87">
        <v>19</v>
      </c>
      <c r="H320" s="87">
        <v>17</v>
      </c>
      <c r="I320" s="87">
        <v>46</v>
      </c>
      <c r="J320" s="87">
        <v>47</v>
      </c>
      <c r="K320" s="87">
        <v>16</v>
      </c>
      <c r="L320" s="87">
        <v>15</v>
      </c>
      <c r="M320" s="87">
        <v>712</v>
      </c>
      <c r="N320" s="79"/>
    </row>
    <row r="321" spans="2:14">
      <c r="B321" s="218"/>
      <c r="C321" s="218"/>
      <c r="D321" s="218"/>
      <c r="E321" s="86" t="s">
        <v>35</v>
      </c>
      <c r="F321" s="87">
        <v>15239</v>
      </c>
      <c r="G321" s="87">
        <v>436</v>
      </c>
      <c r="H321" s="87">
        <v>382</v>
      </c>
      <c r="I321" s="87">
        <v>962</v>
      </c>
      <c r="J321" s="87">
        <v>852</v>
      </c>
      <c r="K321" s="87">
        <v>243</v>
      </c>
      <c r="L321" s="87">
        <v>281</v>
      </c>
      <c r="M321" s="87">
        <v>18395</v>
      </c>
      <c r="N321" s="79"/>
    </row>
    <row r="322" spans="2:14">
      <c r="B322" s="218"/>
      <c r="C322" s="218"/>
      <c r="D322" s="218"/>
      <c r="E322" s="86" t="s">
        <v>36</v>
      </c>
      <c r="F322" s="87">
        <v>5385</v>
      </c>
      <c r="G322" s="87">
        <v>161</v>
      </c>
      <c r="H322" s="87">
        <v>100</v>
      </c>
      <c r="I322" s="87">
        <v>286</v>
      </c>
      <c r="J322" s="87">
        <v>284</v>
      </c>
      <c r="K322" s="87">
        <v>73</v>
      </c>
      <c r="L322" s="87">
        <v>99</v>
      </c>
      <c r="M322" s="87">
        <v>6388</v>
      </c>
      <c r="N322" s="79"/>
    </row>
    <row r="323" spans="2:14" ht="15.75" thickBot="1">
      <c r="B323" s="218"/>
      <c r="C323" s="218"/>
      <c r="D323" s="224"/>
      <c r="E323" s="83" t="s">
        <v>52</v>
      </c>
      <c r="F323" s="84">
        <v>24295</v>
      </c>
      <c r="G323" s="84">
        <v>715</v>
      </c>
      <c r="H323" s="84">
        <v>577</v>
      </c>
      <c r="I323" s="84">
        <v>1499</v>
      </c>
      <c r="J323" s="84">
        <v>1388</v>
      </c>
      <c r="K323" s="84">
        <v>399</v>
      </c>
      <c r="L323" s="84">
        <v>463</v>
      </c>
      <c r="M323" s="84">
        <v>29336</v>
      </c>
      <c r="N323" s="79"/>
    </row>
    <row r="324" spans="2:14">
      <c r="B324" s="218"/>
      <c r="C324" s="218"/>
      <c r="D324" s="217" t="s">
        <v>12</v>
      </c>
      <c r="E324" s="80" t="s">
        <v>32</v>
      </c>
      <c r="F324" s="81">
        <v>1636</v>
      </c>
      <c r="G324" s="81">
        <v>53</v>
      </c>
      <c r="H324" s="81">
        <v>35</v>
      </c>
      <c r="I324" s="81">
        <v>81</v>
      </c>
      <c r="J324" s="81">
        <v>87</v>
      </c>
      <c r="K324" s="81">
        <v>29</v>
      </c>
      <c r="L324" s="81">
        <v>43</v>
      </c>
      <c r="M324" s="81">
        <v>1964</v>
      </c>
      <c r="N324" s="79"/>
    </row>
    <row r="325" spans="2:14">
      <c r="B325" s="218"/>
      <c r="C325" s="218"/>
      <c r="D325" s="218"/>
      <c r="E325" s="86" t="s">
        <v>33</v>
      </c>
      <c r="F325" s="87">
        <v>4036</v>
      </c>
      <c r="G325" s="87">
        <v>117</v>
      </c>
      <c r="H325" s="87">
        <v>82</v>
      </c>
      <c r="I325" s="87">
        <v>245</v>
      </c>
      <c r="J325" s="87">
        <v>240</v>
      </c>
      <c r="K325" s="87">
        <v>70</v>
      </c>
      <c r="L325" s="87">
        <v>135</v>
      </c>
      <c r="M325" s="87">
        <v>4925</v>
      </c>
      <c r="N325" s="79"/>
    </row>
    <row r="326" spans="2:14">
      <c r="B326" s="218"/>
      <c r="C326" s="218"/>
      <c r="D326" s="218"/>
      <c r="E326" s="86" t="s">
        <v>34</v>
      </c>
      <c r="F326" s="87">
        <v>864</v>
      </c>
      <c r="G326" s="87">
        <v>35</v>
      </c>
      <c r="H326" s="87">
        <v>23</v>
      </c>
      <c r="I326" s="87">
        <v>70</v>
      </c>
      <c r="J326" s="87">
        <v>71</v>
      </c>
      <c r="K326" s="87">
        <v>17</v>
      </c>
      <c r="L326" s="87">
        <v>34</v>
      </c>
      <c r="M326" s="87">
        <v>1114</v>
      </c>
      <c r="N326" s="79"/>
    </row>
    <row r="327" spans="2:14">
      <c r="B327" s="218"/>
      <c r="C327" s="218"/>
      <c r="D327" s="218"/>
      <c r="E327" s="86" t="s">
        <v>35</v>
      </c>
      <c r="F327" s="87">
        <v>23070</v>
      </c>
      <c r="G327" s="87">
        <v>572</v>
      </c>
      <c r="H327" s="87">
        <v>479</v>
      </c>
      <c r="I327" s="87">
        <v>1221</v>
      </c>
      <c r="J327" s="87">
        <v>1143</v>
      </c>
      <c r="K327" s="87">
        <v>359</v>
      </c>
      <c r="L327" s="87">
        <v>453</v>
      </c>
      <c r="M327" s="87">
        <v>27297</v>
      </c>
      <c r="N327" s="79"/>
    </row>
    <row r="328" spans="2:14">
      <c r="B328" s="218"/>
      <c r="C328" s="218"/>
      <c r="D328" s="218"/>
      <c r="E328" s="86" t="s">
        <v>36</v>
      </c>
      <c r="F328" s="87">
        <v>6970</v>
      </c>
      <c r="G328" s="87">
        <v>172</v>
      </c>
      <c r="H328" s="87">
        <v>137</v>
      </c>
      <c r="I328" s="87">
        <v>369</v>
      </c>
      <c r="J328" s="87">
        <v>290</v>
      </c>
      <c r="K328" s="87">
        <v>89</v>
      </c>
      <c r="L328" s="87">
        <v>147</v>
      </c>
      <c r="M328" s="87">
        <v>8174</v>
      </c>
      <c r="N328" s="79"/>
    </row>
    <row r="329" spans="2:14" ht="15.75" thickBot="1">
      <c r="B329" s="219"/>
      <c r="C329" s="224"/>
      <c r="D329" s="224"/>
      <c r="E329" s="83" t="s">
        <v>52</v>
      </c>
      <c r="F329" s="84">
        <v>36576</v>
      </c>
      <c r="G329" s="84">
        <v>949</v>
      </c>
      <c r="H329" s="84">
        <v>756</v>
      </c>
      <c r="I329" s="84">
        <v>1986</v>
      </c>
      <c r="J329" s="84">
        <v>1831</v>
      </c>
      <c r="K329" s="84">
        <v>564</v>
      </c>
      <c r="L329" s="84">
        <v>812</v>
      </c>
      <c r="M329" s="84">
        <v>43474</v>
      </c>
      <c r="N329" s="79"/>
    </row>
    <row r="330" spans="2:14">
      <c r="B330" s="225" t="s">
        <v>26</v>
      </c>
      <c r="C330" s="217" t="s">
        <v>30</v>
      </c>
      <c r="D330" s="217" t="s">
        <v>11</v>
      </c>
      <c r="E330" s="80" t="s">
        <v>32</v>
      </c>
      <c r="F330" s="81">
        <v>139</v>
      </c>
      <c r="G330" s="81">
        <v>17</v>
      </c>
      <c r="H330" s="81">
        <v>13</v>
      </c>
      <c r="I330" s="81">
        <v>29</v>
      </c>
      <c r="J330" s="81">
        <v>30</v>
      </c>
      <c r="K330" s="81">
        <v>7</v>
      </c>
      <c r="L330" s="81">
        <v>10</v>
      </c>
      <c r="M330" s="81">
        <v>245</v>
      </c>
      <c r="N330" s="79"/>
    </row>
    <row r="331" spans="2:14">
      <c r="B331" s="218"/>
      <c r="C331" s="218"/>
      <c r="D331" s="218"/>
      <c r="E331" s="86" t="s">
        <v>33</v>
      </c>
      <c r="F331" s="87">
        <v>304</v>
      </c>
      <c r="G331" s="87">
        <v>33</v>
      </c>
      <c r="H331" s="87">
        <v>24</v>
      </c>
      <c r="I331" s="87">
        <v>116</v>
      </c>
      <c r="J331" s="87">
        <v>98</v>
      </c>
      <c r="K331" s="87">
        <v>32</v>
      </c>
      <c r="L331" s="87">
        <v>30</v>
      </c>
      <c r="M331" s="87">
        <v>637</v>
      </c>
      <c r="N331" s="79"/>
    </row>
    <row r="332" spans="2:14">
      <c r="B332" s="218"/>
      <c r="C332" s="218"/>
      <c r="D332" s="218"/>
      <c r="E332" s="86" t="s">
        <v>34</v>
      </c>
      <c r="F332" s="87">
        <v>100</v>
      </c>
      <c r="G332" s="87">
        <v>11</v>
      </c>
      <c r="H332" s="87">
        <v>14</v>
      </c>
      <c r="I332" s="87">
        <v>40</v>
      </c>
      <c r="J332" s="87">
        <v>35</v>
      </c>
      <c r="K332" s="87">
        <v>8</v>
      </c>
      <c r="L332" s="87">
        <v>8</v>
      </c>
      <c r="M332" s="87">
        <v>216</v>
      </c>
      <c r="N332" s="79"/>
    </row>
    <row r="333" spans="2:14">
      <c r="B333" s="218"/>
      <c r="C333" s="218"/>
      <c r="D333" s="218"/>
      <c r="E333" s="86" t="s">
        <v>35</v>
      </c>
      <c r="F333" s="87">
        <v>2053</v>
      </c>
      <c r="G333" s="87">
        <v>177</v>
      </c>
      <c r="H333" s="87">
        <v>169</v>
      </c>
      <c r="I333" s="87">
        <v>556</v>
      </c>
      <c r="J333" s="87">
        <v>437</v>
      </c>
      <c r="K333" s="87">
        <v>137</v>
      </c>
      <c r="L333" s="87">
        <v>115</v>
      </c>
      <c r="M333" s="87">
        <v>3644</v>
      </c>
      <c r="N333" s="79"/>
    </row>
    <row r="334" spans="2:14">
      <c r="B334" s="218"/>
      <c r="C334" s="218"/>
      <c r="D334" s="218"/>
      <c r="E334" s="86" t="s">
        <v>36</v>
      </c>
      <c r="F334" s="87">
        <v>850</v>
      </c>
      <c r="G334" s="87">
        <v>87</v>
      </c>
      <c r="H334" s="87">
        <v>92</v>
      </c>
      <c r="I334" s="87">
        <v>231</v>
      </c>
      <c r="J334" s="87">
        <v>137</v>
      </c>
      <c r="K334" s="87">
        <v>45</v>
      </c>
      <c r="L334" s="87">
        <v>41</v>
      </c>
      <c r="M334" s="87">
        <v>1483</v>
      </c>
      <c r="N334" s="79"/>
    </row>
    <row r="335" spans="2:14" ht="15.75" thickBot="1">
      <c r="B335" s="218"/>
      <c r="C335" s="218"/>
      <c r="D335" s="224"/>
      <c r="E335" s="83" t="s">
        <v>52</v>
      </c>
      <c r="F335" s="84">
        <v>3446</v>
      </c>
      <c r="G335" s="84">
        <v>325</v>
      </c>
      <c r="H335" s="84">
        <v>312</v>
      </c>
      <c r="I335" s="84">
        <v>972</v>
      </c>
      <c r="J335" s="84">
        <v>737</v>
      </c>
      <c r="K335" s="84">
        <v>229</v>
      </c>
      <c r="L335" s="84">
        <v>204</v>
      </c>
      <c r="M335" s="84">
        <v>6225</v>
      </c>
      <c r="N335" s="79"/>
    </row>
    <row r="336" spans="2:14">
      <c r="B336" s="218"/>
      <c r="C336" s="218"/>
      <c r="D336" s="217" t="s">
        <v>12</v>
      </c>
      <c r="E336" s="80" t="s">
        <v>32</v>
      </c>
      <c r="F336" s="81">
        <v>123</v>
      </c>
      <c r="G336" s="81">
        <v>5</v>
      </c>
      <c r="H336" s="81">
        <v>12</v>
      </c>
      <c r="I336" s="81">
        <v>26</v>
      </c>
      <c r="J336" s="81">
        <v>24</v>
      </c>
      <c r="K336" s="81">
        <v>10</v>
      </c>
      <c r="L336" s="81">
        <v>19</v>
      </c>
      <c r="M336" s="81">
        <v>219</v>
      </c>
      <c r="N336" s="79"/>
    </row>
    <row r="337" spans="2:14">
      <c r="B337" s="218"/>
      <c r="C337" s="218"/>
      <c r="D337" s="218"/>
      <c r="E337" s="86" t="s">
        <v>33</v>
      </c>
      <c r="F337" s="87">
        <v>262</v>
      </c>
      <c r="G337" s="87">
        <v>21</v>
      </c>
      <c r="H337" s="87">
        <v>11</v>
      </c>
      <c r="I337" s="87">
        <v>60</v>
      </c>
      <c r="J337" s="87">
        <v>68</v>
      </c>
      <c r="K337" s="87">
        <v>24</v>
      </c>
      <c r="L337" s="87">
        <v>30</v>
      </c>
      <c r="M337" s="87">
        <v>476</v>
      </c>
      <c r="N337" s="79"/>
    </row>
    <row r="338" spans="2:14">
      <c r="B338" s="218"/>
      <c r="C338" s="218"/>
      <c r="D338" s="218"/>
      <c r="E338" s="86" t="s">
        <v>34</v>
      </c>
      <c r="F338" s="87">
        <v>104</v>
      </c>
      <c r="G338" s="87">
        <v>8</v>
      </c>
      <c r="H338" s="87">
        <v>9</v>
      </c>
      <c r="I338" s="87">
        <v>32</v>
      </c>
      <c r="J338" s="87">
        <v>37</v>
      </c>
      <c r="K338" s="87">
        <v>6</v>
      </c>
      <c r="L338" s="87">
        <v>13</v>
      </c>
      <c r="M338" s="87">
        <v>209</v>
      </c>
      <c r="N338" s="79"/>
    </row>
    <row r="339" spans="2:14">
      <c r="B339" s="218"/>
      <c r="C339" s="218"/>
      <c r="D339" s="218"/>
      <c r="E339" s="86" t="s">
        <v>35</v>
      </c>
      <c r="F339" s="87">
        <v>1659</v>
      </c>
      <c r="G339" s="87">
        <v>109</v>
      </c>
      <c r="H339" s="87">
        <v>129</v>
      </c>
      <c r="I339" s="87">
        <v>424</v>
      </c>
      <c r="J339" s="87">
        <v>397</v>
      </c>
      <c r="K339" s="87">
        <v>105</v>
      </c>
      <c r="L339" s="87">
        <v>154</v>
      </c>
      <c r="M339" s="87">
        <v>2977</v>
      </c>
      <c r="N339" s="79"/>
    </row>
    <row r="340" spans="2:14">
      <c r="B340" s="218"/>
      <c r="C340" s="218"/>
      <c r="D340" s="218"/>
      <c r="E340" s="86" t="s">
        <v>36</v>
      </c>
      <c r="F340" s="87">
        <v>620</v>
      </c>
      <c r="G340" s="87">
        <v>50</v>
      </c>
      <c r="H340" s="87">
        <v>55</v>
      </c>
      <c r="I340" s="87">
        <v>133</v>
      </c>
      <c r="J340" s="87">
        <v>142</v>
      </c>
      <c r="K340" s="87">
        <v>34</v>
      </c>
      <c r="L340" s="87">
        <v>22</v>
      </c>
      <c r="M340" s="87">
        <v>1056</v>
      </c>
      <c r="N340" s="79"/>
    </row>
    <row r="341" spans="2:14" ht="15.75" thickBot="1">
      <c r="B341" s="218"/>
      <c r="C341" s="224"/>
      <c r="D341" s="224"/>
      <c r="E341" s="83" t="s">
        <v>52</v>
      </c>
      <c r="F341" s="84">
        <v>2768</v>
      </c>
      <c r="G341" s="84">
        <v>193</v>
      </c>
      <c r="H341" s="84">
        <v>216</v>
      </c>
      <c r="I341" s="84">
        <v>675</v>
      </c>
      <c r="J341" s="84">
        <v>668</v>
      </c>
      <c r="K341" s="84">
        <v>179</v>
      </c>
      <c r="L341" s="84">
        <v>238</v>
      </c>
      <c r="M341" s="84">
        <v>4937</v>
      </c>
      <c r="N341" s="79"/>
    </row>
    <row r="342" spans="2:14">
      <c r="B342" s="218"/>
      <c r="C342" s="217" t="s">
        <v>31</v>
      </c>
      <c r="D342" s="217" t="s">
        <v>11</v>
      </c>
      <c r="E342" s="80" t="s">
        <v>32</v>
      </c>
      <c r="F342" s="81">
        <v>4748</v>
      </c>
      <c r="G342" s="81">
        <v>158</v>
      </c>
      <c r="H342" s="81">
        <v>150</v>
      </c>
      <c r="I342" s="81">
        <v>418</v>
      </c>
      <c r="J342" s="81">
        <v>420</v>
      </c>
      <c r="K342" s="81">
        <v>141</v>
      </c>
      <c r="L342" s="81">
        <v>228</v>
      </c>
      <c r="M342" s="81">
        <v>6263</v>
      </c>
      <c r="N342" s="79"/>
    </row>
    <row r="343" spans="2:14">
      <c r="B343" s="218"/>
      <c r="C343" s="218"/>
      <c r="D343" s="218"/>
      <c r="E343" s="86" t="s">
        <v>33</v>
      </c>
      <c r="F343" s="87">
        <v>11389</v>
      </c>
      <c r="G343" s="87">
        <v>561</v>
      </c>
      <c r="H343" s="87">
        <v>428</v>
      </c>
      <c r="I343" s="87">
        <v>1445</v>
      </c>
      <c r="J343" s="87">
        <v>1483</v>
      </c>
      <c r="K343" s="87">
        <v>449</v>
      </c>
      <c r="L343" s="87">
        <v>627</v>
      </c>
      <c r="M343" s="87">
        <v>16382</v>
      </c>
      <c r="N343" s="79"/>
    </row>
    <row r="344" spans="2:14">
      <c r="B344" s="218"/>
      <c r="C344" s="218"/>
      <c r="D344" s="218"/>
      <c r="E344" s="86" t="s">
        <v>34</v>
      </c>
      <c r="F344" s="87">
        <v>3371</v>
      </c>
      <c r="G344" s="87">
        <v>172</v>
      </c>
      <c r="H344" s="87">
        <v>154</v>
      </c>
      <c r="I344" s="87">
        <v>485</v>
      </c>
      <c r="J344" s="87">
        <v>487</v>
      </c>
      <c r="K344" s="87">
        <v>151</v>
      </c>
      <c r="L344" s="87">
        <v>196</v>
      </c>
      <c r="M344" s="87">
        <v>5016</v>
      </c>
      <c r="N344" s="79"/>
    </row>
    <row r="345" spans="2:14">
      <c r="B345" s="218"/>
      <c r="C345" s="218"/>
      <c r="D345" s="218"/>
      <c r="E345" s="86" t="s">
        <v>35</v>
      </c>
      <c r="F345" s="87">
        <v>51011</v>
      </c>
      <c r="G345" s="87">
        <v>2322</v>
      </c>
      <c r="H345" s="87">
        <v>1966</v>
      </c>
      <c r="I345" s="87">
        <v>5641</v>
      </c>
      <c r="J345" s="87">
        <v>5470</v>
      </c>
      <c r="K345" s="87">
        <v>1663</v>
      </c>
      <c r="L345" s="87">
        <v>2265</v>
      </c>
      <c r="M345" s="87">
        <v>70338</v>
      </c>
      <c r="N345" s="79"/>
    </row>
    <row r="346" spans="2:14">
      <c r="B346" s="218"/>
      <c r="C346" s="218"/>
      <c r="D346" s="218"/>
      <c r="E346" s="86" t="s">
        <v>36</v>
      </c>
      <c r="F346" s="87">
        <v>20545</v>
      </c>
      <c r="G346" s="87">
        <v>966</v>
      </c>
      <c r="H346" s="87">
        <v>877</v>
      </c>
      <c r="I346" s="87">
        <v>2330</v>
      </c>
      <c r="J346" s="87">
        <v>1961</v>
      </c>
      <c r="K346" s="87">
        <v>601</v>
      </c>
      <c r="L346" s="87">
        <v>868</v>
      </c>
      <c r="M346" s="87">
        <v>28148</v>
      </c>
      <c r="N346" s="79"/>
    </row>
    <row r="347" spans="2:14" ht="15.75" thickBot="1">
      <c r="B347" s="218"/>
      <c r="C347" s="218"/>
      <c r="D347" s="224"/>
      <c r="E347" s="83" t="s">
        <v>52</v>
      </c>
      <c r="F347" s="84">
        <v>91064</v>
      </c>
      <c r="G347" s="84">
        <v>4179</v>
      </c>
      <c r="H347" s="84">
        <v>3575</v>
      </c>
      <c r="I347" s="84">
        <v>10319</v>
      </c>
      <c r="J347" s="84">
        <v>9821</v>
      </c>
      <c r="K347" s="84">
        <v>3005</v>
      </c>
      <c r="L347" s="84">
        <v>4184</v>
      </c>
      <c r="M347" s="84">
        <v>126147</v>
      </c>
      <c r="N347" s="79"/>
    </row>
    <row r="348" spans="2:14">
      <c r="B348" s="218"/>
      <c r="C348" s="218"/>
      <c r="D348" s="217" t="s">
        <v>12</v>
      </c>
      <c r="E348" s="80" t="s">
        <v>32</v>
      </c>
      <c r="F348" s="81">
        <v>7077</v>
      </c>
      <c r="G348" s="81">
        <v>198</v>
      </c>
      <c r="H348" s="81">
        <v>150</v>
      </c>
      <c r="I348" s="81">
        <v>455</v>
      </c>
      <c r="J348" s="81">
        <v>533</v>
      </c>
      <c r="K348" s="81">
        <v>188</v>
      </c>
      <c r="L348" s="81">
        <v>282</v>
      </c>
      <c r="M348" s="81">
        <v>8883</v>
      </c>
      <c r="N348" s="79"/>
    </row>
    <row r="349" spans="2:14">
      <c r="B349" s="218"/>
      <c r="C349" s="218"/>
      <c r="D349" s="218"/>
      <c r="E349" s="86" t="s">
        <v>33</v>
      </c>
      <c r="F349" s="87">
        <v>17122</v>
      </c>
      <c r="G349" s="87">
        <v>604</v>
      </c>
      <c r="H349" s="87">
        <v>504</v>
      </c>
      <c r="I349" s="87">
        <v>1496</v>
      </c>
      <c r="J349" s="87">
        <v>1809</v>
      </c>
      <c r="K349" s="87">
        <v>698</v>
      </c>
      <c r="L349" s="87">
        <v>956</v>
      </c>
      <c r="M349" s="87">
        <v>23189</v>
      </c>
      <c r="N349" s="79"/>
    </row>
    <row r="350" spans="2:14">
      <c r="B350" s="218"/>
      <c r="C350" s="218"/>
      <c r="D350" s="218"/>
      <c r="E350" s="86" t="s">
        <v>34</v>
      </c>
      <c r="F350" s="87">
        <v>4681</v>
      </c>
      <c r="G350" s="87">
        <v>191</v>
      </c>
      <c r="H350" s="87">
        <v>156</v>
      </c>
      <c r="I350" s="87">
        <v>526</v>
      </c>
      <c r="J350" s="87">
        <v>589</v>
      </c>
      <c r="K350" s="87">
        <v>202</v>
      </c>
      <c r="L350" s="87">
        <v>296</v>
      </c>
      <c r="M350" s="87">
        <v>6641</v>
      </c>
      <c r="N350" s="79"/>
    </row>
    <row r="351" spans="2:14">
      <c r="B351" s="218"/>
      <c r="C351" s="218"/>
      <c r="D351" s="218"/>
      <c r="E351" s="86" t="s">
        <v>35</v>
      </c>
      <c r="F351" s="87">
        <v>78932</v>
      </c>
      <c r="G351" s="87">
        <v>2625</v>
      </c>
      <c r="H351" s="87">
        <v>2028</v>
      </c>
      <c r="I351" s="87">
        <v>6105</v>
      </c>
      <c r="J351" s="87">
        <v>6933</v>
      </c>
      <c r="K351" s="87">
        <v>2386</v>
      </c>
      <c r="L351" s="87">
        <v>3124</v>
      </c>
      <c r="M351" s="87">
        <v>102133</v>
      </c>
      <c r="N351" s="79"/>
    </row>
    <row r="352" spans="2:14">
      <c r="B352" s="218"/>
      <c r="C352" s="218"/>
      <c r="D352" s="218"/>
      <c r="E352" s="86" t="s">
        <v>36</v>
      </c>
      <c r="F352" s="87">
        <v>23881</v>
      </c>
      <c r="G352" s="87">
        <v>827</v>
      </c>
      <c r="H352" s="87">
        <v>601</v>
      </c>
      <c r="I352" s="87">
        <v>1818</v>
      </c>
      <c r="J352" s="87">
        <v>2080</v>
      </c>
      <c r="K352" s="87">
        <v>703</v>
      </c>
      <c r="L352" s="87">
        <v>1066</v>
      </c>
      <c r="M352" s="87">
        <v>30976</v>
      </c>
      <c r="N352" s="79"/>
    </row>
    <row r="353" spans="2:14" ht="15.75" thickBot="1">
      <c r="B353" s="218"/>
      <c r="C353" s="224"/>
      <c r="D353" s="224"/>
      <c r="E353" s="83" t="s">
        <v>52</v>
      </c>
      <c r="F353" s="84">
        <v>131693</v>
      </c>
      <c r="G353" s="84">
        <v>4445</v>
      </c>
      <c r="H353" s="84">
        <v>3439</v>
      </c>
      <c r="I353" s="84">
        <v>10400</v>
      </c>
      <c r="J353" s="84">
        <v>11944</v>
      </c>
      <c r="K353" s="84">
        <v>4177</v>
      </c>
      <c r="L353" s="84">
        <v>5724</v>
      </c>
      <c r="M353" s="84">
        <v>171822</v>
      </c>
      <c r="N353" s="79"/>
    </row>
    <row r="354" spans="2:14">
      <c r="B354" s="218"/>
      <c r="C354" s="217" t="s">
        <v>40</v>
      </c>
      <c r="D354" s="217" t="s">
        <v>11</v>
      </c>
      <c r="E354" s="80" t="s">
        <v>32</v>
      </c>
      <c r="F354" s="81">
        <v>1206</v>
      </c>
      <c r="G354" s="81">
        <v>26</v>
      </c>
      <c r="H354" s="81">
        <v>19</v>
      </c>
      <c r="I354" s="81">
        <v>59</v>
      </c>
      <c r="J354" s="81">
        <v>70</v>
      </c>
      <c r="K354" s="81">
        <v>18</v>
      </c>
      <c r="L354" s="81">
        <v>24</v>
      </c>
      <c r="M354" s="81">
        <v>1422</v>
      </c>
      <c r="N354" s="79"/>
    </row>
    <row r="355" spans="2:14">
      <c r="B355" s="218"/>
      <c r="C355" s="218"/>
      <c r="D355" s="218"/>
      <c r="E355" s="86" t="s">
        <v>33</v>
      </c>
      <c r="F355" s="87">
        <v>2429</v>
      </c>
      <c r="G355" s="87">
        <v>81</v>
      </c>
      <c r="H355" s="87">
        <v>73</v>
      </c>
      <c r="I355" s="87">
        <v>186</v>
      </c>
      <c r="J355" s="87">
        <v>162</v>
      </c>
      <c r="K355" s="87">
        <v>54</v>
      </c>
      <c r="L355" s="87">
        <v>55</v>
      </c>
      <c r="M355" s="87">
        <v>3040</v>
      </c>
      <c r="N355" s="79"/>
    </row>
    <row r="356" spans="2:14">
      <c r="B356" s="218"/>
      <c r="C356" s="218"/>
      <c r="D356" s="218"/>
      <c r="E356" s="86" t="s">
        <v>34</v>
      </c>
      <c r="F356" s="87">
        <v>676</v>
      </c>
      <c r="G356" s="87">
        <v>14</v>
      </c>
      <c r="H356" s="87">
        <v>21</v>
      </c>
      <c r="I356" s="87">
        <v>43</v>
      </c>
      <c r="J356" s="87">
        <v>57</v>
      </c>
      <c r="K356" s="87">
        <v>19</v>
      </c>
      <c r="L356" s="87">
        <v>14</v>
      </c>
      <c r="M356" s="87">
        <v>844</v>
      </c>
      <c r="N356" s="79"/>
    </row>
    <row r="357" spans="2:14">
      <c r="B357" s="218"/>
      <c r="C357" s="218"/>
      <c r="D357" s="218"/>
      <c r="E357" s="86" t="s">
        <v>35</v>
      </c>
      <c r="F357" s="87">
        <v>17395</v>
      </c>
      <c r="G357" s="87">
        <v>451</v>
      </c>
      <c r="H357" s="87">
        <v>405</v>
      </c>
      <c r="I357" s="87">
        <v>1044</v>
      </c>
      <c r="J357" s="87">
        <v>867</v>
      </c>
      <c r="K357" s="87">
        <v>272</v>
      </c>
      <c r="L357" s="87">
        <v>332</v>
      </c>
      <c r="M357" s="87">
        <v>20766</v>
      </c>
      <c r="N357" s="79"/>
    </row>
    <row r="358" spans="2:14">
      <c r="B358" s="218"/>
      <c r="C358" s="218"/>
      <c r="D358" s="218"/>
      <c r="E358" s="86" t="s">
        <v>36</v>
      </c>
      <c r="F358" s="87">
        <v>6244</v>
      </c>
      <c r="G358" s="87">
        <v>168</v>
      </c>
      <c r="H358" s="87">
        <v>136</v>
      </c>
      <c r="I358" s="87">
        <v>290</v>
      </c>
      <c r="J358" s="87">
        <v>291</v>
      </c>
      <c r="K358" s="87">
        <v>91</v>
      </c>
      <c r="L358" s="87">
        <v>106</v>
      </c>
      <c r="M358" s="87">
        <v>7326</v>
      </c>
      <c r="N358" s="79"/>
    </row>
    <row r="359" spans="2:14" ht="15.75" thickBot="1">
      <c r="B359" s="218"/>
      <c r="C359" s="218"/>
      <c r="D359" s="224"/>
      <c r="E359" s="83" t="s">
        <v>52</v>
      </c>
      <c r="F359" s="84">
        <v>27950</v>
      </c>
      <c r="G359" s="84">
        <v>740</v>
      </c>
      <c r="H359" s="84">
        <v>654</v>
      </c>
      <c r="I359" s="84">
        <v>1622</v>
      </c>
      <c r="J359" s="84">
        <v>1447</v>
      </c>
      <c r="K359" s="84">
        <v>454</v>
      </c>
      <c r="L359" s="84">
        <v>531</v>
      </c>
      <c r="M359" s="84">
        <v>33398</v>
      </c>
      <c r="N359" s="79"/>
    </row>
    <row r="360" spans="2:14">
      <c r="B360" s="218"/>
      <c r="C360" s="218"/>
      <c r="D360" s="217" t="s">
        <v>12</v>
      </c>
      <c r="E360" s="80" t="s">
        <v>32</v>
      </c>
      <c r="F360" s="81">
        <v>1766</v>
      </c>
      <c r="G360" s="81">
        <v>31</v>
      </c>
      <c r="H360" s="81">
        <v>30</v>
      </c>
      <c r="I360" s="81">
        <v>81</v>
      </c>
      <c r="J360" s="81">
        <v>75</v>
      </c>
      <c r="K360" s="81">
        <v>22</v>
      </c>
      <c r="L360" s="81">
        <v>45</v>
      </c>
      <c r="M360" s="81">
        <v>2050</v>
      </c>
      <c r="N360" s="79"/>
    </row>
    <row r="361" spans="2:14">
      <c r="B361" s="218"/>
      <c r="C361" s="218"/>
      <c r="D361" s="218"/>
      <c r="E361" s="86" t="s">
        <v>33</v>
      </c>
      <c r="F361" s="87">
        <v>4561</v>
      </c>
      <c r="G361" s="87">
        <v>135</v>
      </c>
      <c r="H361" s="87">
        <v>85</v>
      </c>
      <c r="I361" s="87">
        <v>232</v>
      </c>
      <c r="J361" s="87">
        <v>252</v>
      </c>
      <c r="K361" s="87">
        <v>71</v>
      </c>
      <c r="L361" s="87">
        <v>118</v>
      </c>
      <c r="M361" s="87">
        <v>5454</v>
      </c>
      <c r="N361" s="79"/>
    </row>
    <row r="362" spans="2:14">
      <c r="B362" s="218"/>
      <c r="C362" s="218"/>
      <c r="D362" s="218"/>
      <c r="E362" s="86" t="s">
        <v>34</v>
      </c>
      <c r="F362" s="87">
        <v>991</v>
      </c>
      <c r="G362" s="87">
        <v>29</v>
      </c>
      <c r="H362" s="87">
        <v>26</v>
      </c>
      <c r="I362" s="87">
        <v>80</v>
      </c>
      <c r="J362" s="87">
        <v>71</v>
      </c>
      <c r="K362" s="87">
        <v>24</v>
      </c>
      <c r="L362" s="87">
        <v>41</v>
      </c>
      <c r="M362" s="87">
        <v>1262</v>
      </c>
      <c r="N362" s="79"/>
    </row>
    <row r="363" spans="2:14">
      <c r="B363" s="218"/>
      <c r="C363" s="218"/>
      <c r="D363" s="218"/>
      <c r="E363" s="86" t="s">
        <v>35</v>
      </c>
      <c r="F363" s="87">
        <v>26314</v>
      </c>
      <c r="G363" s="87">
        <v>655</v>
      </c>
      <c r="H363" s="87">
        <v>506</v>
      </c>
      <c r="I363" s="87">
        <v>1227</v>
      </c>
      <c r="J363" s="87">
        <v>1181</v>
      </c>
      <c r="K363" s="87">
        <v>374</v>
      </c>
      <c r="L363" s="87">
        <v>441</v>
      </c>
      <c r="M363" s="87">
        <v>30698</v>
      </c>
      <c r="N363" s="79"/>
    </row>
    <row r="364" spans="2:14">
      <c r="B364" s="218"/>
      <c r="C364" s="218"/>
      <c r="D364" s="218"/>
      <c r="E364" s="86" t="s">
        <v>36</v>
      </c>
      <c r="F364" s="87">
        <v>8064</v>
      </c>
      <c r="G364" s="87">
        <v>190</v>
      </c>
      <c r="H364" s="87">
        <v>122</v>
      </c>
      <c r="I364" s="87">
        <v>317</v>
      </c>
      <c r="J364" s="87">
        <v>323</v>
      </c>
      <c r="K364" s="87">
        <v>87</v>
      </c>
      <c r="L364" s="87">
        <v>156</v>
      </c>
      <c r="M364" s="87">
        <v>9259</v>
      </c>
      <c r="N364" s="79"/>
    </row>
    <row r="365" spans="2:14" ht="15.75" thickBot="1">
      <c r="B365" s="219"/>
      <c r="C365" s="224"/>
      <c r="D365" s="224"/>
      <c r="E365" s="83" t="s">
        <v>52</v>
      </c>
      <c r="F365" s="84">
        <v>41696</v>
      </c>
      <c r="G365" s="84">
        <v>1040</v>
      </c>
      <c r="H365" s="84">
        <v>769</v>
      </c>
      <c r="I365" s="84">
        <v>1937</v>
      </c>
      <c r="J365" s="84">
        <v>1902</v>
      </c>
      <c r="K365" s="84">
        <v>578</v>
      </c>
      <c r="L365" s="84">
        <v>801</v>
      </c>
      <c r="M365" s="84">
        <v>48723</v>
      </c>
      <c r="N365" s="79"/>
    </row>
    <row r="366" spans="2:14">
      <c r="B366" s="225" t="s">
        <v>27</v>
      </c>
      <c r="C366" s="217" t="s">
        <v>30</v>
      </c>
      <c r="D366" s="217" t="s">
        <v>11</v>
      </c>
      <c r="E366" s="80" t="s">
        <v>32</v>
      </c>
      <c r="F366" s="81">
        <v>167</v>
      </c>
      <c r="G366" s="81">
        <v>16</v>
      </c>
      <c r="H366" s="81">
        <v>19</v>
      </c>
      <c r="I366" s="81">
        <v>50</v>
      </c>
      <c r="J366" s="81">
        <v>32</v>
      </c>
      <c r="K366" s="81">
        <v>6</v>
      </c>
      <c r="L366" s="81">
        <v>15</v>
      </c>
      <c r="M366" s="81">
        <v>305</v>
      </c>
      <c r="N366" s="79"/>
    </row>
    <row r="367" spans="2:14">
      <c r="B367" s="218"/>
      <c r="C367" s="218"/>
      <c r="D367" s="218"/>
      <c r="E367" s="86" t="s">
        <v>33</v>
      </c>
      <c r="F367" s="87">
        <v>378</v>
      </c>
      <c r="G367" s="87">
        <v>42</v>
      </c>
      <c r="H367" s="87">
        <v>55</v>
      </c>
      <c r="I367" s="87">
        <v>122</v>
      </c>
      <c r="J367" s="87">
        <v>98</v>
      </c>
      <c r="K367" s="87">
        <v>30</v>
      </c>
      <c r="L367" s="87">
        <v>32</v>
      </c>
      <c r="M367" s="87">
        <v>757</v>
      </c>
      <c r="N367" s="79"/>
    </row>
    <row r="368" spans="2:14">
      <c r="B368" s="218"/>
      <c r="C368" s="218"/>
      <c r="D368" s="218"/>
      <c r="E368" s="86" t="s">
        <v>34</v>
      </c>
      <c r="F368" s="87">
        <v>147</v>
      </c>
      <c r="G368" s="87">
        <v>24</v>
      </c>
      <c r="H368" s="87">
        <v>18</v>
      </c>
      <c r="I368" s="87">
        <v>60</v>
      </c>
      <c r="J368" s="87">
        <v>52</v>
      </c>
      <c r="K368" s="87">
        <v>10</v>
      </c>
      <c r="L368" s="87">
        <v>13</v>
      </c>
      <c r="M368" s="87">
        <v>324</v>
      </c>
      <c r="N368" s="79"/>
    </row>
    <row r="369" spans="2:14">
      <c r="B369" s="218"/>
      <c r="C369" s="218"/>
      <c r="D369" s="218"/>
      <c r="E369" s="86" t="s">
        <v>35</v>
      </c>
      <c r="F369" s="87">
        <v>2342</v>
      </c>
      <c r="G369" s="87">
        <v>253</v>
      </c>
      <c r="H369" s="87">
        <v>205</v>
      </c>
      <c r="I369" s="87">
        <v>575</v>
      </c>
      <c r="J369" s="87">
        <v>474</v>
      </c>
      <c r="K369" s="87">
        <v>118</v>
      </c>
      <c r="L369" s="87">
        <v>128</v>
      </c>
      <c r="M369" s="87">
        <v>4095</v>
      </c>
      <c r="N369" s="79"/>
    </row>
    <row r="370" spans="2:14">
      <c r="B370" s="218"/>
      <c r="C370" s="218"/>
      <c r="D370" s="218"/>
      <c r="E370" s="86" t="s">
        <v>36</v>
      </c>
      <c r="F370" s="87">
        <v>965</v>
      </c>
      <c r="G370" s="87">
        <v>97</v>
      </c>
      <c r="H370" s="87">
        <v>68</v>
      </c>
      <c r="I370" s="87">
        <v>255</v>
      </c>
      <c r="J370" s="87">
        <v>160</v>
      </c>
      <c r="K370" s="87">
        <v>19</v>
      </c>
      <c r="L370" s="87">
        <v>30</v>
      </c>
      <c r="M370" s="87">
        <v>1594</v>
      </c>
      <c r="N370" s="79"/>
    </row>
    <row r="371" spans="2:14" ht="15.75" thickBot="1">
      <c r="B371" s="218"/>
      <c r="C371" s="218"/>
      <c r="D371" s="224"/>
      <c r="E371" s="83" t="s">
        <v>52</v>
      </c>
      <c r="F371" s="84">
        <v>3999</v>
      </c>
      <c r="G371" s="84">
        <v>432</v>
      </c>
      <c r="H371" s="84">
        <v>365</v>
      </c>
      <c r="I371" s="84">
        <v>1062</v>
      </c>
      <c r="J371" s="84">
        <v>816</v>
      </c>
      <c r="K371" s="84">
        <v>183</v>
      </c>
      <c r="L371" s="84">
        <v>218</v>
      </c>
      <c r="M371" s="84">
        <v>7075</v>
      </c>
      <c r="N371" s="79"/>
    </row>
    <row r="372" spans="2:14">
      <c r="B372" s="218"/>
      <c r="C372" s="218"/>
      <c r="D372" s="217" t="s">
        <v>12</v>
      </c>
      <c r="E372" s="80" t="s">
        <v>32</v>
      </c>
      <c r="F372" s="81">
        <v>143</v>
      </c>
      <c r="G372" s="81">
        <v>7</v>
      </c>
      <c r="H372" s="81">
        <v>10</v>
      </c>
      <c r="I372" s="81">
        <v>36</v>
      </c>
      <c r="J372" s="81">
        <v>31</v>
      </c>
      <c r="K372" s="81">
        <v>10</v>
      </c>
      <c r="L372" s="81">
        <v>13</v>
      </c>
      <c r="M372" s="81">
        <v>250</v>
      </c>
      <c r="N372" s="79"/>
    </row>
    <row r="373" spans="2:14">
      <c r="B373" s="218"/>
      <c r="C373" s="218"/>
      <c r="D373" s="218"/>
      <c r="E373" s="86" t="s">
        <v>33</v>
      </c>
      <c r="F373" s="87">
        <v>298</v>
      </c>
      <c r="G373" s="87">
        <v>21</v>
      </c>
      <c r="H373" s="87">
        <v>20</v>
      </c>
      <c r="I373" s="87">
        <v>102</v>
      </c>
      <c r="J373" s="87">
        <v>110</v>
      </c>
      <c r="K373" s="87">
        <v>31</v>
      </c>
      <c r="L373" s="87">
        <v>33</v>
      </c>
      <c r="M373" s="87">
        <v>615</v>
      </c>
      <c r="N373" s="79"/>
    </row>
    <row r="374" spans="2:14">
      <c r="B374" s="218"/>
      <c r="C374" s="218"/>
      <c r="D374" s="218"/>
      <c r="E374" s="86" t="s">
        <v>34</v>
      </c>
      <c r="F374" s="87">
        <v>124</v>
      </c>
      <c r="G374" s="87">
        <v>6</v>
      </c>
      <c r="H374" s="87">
        <v>13</v>
      </c>
      <c r="I374" s="87">
        <v>62</v>
      </c>
      <c r="J374" s="87">
        <v>70</v>
      </c>
      <c r="K374" s="87">
        <v>17</v>
      </c>
      <c r="L374" s="87">
        <v>14</v>
      </c>
      <c r="M374" s="87">
        <v>306</v>
      </c>
      <c r="N374" s="79"/>
    </row>
    <row r="375" spans="2:14">
      <c r="B375" s="218"/>
      <c r="C375" s="218"/>
      <c r="D375" s="218"/>
      <c r="E375" s="86" t="s">
        <v>35</v>
      </c>
      <c r="F375" s="87">
        <v>1990</v>
      </c>
      <c r="G375" s="87">
        <v>156</v>
      </c>
      <c r="H375" s="87">
        <v>121</v>
      </c>
      <c r="I375" s="87">
        <v>460</v>
      </c>
      <c r="J375" s="87">
        <v>461</v>
      </c>
      <c r="K375" s="87">
        <v>103</v>
      </c>
      <c r="L375" s="87">
        <v>106</v>
      </c>
      <c r="M375" s="87">
        <v>3397</v>
      </c>
      <c r="N375" s="79"/>
    </row>
    <row r="376" spans="2:14">
      <c r="B376" s="218"/>
      <c r="C376" s="218"/>
      <c r="D376" s="218"/>
      <c r="E376" s="86" t="s">
        <v>36</v>
      </c>
      <c r="F376" s="87">
        <v>774</v>
      </c>
      <c r="G376" s="87">
        <v>62</v>
      </c>
      <c r="H376" s="87">
        <v>51</v>
      </c>
      <c r="I376" s="87">
        <v>162</v>
      </c>
      <c r="J376" s="87">
        <v>140</v>
      </c>
      <c r="K376" s="87">
        <v>27</v>
      </c>
      <c r="L376" s="87">
        <v>27</v>
      </c>
      <c r="M376" s="87">
        <v>1243</v>
      </c>
      <c r="N376" s="79"/>
    </row>
    <row r="377" spans="2:14" ht="15.75" thickBot="1">
      <c r="B377" s="218"/>
      <c r="C377" s="224"/>
      <c r="D377" s="224"/>
      <c r="E377" s="83" t="s">
        <v>52</v>
      </c>
      <c r="F377" s="84">
        <v>3329</v>
      </c>
      <c r="G377" s="84">
        <v>252</v>
      </c>
      <c r="H377" s="84">
        <v>215</v>
      </c>
      <c r="I377" s="84">
        <v>822</v>
      </c>
      <c r="J377" s="84">
        <v>812</v>
      </c>
      <c r="K377" s="84">
        <v>188</v>
      </c>
      <c r="L377" s="84">
        <v>193</v>
      </c>
      <c r="M377" s="84">
        <v>5811</v>
      </c>
      <c r="N377" s="79"/>
    </row>
    <row r="378" spans="2:14">
      <c r="B378" s="218"/>
      <c r="C378" s="217" t="s">
        <v>31</v>
      </c>
      <c r="D378" s="217" t="s">
        <v>11</v>
      </c>
      <c r="E378" s="80" t="s">
        <v>32</v>
      </c>
      <c r="F378" s="81">
        <v>5238</v>
      </c>
      <c r="G378" s="81">
        <v>182</v>
      </c>
      <c r="H378" s="81">
        <v>177</v>
      </c>
      <c r="I378" s="81">
        <v>441</v>
      </c>
      <c r="J378" s="81">
        <v>474</v>
      </c>
      <c r="K378" s="81">
        <v>136</v>
      </c>
      <c r="L378" s="81">
        <v>169</v>
      </c>
      <c r="M378" s="81">
        <v>6817</v>
      </c>
      <c r="N378" s="79"/>
    </row>
    <row r="379" spans="2:14">
      <c r="B379" s="218"/>
      <c r="C379" s="218"/>
      <c r="D379" s="218"/>
      <c r="E379" s="86" t="s">
        <v>33</v>
      </c>
      <c r="F379" s="87">
        <v>12470</v>
      </c>
      <c r="G379" s="87">
        <v>638</v>
      </c>
      <c r="H379" s="87">
        <v>551</v>
      </c>
      <c r="I379" s="87">
        <v>1687</v>
      </c>
      <c r="J379" s="87">
        <v>1531</v>
      </c>
      <c r="K379" s="87">
        <v>471</v>
      </c>
      <c r="L379" s="87">
        <v>573</v>
      </c>
      <c r="M379" s="87">
        <v>17921</v>
      </c>
      <c r="N379" s="79"/>
    </row>
    <row r="380" spans="2:14">
      <c r="B380" s="218"/>
      <c r="C380" s="218"/>
      <c r="D380" s="218"/>
      <c r="E380" s="86" t="s">
        <v>34</v>
      </c>
      <c r="F380" s="87">
        <v>4161</v>
      </c>
      <c r="G380" s="87">
        <v>200</v>
      </c>
      <c r="H380" s="87">
        <v>206</v>
      </c>
      <c r="I380" s="87">
        <v>627</v>
      </c>
      <c r="J380" s="87">
        <v>590</v>
      </c>
      <c r="K380" s="87">
        <v>197</v>
      </c>
      <c r="L380" s="87">
        <v>195</v>
      </c>
      <c r="M380" s="87">
        <v>6176</v>
      </c>
      <c r="N380" s="79"/>
    </row>
    <row r="381" spans="2:14">
      <c r="B381" s="218"/>
      <c r="C381" s="218"/>
      <c r="D381" s="218"/>
      <c r="E381" s="86" t="s">
        <v>35</v>
      </c>
      <c r="F381" s="87">
        <v>52230</v>
      </c>
      <c r="G381" s="87">
        <v>2260</v>
      </c>
      <c r="H381" s="87">
        <v>1938</v>
      </c>
      <c r="I381" s="87">
        <v>6022</v>
      </c>
      <c r="J381" s="87">
        <v>5359</v>
      </c>
      <c r="K381" s="87">
        <v>1465</v>
      </c>
      <c r="L381" s="87">
        <v>1791</v>
      </c>
      <c r="M381" s="87">
        <v>71065</v>
      </c>
      <c r="N381" s="79"/>
    </row>
    <row r="382" spans="2:14">
      <c r="B382" s="218"/>
      <c r="C382" s="218"/>
      <c r="D382" s="218"/>
      <c r="E382" s="86" t="s">
        <v>36</v>
      </c>
      <c r="F382" s="87">
        <v>22605</v>
      </c>
      <c r="G382" s="87">
        <v>1010</v>
      </c>
      <c r="H382" s="87">
        <v>888</v>
      </c>
      <c r="I382" s="87">
        <v>2345</v>
      </c>
      <c r="J382" s="87">
        <v>2017</v>
      </c>
      <c r="K382" s="87">
        <v>520</v>
      </c>
      <c r="L382" s="87">
        <v>753</v>
      </c>
      <c r="M382" s="87">
        <v>30138</v>
      </c>
      <c r="N382" s="79"/>
    </row>
    <row r="383" spans="2:14" ht="15.75" thickBot="1">
      <c r="B383" s="218"/>
      <c r="C383" s="218"/>
      <c r="D383" s="224"/>
      <c r="E383" s="83" t="s">
        <v>52</v>
      </c>
      <c r="F383" s="84">
        <v>96704</v>
      </c>
      <c r="G383" s="84">
        <v>4290</v>
      </c>
      <c r="H383" s="84">
        <v>3760</v>
      </c>
      <c r="I383" s="84">
        <v>11122</v>
      </c>
      <c r="J383" s="84">
        <v>9971</v>
      </c>
      <c r="K383" s="84">
        <v>2789</v>
      </c>
      <c r="L383" s="84">
        <v>3481</v>
      </c>
      <c r="M383" s="84">
        <v>132117</v>
      </c>
      <c r="N383" s="79"/>
    </row>
    <row r="384" spans="2:14">
      <c r="B384" s="218"/>
      <c r="C384" s="218"/>
      <c r="D384" s="217" t="s">
        <v>12</v>
      </c>
      <c r="E384" s="80" t="s">
        <v>32</v>
      </c>
      <c r="F384" s="81">
        <v>7680</v>
      </c>
      <c r="G384" s="81">
        <v>211</v>
      </c>
      <c r="H384" s="81">
        <v>156</v>
      </c>
      <c r="I384" s="81">
        <v>520</v>
      </c>
      <c r="J384" s="81">
        <v>575</v>
      </c>
      <c r="K384" s="81">
        <v>181</v>
      </c>
      <c r="L384" s="81">
        <v>233</v>
      </c>
      <c r="M384" s="81">
        <v>9556</v>
      </c>
      <c r="N384" s="79"/>
    </row>
    <row r="385" spans="2:14">
      <c r="B385" s="218"/>
      <c r="C385" s="218"/>
      <c r="D385" s="218"/>
      <c r="E385" s="86" t="s">
        <v>33</v>
      </c>
      <c r="F385" s="87">
        <v>18114</v>
      </c>
      <c r="G385" s="87">
        <v>745</v>
      </c>
      <c r="H385" s="87">
        <v>555</v>
      </c>
      <c r="I385" s="87">
        <v>1723</v>
      </c>
      <c r="J385" s="87">
        <v>2086</v>
      </c>
      <c r="K385" s="87">
        <v>663</v>
      </c>
      <c r="L385" s="87">
        <v>968</v>
      </c>
      <c r="M385" s="87">
        <v>24854</v>
      </c>
      <c r="N385" s="79"/>
    </row>
    <row r="386" spans="2:14">
      <c r="B386" s="218"/>
      <c r="C386" s="218"/>
      <c r="D386" s="218"/>
      <c r="E386" s="86" t="s">
        <v>34</v>
      </c>
      <c r="F386" s="87">
        <v>5651</v>
      </c>
      <c r="G386" s="87">
        <v>232</v>
      </c>
      <c r="H386" s="87">
        <v>179</v>
      </c>
      <c r="I386" s="87">
        <v>695</v>
      </c>
      <c r="J386" s="87">
        <v>906</v>
      </c>
      <c r="K386" s="87">
        <v>282</v>
      </c>
      <c r="L386" s="87">
        <v>302</v>
      </c>
      <c r="M386" s="87">
        <v>8247</v>
      </c>
      <c r="N386" s="79"/>
    </row>
    <row r="387" spans="2:14">
      <c r="B387" s="218"/>
      <c r="C387" s="218"/>
      <c r="D387" s="218"/>
      <c r="E387" s="86" t="s">
        <v>35</v>
      </c>
      <c r="F387" s="87">
        <v>81120</v>
      </c>
      <c r="G387" s="87">
        <v>2658</v>
      </c>
      <c r="H387" s="87">
        <v>2090</v>
      </c>
      <c r="I387" s="87">
        <v>6534</v>
      </c>
      <c r="J387" s="87">
        <v>7163</v>
      </c>
      <c r="K387" s="87">
        <v>2182</v>
      </c>
      <c r="L387" s="87">
        <v>2749</v>
      </c>
      <c r="M387" s="87">
        <v>104496</v>
      </c>
      <c r="N387" s="79"/>
    </row>
    <row r="388" spans="2:14">
      <c r="B388" s="218"/>
      <c r="C388" s="218"/>
      <c r="D388" s="218"/>
      <c r="E388" s="86" t="s">
        <v>36</v>
      </c>
      <c r="F388" s="87">
        <v>25372</v>
      </c>
      <c r="G388" s="87">
        <v>818</v>
      </c>
      <c r="H388" s="87">
        <v>638</v>
      </c>
      <c r="I388" s="87">
        <v>1814</v>
      </c>
      <c r="J388" s="87">
        <v>2036</v>
      </c>
      <c r="K388" s="87">
        <v>619</v>
      </c>
      <c r="L388" s="87">
        <v>853</v>
      </c>
      <c r="M388" s="87">
        <v>32150</v>
      </c>
      <c r="N388" s="79"/>
    </row>
    <row r="389" spans="2:14" ht="15.75" thickBot="1">
      <c r="B389" s="218"/>
      <c r="C389" s="224"/>
      <c r="D389" s="224"/>
      <c r="E389" s="83" t="s">
        <v>52</v>
      </c>
      <c r="F389" s="84">
        <v>137937</v>
      </c>
      <c r="G389" s="84">
        <v>4664</v>
      </c>
      <c r="H389" s="84">
        <v>3618</v>
      </c>
      <c r="I389" s="84">
        <v>11286</v>
      </c>
      <c r="J389" s="84">
        <v>12766</v>
      </c>
      <c r="K389" s="84">
        <v>3927</v>
      </c>
      <c r="L389" s="84">
        <v>5105</v>
      </c>
      <c r="M389" s="84">
        <v>179303</v>
      </c>
      <c r="N389" s="79"/>
    </row>
    <row r="390" spans="2:14">
      <c r="B390" s="218"/>
      <c r="C390" s="217" t="s">
        <v>40</v>
      </c>
      <c r="D390" s="217" t="s">
        <v>11</v>
      </c>
      <c r="E390" s="80" t="s">
        <v>32</v>
      </c>
      <c r="F390" s="81">
        <v>1411</v>
      </c>
      <c r="G390" s="81">
        <v>34</v>
      </c>
      <c r="H390" s="81">
        <v>21</v>
      </c>
      <c r="I390" s="81">
        <v>71</v>
      </c>
      <c r="J390" s="81">
        <v>60</v>
      </c>
      <c r="K390" s="81">
        <v>12</v>
      </c>
      <c r="L390" s="81">
        <v>22</v>
      </c>
      <c r="M390" s="81">
        <v>1631</v>
      </c>
      <c r="N390" s="79"/>
    </row>
    <row r="391" spans="2:14">
      <c r="B391" s="218"/>
      <c r="C391" s="218"/>
      <c r="D391" s="218"/>
      <c r="E391" s="86" t="s">
        <v>33</v>
      </c>
      <c r="F391" s="87">
        <v>2839</v>
      </c>
      <c r="G391" s="87">
        <v>92</v>
      </c>
      <c r="H391" s="87">
        <v>92</v>
      </c>
      <c r="I391" s="87">
        <v>203</v>
      </c>
      <c r="J391" s="87">
        <v>168</v>
      </c>
      <c r="K391" s="87">
        <v>57</v>
      </c>
      <c r="L391" s="87">
        <v>55</v>
      </c>
      <c r="M391" s="87">
        <v>3506</v>
      </c>
      <c r="N391" s="79"/>
    </row>
    <row r="392" spans="2:14">
      <c r="B392" s="218"/>
      <c r="C392" s="218"/>
      <c r="D392" s="218"/>
      <c r="E392" s="86" t="s">
        <v>34</v>
      </c>
      <c r="F392" s="87">
        <v>874</v>
      </c>
      <c r="G392" s="87">
        <v>30</v>
      </c>
      <c r="H392" s="87">
        <v>25</v>
      </c>
      <c r="I392" s="87">
        <v>59</v>
      </c>
      <c r="J392" s="87">
        <v>60</v>
      </c>
      <c r="K392" s="87">
        <v>11</v>
      </c>
      <c r="L392" s="87">
        <v>11</v>
      </c>
      <c r="M392" s="87">
        <v>1070</v>
      </c>
      <c r="N392" s="79"/>
    </row>
    <row r="393" spans="2:14">
      <c r="B393" s="218"/>
      <c r="C393" s="218"/>
      <c r="D393" s="218"/>
      <c r="E393" s="86" t="s">
        <v>35</v>
      </c>
      <c r="F393" s="87">
        <v>19524</v>
      </c>
      <c r="G393" s="87">
        <v>536</v>
      </c>
      <c r="H393" s="87">
        <v>410</v>
      </c>
      <c r="I393" s="87">
        <v>984</v>
      </c>
      <c r="J393" s="87">
        <v>903</v>
      </c>
      <c r="K393" s="87">
        <v>268</v>
      </c>
      <c r="L393" s="87">
        <v>301</v>
      </c>
      <c r="M393" s="87">
        <v>22926</v>
      </c>
      <c r="N393" s="79"/>
    </row>
    <row r="394" spans="2:14">
      <c r="B394" s="218"/>
      <c r="C394" s="218"/>
      <c r="D394" s="218"/>
      <c r="E394" s="86" t="s">
        <v>36</v>
      </c>
      <c r="F394" s="87">
        <v>7391</v>
      </c>
      <c r="G394" s="87">
        <v>189</v>
      </c>
      <c r="H394" s="87">
        <v>143</v>
      </c>
      <c r="I394" s="87">
        <v>347</v>
      </c>
      <c r="J394" s="87">
        <v>243</v>
      </c>
      <c r="K394" s="87">
        <v>83</v>
      </c>
      <c r="L394" s="87">
        <v>107</v>
      </c>
      <c r="M394" s="87">
        <v>8503</v>
      </c>
      <c r="N394" s="79"/>
    </row>
    <row r="395" spans="2:14" ht="15.75" thickBot="1">
      <c r="B395" s="218"/>
      <c r="C395" s="218"/>
      <c r="D395" s="224"/>
      <c r="E395" s="83" t="s">
        <v>52</v>
      </c>
      <c r="F395" s="84">
        <v>32039</v>
      </c>
      <c r="G395" s="84">
        <v>881</v>
      </c>
      <c r="H395" s="84">
        <v>691</v>
      </c>
      <c r="I395" s="84">
        <v>1664</v>
      </c>
      <c r="J395" s="84">
        <v>1434</v>
      </c>
      <c r="K395" s="84">
        <v>431</v>
      </c>
      <c r="L395" s="84">
        <v>496</v>
      </c>
      <c r="M395" s="84">
        <v>37636</v>
      </c>
      <c r="N395" s="79"/>
    </row>
    <row r="396" spans="2:14">
      <c r="B396" s="218"/>
      <c r="C396" s="218"/>
      <c r="D396" s="217" t="s">
        <v>12</v>
      </c>
      <c r="E396" s="80" t="s">
        <v>32</v>
      </c>
      <c r="F396" s="81">
        <v>2178</v>
      </c>
      <c r="G396" s="81">
        <v>37</v>
      </c>
      <c r="H396" s="81">
        <v>24</v>
      </c>
      <c r="I396" s="81">
        <v>93</v>
      </c>
      <c r="J396" s="81">
        <v>65</v>
      </c>
      <c r="K396" s="81">
        <v>33</v>
      </c>
      <c r="L396" s="81">
        <v>34</v>
      </c>
      <c r="M396" s="81">
        <v>2464</v>
      </c>
      <c r="N396" s="79"/>
    </row>
    <row r="397" spans="2:14">
      <c r="B397" s="218"/>
      <c r="C397" s="218"/>
      <c r="D397" s="218"/>
      <c r="E397" s="86" t="s">
        <v>33</v>
      </c>
      <c r="F397" s="87">
        <v>5251</v>
      </c>
      <c r="G397" s="87">
        <v>156</v>
      </c>
      <c r="H397" s="87">
        <v>108</v>
      </c>
      <c r="I397" s="87">
        <v>267</v>
      </c>
      <c r="J397" s="87">
        <v>250</v>
      </c>
      <c r="K397" s="87">
        <v>107</v>
      </c>
      <c r="L397" s="87">
        <v>123</v>
      </c>
      <c r="M397" s="87">
        <v>6262</v>
      </c>
      <c r="N397" s="79"/>
    </row>
    <row r="398" spans="2:14">
      <c r="B398" s="218"/>
      <c r="C398" s="218"/>
      <c r="D398" s="218"/>
      <c r="E398" s="86" t="s">
        <v>34</v>
      </c>
      <c r="F398" s="87">
        <v>1297</v>
      </c>
      <c r="G398" s="87">
        <v>53</v>
      </c>
      <c r="H398" s="87">
        <v>46</v>
      </c>
      <c r="I398" s="87">
        <v>100</v>
      </c>
      <c r="J398" s="87">
        <v>103</v>
      </c>
      <c r="K398" s="87">
        <v>23</v>
      </c>
      <c r="L398" s="87">
        <v>40</v>
      </c>
      <c r="M398" s="87">
        <v>1662</v>
      </c>
      <c r="N398" s="79"/>
    </row>
    <row r="399" spans="2:14">
      <c r="B399" s="218"/>
      <c r="C399" s="218"/>
      <c r="D399" s="218"/>
      <c r="E399" s="86" t="s">
        <v>35</v>
      </c>
      <c r="F399" s="87">
        <v>29111</v>
      </c>
      <c r="G399" s="87">
        <v>637</v>
      </c>
      <c r="H399" s="87">
        <v>474</v>
      </c>
      <c r="I399" s="87">
        <v>1232</v>
      </c>
      <c r="J399" s="87">
        <v>1129</v>
      </c>
      <c r="K399" s="87">
        <v>341</v>
      </c>
      <c r="L399" s="87">
        <v>423</v>
      </c>
      <c r="M399" s="87">
        <v>33347</v>
      </c>
      <c r="N399" s="79"/>
    </row>
    <row r="400" spans="2:14">
      <c r="B400" s="218"/>
      <c r="C400" s="218"/>
      <c r="D400" s="218"/>
      <c r="E400" s="86" t="s">
        <v>36</v>
      </c>
      <c r="F400" s="87">
        <v>9185</v>
      </c>
      <c r="G400" s="87">
        <v>184</v>
      </c>
      <c r="H400" s="87">
        <v>135</v>
      </c>
      <c r="I400" s="87">
        <v>348</v>
      </c>
      <c r="J400" s="87">
        <v>359</v>
      </c>
      <c r="K400" s="87">
        <v>100</v>
      </c>
      <c r="L400" s="87">
        <v>144</v>
      </c>
      <c r="M400" s="87">
        <v>10455</v>
      </c>
      <c r="N400" s="79"/>
    </row>
    <row r="401" spans="2:14" ht="15.75" thickBot="1">
      <c r="B401" s="219"/>
      <c r="C401" s="224"/>
      <c r="D401" s="224"/>
      <c r="E401" s="83" t="s">
        <v>52</v>
      </c>
      <c r="F401" s="84">
        <v>47022</v>
      </c>
      <c r="G401" s="84">
        <v>1067</v>
      </c>
      <c r="H401" s="84">
        <v>787</v>
      </c>
      <c r="I401" s="84">
        <v>2040</v>
      </c>
      <c r="J401" s="84">
        <v>1906</v>
      </c>
      <c r="K401" s="84">
        <v>604</v>
      </c>
      <c r="L401" s="84">
        <v>764</v>
      </c>
      <c r="M401" s="84">
        <v>54190</v>
      </c>
      <c r="N401" s="79"/>
    </row>
  </sheetData>
  <mergeCells count="122">
    <mergeCell ref="B6:B9"/>
    <mergeCell ref="C6:C9"/>
    <mergeCell ref="D6:D7"/>
    <mergeCell ref="D8:D9"/>
    <mergeCell ref="B2:M2"/>
    <mergeCell ref="B3:M3"/>
    <mergeCell ref="B4:B5"/>
    <mergeCell ref="C4:C5"/>
    <mergeCell ref="F4:L4"/>
    <mergeCell ref="M4:M5"/>
    <mergeCell ref="D4:D5"/>
    <mergeCell ref="E4:E5"/>
    <mergeCell ref="C32:C41"/>
    <mergeCell ref="D32:D36"/>
    <mergeCell ref="D37:D41"/>
    <mergeCell ref="D20:D25"/>
    <mergeCell ref="D26:D31"/>
    <mergeCell ref="B10:B41"/>
    <mergeCell ref="C10:C19"/>
    <mergeCell ref="D10:D14"/>
    <mergeCell ref="D15:D19"/>
    <mergeCell ref="C20:C31"/>
    <mergeCell ref="C66:C77"/>
    <mergeCell ref="D66:D71"/>
    <mergeCell ref="D72:D77"/>
    <mergeCell ref="D54:D59"/>
    <mergeCell ref="D60:D65"/>
    <mergeCell ref="B42:B77"/>
    <mergeCell ref="C42:C53"/>
    <mergeCell ref="D42:D47"/>
    <mergeCell ref="D48:D53"/>
    <mergeCell ref="C54:C65"/>
    <mergeCell ref="C102:C113"/>
    <mergeCell ref="D102:D107"/>
    <mergeCell ref="D108:D113"/>
    <mergeCell ref="D90:D95"/>
    <mergeCell ref="D96:D101"/>
    <mergeCell ref="B78:B113"/>
    <mergeCell ref="C78:C89"/>
    <mergeCell ref="D78:D83"/>
    <mergeCell ref="D84:D89"/>
    <mergeCell ref="C90:C101"/>
    <mergeCell ref="C138:C149"/>
    <mergeCell ref="D138:D143"/>
    <mergeCell ref="D144:D149"/>
    <mergeCell ref="D126:D131"/>
    <mergeCell ref="D132:D137"/>
    <mergeCell ref="B114:B149"/>
    <mergeCell ref="C114:C125"/>
    <mergeCell ref="D114:D119"/>
    <mergeCell ref="D120:D125"/>
    <mergeCell ref="C126:C137"/>
    <mergeCell ref="C174:C185"/>
    <mergeCell ref="D174:D179"/>
    <mergeCell ref="D180:D185"/>
    <mergeCell ref="D162:D167"/>
    <mergeCell ref="D168:D173"/>
    <mergeCell ref="B150:B185"/>
    <mergeCell ref="C150:C161"/>
    <mergeCell ref="D150:D155"/>
    <mergeCell ref="D156:D161"/>
    <mergeCell ref="C162:C173"/>
    <mergeCell ref="C210:C221"/>
    <mergeCell ref="D210:D215"/>
    <mergeCell ref="D216:D221"/>
    <mergeCell ref="D198:D203"/>
    <mergeCell ref="D204:D209"/>
    <mergeCell ref="B186:B221"/>
    <mergeCell ref="C186:C197"/>
    <mergeCell ref="D186:D191"/>
    <mergeCell ref="D192:D197"/>
    <mergeCell ref="C198:C209"/>
    <mergeCell ref="C246:C257"/>
    <mergeCell ref="D246:D251"/>
    <mergeCell ref="D252:D257"/>
    <mergeCell ref="D234:D239"/>
    <mergeCell ref="D240:D245"/>
    <mergeCell ref="B222:B257"/>
    <mergeCell ref="C222:C233"/>
    <mergeCell ref="D222:D227"/>
    <mergeCell ref="D228:D233"/>
    <mergeCell ref="C234:C245"/>
    <mergeCell ref="C282:C293"/>
    <mergeCell ref="D282:D287"/>
    <mergeCell ref="D288:D293"/>
    <mergeCell ref="D270:D275"/>
    <mergeCell ref="D276:D281"/>
    <mergeCell ref="B258:B293"/>
    <mergeCell ref="C258:C269"/>
    <mergeCell ref="D258:D263"/>
    <mergeCell ref="D264:D269"/>
    <mergeCell ref="C270:C281"/>
    <mergeCell ref="C318:C329"/>
    <mergeCell ref="D318:D323"/>
    <mergeCell ref="D324:D329"/>
    <mergeCell ref="D306:D311"/>
    <mergeCell ref="D312:D317"/>
    <mergeCell ref="B294:B329"/>
    <mergeCell ref="C294:C305"/>
    <mergeCell ref="D294:D299"/>
    <mergeCell ref="D300:D305"/>
    <mergeCell ref="C306:C317"/>
    <mergeCell ref="C354:C365"/>
    <mergeCell ref="D354:D359"/>
    <mergeCell ref="D360:D365"/>
    <mergeCell ref="D342:D347"/>
    <mergeCell ref="D348:D353"/>
    <mergeCell ref="B330:B365"/>
    <mergeCell ref="C330:C341"/>
    <mergeCell ref="D330:D335"/>
    <mergeCell ref="D336:D341"/>
    <mergeCell ref="C342:C353"/>
    <mergeCell ref="C390:C401"/>
    <mergeCell ref="D390:D395"/>
    <mergeCell ref="D396:D401"/>
    <mergeCell ref="D378:D383"/>
    <mergeCell ref="D384:D389"/>
    <mergeCell ref="B366:B401"/>
    <mergeCell ref="C366:C377"/>
    <mergeCell ref="D366:D371"/>
    <mergeCell ref="D372:D377"/>
    <mergeCell ref="C378:C38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N797"/>
  <sheetViews>
    <sheetView workbookViewId="0">
      <selection activeCell="K23" sqref="K23"/>
    </sheetView>
  </sheetViews>
  <sheetFormatPr defaultRowHeight="15"/>
  <cols>
    <col min="1" max="1" width="4.28515625" customWidth="1"/>
    <col min="3" max="3" width="16" bestFit="1" customWidth="1"/>
    <col min="4" max="4" width="9.28515625" bestFit="1" customWidth="1"/>
    <col min="5" max="5" width="14.5703125" bestFit="1" customWidth="1"/>
    <col min="10" max="10" width="9.85546875" customWidth="1"/>
    <col min="11" max="11" width="10.42578125" customWidth="1"/>
    <col min="12" max="12" width="10.28515625" customWidth="1"/>
    <col min="13" max="13" width="11" customWidth="1"/>
  </cols>
  <sheetData>
    <row r="1" spans="2:14" ht="15.75" thickBot="1"/>
    <row r="2" spans="2:14" ht="15.75" thickBot="1">
      <c r="B2" s="277" t="s">
        <v>59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9"/>
    </row>
    <row r="3" spans="2:14" ht="15.75" thickBot="1">
      <c r="B3" s="286" t="s">
        <v>62</v>
      </c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8"/>
    </row>
    <row r="4" spans="2:14" ht="15.75" thickBot="1">
      <c r="B4" s="280" t="s">
        <v>14</v>
      </c>
      <c r="C4" s="255" t="s">
        <v>54</v>
      </c>
      <c r="D4" s="285" t="s">
        <v>15</v>
      </c>
      <c r="E4" s="281" t="s">
        <v>63</v>
      </c>
      <c r="F4" s="263" t="s">
        <v>64</v>
      </c>
      <c r="G4" s="282" t="s">
        <v>29</v>
      </c>
      <c r="H4" s="265"/>
      <c r="I4" s="265"/>
      <c r="J4" s="265"/>
      <c r="K4" s="265"/>
      <c r="L4" s="265"/>
      <c r="M4" s="265"/>
      <c r="N4" s="283" t="s">
        <v>8</v>
      </c>
    </row>
    <row r="5" spans="2:14" ht="37.5" thickBot="1">
      <c r="B5" s="276"/>
      <c r="C5" s="276"/>
      <c r="D5" s="280"/>
      <c r="E5" s="276"/>
      <c r="F5" s="276"/>
      <c r="G5" s="48" t="s">
        <v>41</v>
      </c>
      <c r="H5" s="48" t="s">
        <v>42</v>
      </c>
      <c r="I5" s="48" t="s">
        <v>43</v>
      </c>
      <c r="J5" s="48" t="s">
        <v>44</v>
      </c>
      <c r="K5" s="48" t="s">
        <v>45</v>
      </c>
      <c r="L5" s="48" t="s">
        <v>46</v>
      </c>
      <c r="M5" s="48" t="s">
        <v>47</v>
      </c>
      <c r="N5" s="276"/>
    </row>
    <row r="6" spans="2:14">
      <c r="B6" s="284" t="s">
        <v>16</v>
      </c>
      <c r="C6" s="284" t="s">
        <v>31</v>
      </c>
      <c r="D6" s="284" t="s">
        <v>11</v>
      </c>
      <c r="E6" s="284" t="s">
        <v>35</v>
      </c>
      <c r="F6" s="92" t="s">
        <v>38</v>
      </c>
      <c r="G6" s="93">
        <v>1</v>
      </c>
      <c r="H6" s="94"/>
      <c r="I6" s="93">
        <v>1</v>
      </c>
      <c r="J6" s="93">
        <v>2</v>
      </c>
      <c r="K6" s="93">
        <v>1</v>
      </c>
      <c r="L6" s="93">
        <v>1</v>
      </c>
      <c r="M6" s="95">
        <v>1</v>
      </c>
      <c r="N6" s="93">
        <v>7</v>
      </c>
    </row>
    <row r="7" spans="2:14">
      <c r="B7" s="255"/>
      <c r="C7" s="255"/>
      <c r="D7" s="255"/>
      <c r="E7" s="273"/>
      <c r="F7" s="96" t="s">
        <v>49</v>
      </c>
      <c r="G7" s="97">
        <f>G6/N6</f>
        <v>0.14285714285714285</v>
      </c>
      <c r="H7" s="98"/>
      <c r="I7" s="97">
        <v>0.14285714285714288</v>
      </c>
      <c r="J7" s="97">
        <v>0.28571428571428575</v>
      </c>
      <c r="K7" s="97">
        <v>0.14285714285714288</v>
      </c>
      <c r="L7" s="97">
        <v>0.14285714285714288</v>
      </c>
      <c r="M7" s="99">
        <v>0.14285714285714288</v>
      </c>
      <c r="N7" s="97">
        <v>1</v>
      </c>
    </row>
    <row r="8" spans="2:14">
      <c r="B8" s="255"/>
      <c r="C8" s="255"/>
      <c r="D8" s="255"/>
      <c r="E8" s="274" t="s">
        <v>52</v>
      </c>
      <c r="F8" s="100" t="s">
        <v>38</v>
      </c>
      <c r="G8" s="101">
        <v>1</v>
      </c>
      <c r="H8" s="102"/>
      <c r="I8" s="101">
        <v>1</v>
      </c>
      <c r="J8" s="101">
        <v>2</v>
      </c>
      <c r="K8" s="101">
        <v>1</v>
      </c>
      <c r="L8" s="101">
        <v>1</v>
      </c>
      <c r="M8" s="103">
        <v>1</v>
      </c>
      <c r="N8" s="101">
        <v>7</v>
      </c>
    </row>
    <row r="9" spans="2:14">
      <c r="B9" s="255"/>
      <c r="C9" s="255"/>
      <c r="D9" s="273"/>
      <c r="E9" s="273"/>
      <c r="F9" s="96" t="s">
        <v>49</v>
      </c>
      <c r="G9" s="97">
        <v>0.14285714285714288</v>
      </c>
      <c r="H9" s="98"/>
      <c r="I9" s="97">
        <v>0.14285714285714288</v>
      </c>
      <c r="J9" s="97">
        <v>0.28571428571428575</v>
      </c>
      <c r="K9" s="97">
        <v>0.14285714285714288</v>
      </c>
      <c r="L9" s="97">
        <v>0.14285714285714288</v>
      </c>
      <c r="M9" s="99">
        <v>0.14285714285714288</v>
      </c>
      <c r="N9" s="97">
        <v>1</v>
      </c>
    </row>
    <row r="10" spans="2:14">
      <c r="B10" s="255"/>
      <c r="C10" s="255"/>
      <c r="D10" s="272" t="s">
        <v>12</v>
      </c>
      <c r="E10" s="272" t="s">
        <v>35</v>
      </c>
      <c r="F10" s="100" t="s">
        <v>38</v>
      </c>
      <c r="G10" s="101">
        <v>7</v>
      </c>
      <c r="H10" s="101">
        <v>2</v>
      </c>
      <c r="I10" s="101">
        <v>1</v>
      </c>
      <c r="J10" s="101">
        <v>1</v>
      </c>
      <c r="K10" s="102"/>
      <c r="L10" s="101">
        <v>1</v>
      </c>
      <c r="M10" s="103">
        <v>1</v>
      </c>
      <c r="N10" s="101">
        <v>13</v>
      </c>
    </row>
    <row r="11" spans="2:14">
      <c r="B11" s="255"/>
      <c r="C11" s="255"/>
      <c r="D11" s="255"/>
      <c r="E11" s="273"/>
      <c r="F11" s="96" t="s">
        <v>49</v>
      </c>
      <c r="G11" s="97">
        <f>G10/N10</f>
        <v>0.53846153846153844</v>
      </c>
      <c r="H11" s="97">
        <f>H10/N10</f>
        <v>0.15384615384615385</v>
      </c>
      <c r="I11" s="97">
        <v>7.6923076923076927E-2</v>
      </c>
      <c r="J11" s="97">
        <v>7.6923076923076927E-2</v>
      </c>
      <c r="K11" s="98"/>
      <c r="L11" s="97">
        <v>7.6923076923076927E-2</v>
      </c>
      <c r="M11" s="99">
        <v>7.6923076923076927E-2</v>
      </c>
      <c r="N11" s="97">
        <v>1</v>
      </c>
    </row>
    <row r="12" spans="2:14">
      <c r="B12" s="255"/>
      <c r="C12" s="255"/>
      <c r="D12" s="255"/>
      <c r="E12" s="274" t="s">
        <v>52</v>
      </c>
      <c r="F12" s="100" t="s">
        <v>38</v>
      </c>
      <c r="G12" s="101">
        <v>7</v>
      </c>
      <c r="H12" s="101">
        <v>2</v>
      </c>
      <c r="I12" s="101">
        <v>1</v>
      </c>
      <c r="J12" s="101">
        <v>1</v>
      </c>
      <c r="K12" s="102"/>
      <c r="L12" s="101">
        <v>1</v>
      </c>
      <c r="M12" s="103">
        <v>1</v>
      </c>
      <c r="N12" s="101">
        <v>13</v>
      </c>
    </row>
    <row r="13" spans="2:14">
      <c r="B13" s="273"/>
      <c r="C13" s="273"/>
      <c r="D13" s="273"/>
      <c r="E13" s="273"/>
      <c r="F13" s="96" t="s">
        <v>49</v>
      </c>
      <c r="G13" s="97">
        <v>0.53846153846153844</v>
      </c>
      <c r="H13" s="97">
        <v>0.15384615384615385</v>
      </c>
      <c r="I13" s="97">
        <v>7.6923076923076927E-2</v>
      </c>
      <c r="J13" s="97">
        <v>7.6923076923076927E-2</v>
      </c>
      <c r="K13" s="98"/>
      <c r="L13" s="97">
        <v>7.6923076923076927E-2</v>
      </c>
      <c r="M13" s="99">
        <v>7.6923076923076927E-2</v>
      </c>
      <c r="N13" s="97">
        <v>1</v>
      </c>
    </row>
    <row r="14" spans="2:14">
      <c r="B14" s="272" t="s">
        <v>17</v>
      </c>
      <c r="C14" s="272" t="s">
        <v>30</v>
      </c>
      <c r="D14" s="272" t="s">
        <v>11</v>
      </c>
      <c r="E14" s="272" t="s">
        <v>32</v>
      </c>
      <c r="F14" s="100" t="s">
        <v>38</v>
      </c>
      <c r="G14" s="101">
        <v>11</v>
      </c>
      <c r="H14" s="101">
        <v>0</v>
      </c>
      <c r="I14" s="101">
        <v>0</v>
      </c>
      <c r="J14" s="101">
        <v>1</v>
      </c>
      <c r="K14" s="101">
        <v>3</v>
      </c>
      <c r="L14" s="101">
        <v>1</v>
      </c>
      <c r="M14" s="103">
        <v>2</v>
      </c>
      <c r="N14" s="101">
        <v>18</v>
      </c>
    </row>
    <row r="15" spans="2:14">
      <c r="B15" s="255"/>
      <c r="C15" s="255"/>
      <c r="D15" s="255"/>
      <c r="E15" s="273"/>
      <c r="F15" s="96" t="s">
        <v>49</v>
      </c>
      <c r="G15" s="97">
        <f>G14/N14</f>
        <v>0.61111111111111116</v>
      </c>
      <c r="H15" s="97">
        <v>0</v>
      </c>
      <c r="I15" s="97">
        <v>0</v>
      </c>
      <c r="J15" s="97">
        <f>J14/N14</f>
        <v>5.5555555555555552E-2</v>
      </c>
      <c r="K15" s="97">
        <f>K14/N14</f>
        <v>0.16666666666666666</v>
      </c>
      <c r="L15" s="97">
        <f>L14/N14</f>
        <v>5.5555555555555552E-2</v>
      </c>
      <c r="M15" s="97">
        <f>M14/N14</f>
        <v>0.1111111111111111</v>
      </c>
      <c r="N15" s="97">
        <f>G15+H15+I15+J15+K15+L15+M15</f>
        <v>1</v>
      </c>
    </row>
    <row r="16" spans="2:14">
      <c r="B16" s="255"/>
      <c r="C16" s="255"/>
      <c r="D16" s="255"/>
      <c r="E16" s="272" t="s">
        <v>33</v>
      </c>
      <c r="F16" s="100" t="s">
        <v>38</v>
      </c>
      <c r="G16" s="101">
        <v>1</v>
      </c>
      <c r="H16" s="101">
        <v>0</v>
      </c>
      <c r="I16" s="101">
        <v>1</v>
      </c>
      <c r="J16" s="101">
        <v>0</v>
      </c>
      <c r="K16" s="101">
        <v>0</v>
      </c>
      <c r="L16" s="101">
        <v>1</v>
      </c>
      <c r="M16" s="103">
        <v>0</v>
      </c>
      <c r="N16" s="101">
        <v>3</v>
      </c>
    </row>
    <row r="17" spans="2:14">
      <c r="B17" s="255"/>
      <c r="C17" s="255"/>
      <c r="D17" s="255"/>
      <c r="E17" s="273"/>
      <c r="F17" s="96" t="s">
        <v>49</v>
      </c>
      <c r="G17" s="97">
        <f>G16/N16</f>
        <v>0.33333333333333331</v>
      </c>
      <c r="H17" s="97">
        <f>H16/N16</f>
        <v>0</v>
      </c>
      <c r="I17" s="97">
        <f>I16/N16</f>
        <v>0.33333333333333331</v>
      </c>
      <c r="J17" s="97">
        <f>J16/N16</f>
        <v>0</v>
      </c>
      <c r="K17" s="97">
        <f>K16/N16</f>
        <v>0</v>
      </c>
      <c r="L17" s="97">
        <f>L16/N16</f>
        <v>0.33333333333333331</v>
      </c>
      <c r="M17" s="97">
        <f>M16/N16</f>
        <v>0</v>
      </c>
      <c r="N17" s="97">
        <f>G17+H17+I17+J17+K17+L17+M17</f>
        <v>1</v>
      </c>
    </row>
    <row r="18" spans="2:14">
      <c r="B18" s="255"/>
      <c r="C18" s="255"/>
      <c r="D18" s="255"/>
      <c r="E18" s="272" t="s">
        <v>34</v>
      </c>
      <c r="F18" s="100" t="s">
        <v>38</v>
      </c>
      <c r="G18" s="101">
        <v>0</v>
      </c>
      <c r="H18" s="101">
        <v>0</v>
      </c>
      <c r="I18" s="101">
        <v>0</v>
      </c>
      <c r="J18" s="101">
        <v>1</v>
      </c>
      <c r="K18" s="101">
        <v>6</v>
      </c>
      <c r="L18" s="101">
        <v>0</v>
      </c>
      <c r="M18" s="103">
        <v>0</v>
      </c>
      <c r="N18" s="101">
        <v>7</v>
      </c>
    </row>
    <row r="19" spans="2:14">
      <c r="B19" s="255"/>
      <c r="C19" s="255"/>
      <c r="D19" s="255"/>
      <c r="E19" s="273"/>
      <c r="F19" s="96" t="s">
        <v>49</v>
      </c>
      <c r="G19" s="97">
        <f>G18/N18</f>
        <v>0</v>
      </c>
      <c r="H19" s="97">
        <f>H18/N18</f>
        <v>0</v>
      </c>
      <c r="I19" s="97">
        <f>I18/N18</f>
        <v>0</v>
      </c>
      <c r="J19" s="97">
        <f>J18/N18</f>
        <v>0.14285714285714285</v>
      </c>
      <c r="K19" s="97">
        <f>K18/N18</f>
        <v>0.8571428571428571</v>
      </c>
      <c r="L19" s="97">
        <f>L18/N18</f>
        <v>0</v>
      </c>
      <c r="M19" s="97">
        <f>M18/N18</f>
        <v>0</v>
      </c>
      <c r="N19" s="97">
        <f>G19+H19+I19+J19+K19+L19+M19</f>
        <v>1</v>
      </c>
    </row>
    <row r="20" spans="2:14">
      <c r="B20" s="255"/>
      <c r="C20" s="255"/>
      <c r="D20" s="255"/>
      <c r="E20" s="272" t="s">
        <v>35</v>
      </c>
      <c r="F20" s="100" t="s">
        <v>38</v>
      </c>
      <c r="G20" s="101">
        <v>4</v>
      </c>
      <c r="H20" s="101">
        <v>1</v>
      </c>
      <c r="I20" s="101">
        <v>1</v>
      </c>
      <c r="J20" s="101">
        <v>2</v>
      </c>
      <c r="K20" s="101">
        <v>1</v>
      </c>
      <c r="L20" s="101">
        <v>0</v>
      </c>
      <c r="M20" s="103">
        <v>1</v>
      </c>
      <c r="N20" s="101">
        <v>10</v>
      </c>
    </row>
    <row r="21" spans="2:14">
      <c r="B21" s="255"/>
      <c r="C21" s="255"/>
      <c r="D21" s="255"/>
      <c r="E21" s="273"/>
      <c r="F21" s="96" t="s">
        <v>49</v>
      </c>
      <c r="G21" s="97">
        <f>G20/N20</f>
        <v>0.4</v>
      </c>
      <c r="H21" s="97">
        <f>H20/N20</f>
        <v>0.1</v>
      </c>
      <c r="I21" s="97">
        <f>I20/N20</f>
        <v>0.1</v>
      </c>
      <c r="J21" s="97">
        <f>J20/N20</f>
        <v>0.2</v>
      </c>
      <c r="K21" s="97">
        <f>K20/N20</f>
        <v>0.1</v>
      </c>
      <c r="L21" s="97">
        <f>L20/N20</f>
        <v>0</v>
      </c>
      <c r="M21" s="97">
        <f>M20/N20</f>
        <v>0.1</v>
      </c>
      <c r="N21" s="97">
        <f>G21+H21+I21+J21+K21+L21+M21</f>
        <v>1</v>
      </c>
    </row>
    <row r="22" spans="2:14">
      <c r="B22" s="255"/>
      <c r="C22" s="255"/>
      <c r="D22" s="255"/>
      <c r="E22" s="274" t="s">
        <v>52</v>
      </c>
      <c r="F22" s="100" t="s">
        <v>38</v>
      </c>
      <c r="G22" s="101">
        <v>16</v>
      </c>
      <c r="H22" s="101">
        <v>1</v>
      </c>
      <c r="I22" s="101">
        <v>2</v>
      </c>
      <c r="J22" s="101">
        <v>4</v>
      </c>
      <c r="K22" s="101">
        <v>10</v>
      </c>
      <c r="L22" s="101">
        <v>2</v>
      </c>
      <c r="M22" s="103">
        <v>3</v>
      </c>
      <c r="N22" s="101">
        <v>38</v>
      </c>
    </row>
    <row r="23" spans="2:14">
      <c r="B23" s="255"/>
      <c r="C23" s="255"/>
      <c r="D23" s="273"/>
      <c r="E23" s="273"/>
      <c r="F23" s="96" t="s">
        <v>49</v>
      </c>
      <c r="G23" s="97">
        <f>G22/N22</f>
        <v>0.42105263157894735</v>
      </c>
      <c r="H23" s="97">
        <f>H22/N22</f>
        <v>2.6315789473684209E-2</v>
      </c>
      <c r="I23" s="97">
        <f>I22/N22</f>
        <v>5.2631578947368418E-2</v>
      </c>
      <c r="J23" s="97">
        <f>J22/N22</f>
        <v>0.10526315789473684</v>
      </c>
      <c r="K23" s="97">
        <f>K22/N22</f>
        <v>0.26315789473684209</v>
      </c>
      <c r="L23" s="97">
        <f>L22/N22</f>
        <v>5.2631578947368418E-2</v>
      </c>
      <c r="M23" s="97">
        <f>M22/N22</f>
        <v>7.8947368421052627E-2</v>
      </c>
      <c r="N23" s="97">
        <f>G23+H23+I23+J23+K23+L23+M23</f>
        <v>0.99999999999999978</v>
      </c>
    </row>
    <row r="24" spans="2:14">
      <c r="B24" s="255"/>
      <c r="C24" s="255"/>
      <c r="D24" s="272" t="s">
        <v>12</v>
      </c>
      <c r="E24" s="272" t="s">
        <v>32</v>
      </c>
      <c r="F24" s="100" t="s">
        <v>38</v>
      </c>
      <c r="G24" s="101">
        <v>7</v>
      </c>
      <c r="H24" s="101">
        <v>1</v>
      </c>
      <c r="I24" s="101">
        <v>1</v>
      </c>
      <c r="J24" s="101">
        <v>3</v>
      </c>
      <c r="K24" s="101">
        <v>0</v>
      </c>
      <c r="L24" s="101">
        <v>1</v>
      </c>
      <c r="M24" s="103">
        <v>3</v>
      </c>
      <c r="N24" s="101">
        <v>16</v>
      </c>
    </row>
    <row r="25" spans="2:14">
      <c r="B25" s="255"/>
      <c r="C25" s="255"/>
      <c r="D25" s="255"/>
      <c r="E25" s="273"/>
      <c r="F25" s="96" t="s">
        <v>49</v>
      </c>
      <c r="G25" s="97">
        <f>G24/N24</f>
        <v>0.4375</v>
      </c>
      <c r="H25" s="97">
        <f>H24/N24</f>
        <v>6.25E-2</v>
      </c>
      <c r="I25" s="97">
        <f>I24/N24</f>
        <v>6.25E-2</v>
      </c>
      <c r="J25" s="97">
        <f>J24/N24</f>
        <v>0.1875</v>
      </c>
      <c r="K25" s="97">
        <f>K24/N24</f>
        <v>0</v>
      </c>
      <c r="L25" s="97">
        <f>L24/N24</f>
        <v>6.25E-2</v>
      </c>
      <c r="M25" s="97">
        <f>M24/N24</f>
        <v>0.1875</v>
      </c>
      <c r="N25" s="97">
        <f>G25+H25+I25+J25+K25+L25+M25</f>
        <v>1</v>
      </c>
    </row>
    <row r="26" spans="2:14">
      <c r="B26" s="255"/>
      <c r="C26" s="255"/>
      <c r="D26" s="255"/>
      <c r="E26" s="272" t="s">
        <v>33</v>
      </c>
      <c r="F26" s="100" t="s">
        <v>38</v>
      </c>
      <c r="G26" s="101">
        <v>0</v>
      </c>
      <c r="H26" s="101">
        <v>0</v>
      </c>
      <c r="I26" s="101">
        <v>0</v>
      </c>
      <c r="J26" s="101">
        <v>2</v>
      </c>
      <c r="K26" s="101">
        <v>1</v>
      </c>
      <c r="L26" s="101">
        <v>0</v>
      </c>
      <c r="M26" s="103">
        <v>0</v>
      </c>
      <c r="N26" s="101">
        <v>3</v>
      </c>
    </row>
    <row r="27" spans="2:14">
      <c r="B27" s="255"/>
      <c r="C27" s="255"/>
      <c r="D27" s="255"/>
      <c r="E27" s="273"/>
      <c r="F27" s="96" t="s">
        <v>49</v>
      </c>
      <c r="G27" s="97">
        <f>G26/N26</f>
        <v>0</v>
      </c>
      <c r="H27" s="97">
        <f>H26/N26</f>
        <v>0</v>
      </c>
      <c r="I27" s="97">
        <f>I26/N26</f>
        <v>0</v>
      </c>
      <c r="J27" s="97">
        <f>J26/N26</f>
        <v>0.66666666666666663</v>
      </c>
      <c r="K27" s="97">
        <f>K26/N26</f>
        <v>0.33333333333333331</v>
      </c>
      <c r="L27" s="97">
        <f>L26/N26</f>
        <v>0</v>
      </c>
      <c r="M27" s="97">
        <f>M26/N26</f>
        <v>0</v>
      </c>
      <c r="N27" s="97">
        <f>G27+H27+I27+J27+K27+L27+M27</f>
        <v>1</v>
      </c>
    </row>
    <row r="28" spans="2:14">
      <c r="B28" s="255"/>
      <c r="C28" s="255"/>
      <c r="D28" s="255"/>
      <c r="E28" s="272" t="s">
        <v>34</v>
      </c>
      <c r="F28" s="100" t="s">
        <v>38</v>
      </c>
      <c r="G28" s="101">
        <v>2</v>
      </c>
      <c r="H28" s="101">
        <v>0</v>
      </c>
      <c r="I28" s="101">
        <v>0</v>
      </c>
      <c r="J28" s="101">
        <v>2</v>
      </c>
      <c r="K28" s="101">
        <v>1</v>
      </c>
      <c r="L28" s="101">
        <v>0</v>
      </c>
      <c r="M28" s="103">
        <v>0</v>
      </c>
      <c r="N28" s="101">
        <v>5</v>
      </c>
    </row>
    <row r="29" spans="2:14">
      <c r="B29" s="255"/>
      <c r="C29" s="255"/>
      <c r="D29" s="255"/>
      <c r="E29" s="273"/>
      <c r="F29" s="96" t="s">
        <v>49</v>
      </c>
      <c r="G29" s="97">
        <f>G28/N28</f>
        <v>0.4</v>
      </c>
      <c r="H29" s="97">
        <f>H28/N28</f>
        <v>0</v>
      </c>
      <c r="I29" s="97">
        <f>I28/N28</f>
        <v>0</v>
      </c>
      <c r="J29" s="97">
        <f>J28/N28</f>
        <v>0.4</v>
      </c>
      <c r="K29" s="97">
        <f>K28/N28</f>
        <v>0.2</v>
      </c>
      <c r="L29" s="97">
        <f>L28/N28</f>
        <v>0</v>
      </c>
      <c r="M29" s="97">
        <f>M28/N28</f>
        <v>0</v>
      </c>
      <c r="N29" s="97">
        <f>G29+H29+I29+J29+K29+L29+M29</f>
        <v>1</v>
      </c>
    </row>
    <row r="30" spans="2:14">
      <c r="B30" s="255"/>
      <c r="C30" s="255"/>
      <c r="D30" s="255"/>
      <c r="E30" s="272" t="s">
        <v>35</v>
      </c>
      <c r="F30" s="100" t="s">
        <v>38</v>
      </c>
      <c r="G30" s="101">
        <v>0</v>
      </c>
      <c r="H30" s="101">
        <v>0</v>
      </c>
      <c r="I30" s="101">
        <v>0</v>
      </c>
      <c r="J30" s="101">
        <v>0</v>
      </c>
      <c r="K30" s="101">
        <v>1</v>
      </c>
      <c r="L30" s="101">
        <v>0</v>
      </c>
      <c r="M30" s="103">
        <v>0</v>
      </c>
      <c r="N30" s="101">
        <v>1</v>
      </c>
    </row>
    <row r="31" spans="2:14">
      <c r="B31" s="255"/>
      <c r="C31" s="255"/>
      <c r="D31" s="255"/>
      <c r="E31" s="273"/>
      <c r="F31" s="96" t="s">
        <v>49</v>
      </c>
      <c r="G31" s="97">
        <f>G30/N30</f>
        <v>0</v>
      </c>
      <c r="H31" s="97">
        <f>H30/N30</f>
        <v>0</v>
      </c>
      <c r="I31" s="97">
        <f>I30/N30</f>
        <v>0</v>
      </c>
      <c r="J31" s="97">
        <f>J30/N30</f>
        <v>0</v>
      </c>
      <c r="K31" s="97">
        <f>K30/N30</f>
        <v>1</v>
      </c>
      <c r="L31" s="97">
        <f>L30/N30</f>
        <v>0</v>
      </c>
      <c r="M31" s="97">
        <f>M30/N30</f>
        <v>0</v>
      </c>
      <c r="N31" s="97">
        <f>G31+H31+I31+J31+K31+L31+M31</f>
        <v>1</v>
      </c>
    </row>
    <row r="32" spans="2:14">
      <c r="B32" s="255"/>
      <c r="C32" s="255"/>
      <c r="D32" s="255"/>
      <c r="E32" s="274" t="s">
        <v>52</v>
      </c>
      <c r="F32" s="100" t="s">
        <v>38</v>
      </c>
      <c r="G32" s="101">
        <v>9</v>
      </c>
      <c r="H32" s="101">
        <v>1</v>
      </c>
      <c r="I32" s="101">
        <v>1</v>
      </c>
      <c r="J32" s="101">
        <v>7</v>
      </c>
      <c r="K32" s="101">
        <v>3</v>
      </c>
      <c r="L32" s="101">
        <v>1</v>
      </c>
      <c r="M32" s="103">
        <v>3</v>
      </c>
      <c r="N32" s="101">
        <v>25</v>
      </c>
    </row>
    <row r="33" spans="2:14">
      <c r="B33" s="255"/>
      <c r="C33" s="273"/>
      <c r="D33" s="273"/>
      <c r="E33" s="273"/>
      <c r="F33" s="96" t="s">
        <v>49</v>
      </c>
      <c r="G33" s="97">
        <f>G32/N32</f>
        <v>0.36</v>
      </c>
      <c r="H33" s="97">
        <f>H32/N32</f>
        <v>0.04</v>
      </c>
      <c r="I33" s="97">
        <f>I32/N32</f>
        <v>0.04</v>
      </c>
      <c r="J33" s="97">
        <f>J32/N32</f>
        <v>0.28000000000000003</v>
      </c>
      <c r="K33" s="97">
        <f>K32/N32</f>
        <v>0.12</v>
      </c>
      <c r="L33" s="97">
        <f>L32/N32</f>
        <v>0.04</v>
      </c>
      <c r="M33" s="97">
        <f>M32/N32</f>
        <v>0.12</v>
      </c>
      <c r="N33" s="97">
        <f>G33+H33+I33+J33+K33+L33+M33</f>
        <v>1</v>
      </c>
    </row>
    <row r="34" spans="2:14">
      <c r="B34" s="255"/>
      <c r="C34" s="272" t="s">
        <v>31</v>
      </c>
      <c r="D34" s="272" t="s">
        <v>11</v>
      </c>
      <c r="E34" s="272" t="s">
        <v>32</v>
      </c>
      <c r="F34" s="100" t="s">
        <v>38</v>
      </c>
      <c r="G34" s="101">
        <v>219</v>
      </c>
      <c r="H34" s="101">
        <v>23</v>
      </c>
      <c r="I34" s="101">
        <v>22</v>
      </c>
      <c r="J34" s="101">
        <v>43</v>
      </c>
      <c r="K34" s="101">
        <v>49</v>
      </c>
      <c r="L34" s="101">
        <v>15</v>
      </c>
      <c r="M34" s="103">
        <v>33</v>
      </c>
      <c r="N34" s="101">
        <v>404</v>
      </c>
    </row>
    <row r="35" spans="2:14">
      <c r="B35" s="255"/>
      <c r="C35" s="255"/>
      <c r="D35" s="255"/>
      <c r="E35" s="273"/>
      <c r="F35" s="96" t="s">
        <v>49</v>
      </c>
      <c r="G35" s="97">
        <f>G34/N34</f>
        <v>0.54207920792079212</v>
      </c>
      <c r="H35" s="97">
        <f>H34/N34</f>
        <v>5.6930693069306933E-2</v>
      </c>
      <c r="I35" s="97">
        <f>I34/N34</f>
        <v>5.4455445544554455E-2</v>
      </c>
      <c r="J35" s="97">
        <f>J34/N34</f>
        <v>0.10643564356435643</v>
      </c>
      <c r="K35" s="97">
        <f>K34/N34</f>
        <v>0.12128712871287128</v>
      </c>
      <c r="L35" s="97">
        <f>L34/N34</f>
        <v>3.7128712871287127E-2</v>
      </c>
      <c r="M35" s="97">
        <f>M34/N34</f>
        <v>8.1683168316831686E-2</v>
      </c>
      <c r="N35" s="97">
        <f>G35+H35+I35+J35+K35+L35+M35</f>
        <v>1.0000000000000002</v>
      </c>
    </row>
    <row r="36" spans="2:14">
      <c r="B36" s="255"/>
      <c r="C36" s="255"/>
      <c r="D36" s="255"/>
      <c r="E36" s="272" t="s">
        <v>33</v>
      </c>
      <c r="F36" s="100" t="s">
        <v>38</v>
      </c>
      <c r="G36" s="101">
        <v>53</v>
      </c>
      <c r="H36" s="101">
        <v>3</v>
      </c>
      <c r="I36" s="101">
        <v>4</v>
      </c>
      <c r="J36" s="101">
        <v>12</v>
      </c>
      <c r="K36" s="101">
        <v>11</v>
      </c>
      <c r="L36" s="101">
        <v>8</v>
      </c>
      <c r="M36" s="103">
        <v>9</v>
      </c>
      <c r="N36" s="101">
        <v>100</v>
      </c>
    </row>
    <row r="37" spans="2:14">
      <c r="B37" s="255"/>
      <c r="C37" s="255"/>
      <c r="D37" s="255"/>
      <c r="E37" s="273"/>
      <c r="F37" s="96" t="s">
        <v>49</v>
      </c>
      <c r="G37" s="97">
        <f>G36/N36</f>
        <v>0.53</v>
      </c>
      <c r="H37" s="97">
        <f>H36/N36</f>
        <v>0.03</v>
      </c>
      <c r="I37" s="97">
        <f>I36/N36</f>
        <v>0.04</v>
      </c>
      <c r="J37" s="97">
        <f>J36/N36</f>
        <v>0.12</v>
      </c>
      <c r="K37" s="97">
        <f>K36/N36</f>
        <v>0.11</v>
      </c>
      <c r="L37" s="97">
        <f>L36/N36</f>
        <v>0.08</v>
      </c>
      <c r="M37" s="97">
        <f>M36/N36</f>
        <v>0.09</v>
      </c>
      <c r="N37" s="97">
        <f>G37+H37+I37+J37+K37+L37+M37</f>
        <v>1</v>
      </c>
    </row>
    <row r="38" spans="2:14">
      <c r="B38" s="255"/>
      <c r="C38" s="255"/>
      <c r="D38" s="255"/>
      <c r="E38" s="272" t="s">
        <v>34</v>
      </c>
      <c r="F38" s="100" t="s">
        <v>38</v>
      </c>
      <c r="G38" s="101">
        <v>69</v>
      </c>
      <c r="H38" s="101">
        <v>7</v>
      </c>
      <c r="I38" s="101">
        <v>12</v>
      </c>
      <c r="J38" s="101">
        <v>23</v>
      </c>
      <c r="K38" s="101">
        <v>37</v>
      </c>
      <c r="L38" s="101">
        <v>7</v>
      </c>
      <c r="M38" s="103">
        <v>22</v>
      </c>
      <c r="N38" s="101">
        <v>177</v>
      </c>
    </row>
    <row r="39" spans="2:14">
      <c r="B39" s="255"/>
      <c r="C39" s="255"/>
      <c r="D39" s="255"/>
      <c r="E39" s="273"/>
      <c r="F39" s="96" t="s">
        <v>49</v>
      </c>
      <c r="G39" s="97">
        <f>G38/N38</f>
        <v>0.38983050847457629</v>
      </c>
      <c r="H39" s="97">
        <f>H38/N38</f>
        <v>3.954802259887006E-2</v>
      </c>
      <c r="I39" s="97">
        <f>I38/N38</f>
        <v>6.7796610169491525E-2</v>
      </c>
      <c r="J39" s="97">
        <f>J38/N38</f>
        <v>0.12994350282485875</v>
      </c>
      <c r="K39" s="97">
        <f>K38/N38</f>
        <v>0.20903954802259886</v>
      </c>
      <c r="L39" s="97">
        <f>L38/N38</f>
        <v>3.954802259887006E-2</v>
      </c>
      <c r="M39" s="97">
        <f>M38/N38</f>
        <v>0.12429378531073447</v>
      </c>
      <c r="N39" s="97">
        <f>G39+H39+I39+J39+K39+L39+M39</f>
        <v>0.99999999999999989</v>
      </c>
    </row>
    <row r="40" spans="2:14">
      <c r="B40" s="255"/>
      <c r="C40" s="255"/>
      <c r="D40" s="255"/>
      <c r="E40" s="272" t="s">
        <v>35</v>
      </c>
      <c r="F40" s="100" t="s">
        <v>38</v>
      </c>
      <c r="G40" s="101">
        <v>80</v>
      </c>
      <c r="H40" s="101">
        <v>12</v>
      </c>
      <c r="I40" s="101">
        <v>12</v>
      </c>
      <c r="J40" s="101">
        <v>21</v>
      </c>
      <c r="K40" s="101">
        <v>42</v>
      </c>
      <c r="L40" s="101">
        <v>11</v>
      </c>
      <c r="M40" s="103">
        <v>17</v>
      </c>
      <c r="N40" s="101">
        <v>195</v>
      </c>
    </row>
    <row r="41" spans="2:14">
      <c r="B41" s="255"/>
      <c r="C41" s="255"/>
      <c r="D41" s="255"/>
      <c r="E41" s="273"/>
      <c r="F41" s="96" t="s">
        <v>49</v>
      </c>
      <c r="G41" s="97">
        <f>G40/N40</f>
        <v>0.41025641025641024</v>
      </c>
      <c r="H41" s="97">
        <f>H40/N40</f>
        <v>6.1538461538461542E-2</v>
      </c>
      <c r="I41" s="97">
        <f>I40/N40</f>
        <v>6.1538461538461542E-2</v>
      </c>
      <c r="J41" s="97">
        <f>J40/N40</f>
        <v>0.1076923076923077</v>
      </c>
      <c r="K41" s="97">
        <f>K40/N40</f>
        <v>0.2153846153846154</v>
      </c>
      <c r="L41" s="97">
        <f>L40/N40</f>
        <v>5.6410256410256411E-2</v>
      </c>
      <c r="M41" s="97">
        <f>M40/N40</f>
        <v>8.7179487179487175E-2</v>
      </c>
      <c r="N41" s="97">
        <f>G41+H41+I41+J41+K41+L41+M41</f>
        <v>1</v>
      </c>
    </row>
    <row r="42" spans="2:14">
      <c r="B42" s="255"/>
      <c r="C42" s="255"/>
      <c r="D42" s="255"/>
      <c r="E42" s="272" t="s">
        <v>36</v>
      </c>
      <c r="F42" s="100" t="s">
        <v>38</v>
      </c>
      <c r="G42" s="101">
        <v>2</v>
      </c>
      <c r="H42" s="101">
        <v>0</v>
      </c>
      <c r="I42" s="101">
        <v>2</v>
      </c>
      <c r="J42" s="101">
        <v>0</v>
      </c>
      <c r="K42" s="101">
        <v>0</v>
      </c>
      <c r="L42" s="101">
        <v>0</v>
      </c>
      <c r="M42" s="103">
        <v>0</v>
      </c>
      <c r="N42" s="101">
        <v>4</v>
      </c>
    </row>
    <row r="43" spans="2:14">
      <c r="B43" s="255"/>
      <c r="C43" s="255"/>
      <c r="D43" s="255"/>
      <c r="E43" s="273"/>
      <c r="F43" s="96" t="s">
        <v>49</v>
      </c>
      <c r="G43" s="97">
        <f>G42/N42</f>
        <v>0.5</v>
      </c>
      <c r="H43" s="97">
        <f>H42/N42</f>
        <v>0</v>
      </c>
      <c r="I43" s="97">
        <f>I42/N42</f>
        <v>0.5</v>
      </c>
      <c r="J43" s="97">
        <f>J42/N42</f>
        <v>0</v>
      </c>
      <c r="K43" s="97">
        <f>K42/N42</f>
        <v>0</v>
      </c>
      <c r="L43" s="97">
        <f>L42/N42</f>
        <v>0</v>
      </c>
      <c r="M43" s="97">
        <f>M42/N42</f>
        <v>0</v>
      </c>
      <c r="N43" s="97">
        <f>G43+H43+I43+J43+K43+L43+M43</f>
        <v>1</v>
      </c>
    </row>
    <row r="44" spans="2:14">
      <c r="B44" s="255"/>
      <c r="C44" s="255"/>
      <c r="D44" s="255"/>
      <c r="E44" s="274" t="s">
        <v>52</v>
      </c>
      <c r="F44" s="100" t="s">
        <v>38</v>
      </c>
      <c r="G44" s="101">
        <v>423</v>
      </c>
      <c r="H44" s="101">
        <v>45</v>
      </c>
      <c r="I44" s="101">
        <v>52</v>
      </c>
      <c r="J44" s="101">
        <v>99</v>
      </c>
      <c r="K44" s="101">
        <v>139</v>
      </c>
      <c r="L44" s="101">
        <v>41</v>
      </c>
      <c r="M44" s="103">
        <v>81</v>
      </c>
      <c r="N44" s="101">
        <v>880</v>
      </c>
    </row>
    <row r="45" spans="2:14">
      <c r="B45" s="255"/>
      <c r="C45" s="255"/>
      <c r="D45" s="273"/>
      <c r="E45" s="273"/>
      <c r="F45" s="96" t="s">
        <v>49</v>
      </c>
      <c r="G45" s="97">
        <f>G44/N44</f>
        <v>0.48068181818181815</v>
      </c>
      <c r="H45" s="97">
        <f>H44/N44</f>
        <v>5.113636363636364E-2</v>
      </c>
      <c r="I45" s="97">
        <f>I44/N44</f>
        <v>5.909090909090909E-2</v>
      </c>
      <c r="J45" s="97">
        <f>J44/N44</f>
        <v>0.1125</v>
      </c>
      <c r="K45" s="97">
        <f>K44/N44</f>
        <v>0.15795454545454546</v>
      </c>
      <c r="L45" s="97">
        <f>L44/N44</f>
        <v>4.6590909090909093E-2</v>
      </c>
      <c r="M45" s="97">
        <f>M44/N44</f>
        <v>9.2045454545454541E-2</v>
      </c>
      <c r="N45" s="97">
        <f>G45+H45+I45+J45+K45+L45+M45</f>
        <v>1</v>
      </c>
    </row>
    <row r="46" spans="2:14">
      <c r="B46" s="255"/>
      <c r="C46" s="255"/>
      <c r="D46" s="272" t="s">
        <v>12</v>
      </c>
      <c r="E46" s="272" t="s">
        <v>32</v>
      </c>
      <c r="F46" s="100" t="s">
        <v>38</v>
      </c>
      <c r="G46" s="101">
        <v>368</v>
      </c>
      <c r="H46" s="101">
        <v>23</v>
      </c>
      <c r="I46" s="101">
        <v>23</v>
      </c>
      <c r="J46" s="101">
        <v>76</v>
      </c>
      <c r="K46" s="101">
        <v>72</v>
      </c>
      <c r="L46" s="101">
        <v>32</v>
      </c>
      <c r="M46" s="103">
        <v>63</v>
      </c>
      <c r="N46" s="101">
        <v>657</v>
      </c>
    </row>
    <row r="47" spans="2:14">
      <c r="B47" s="255"/>
      <c r="C47" s="255"/>
      <c r="D47" s="255"/>
      <c r="E47" s="273"/>
      <c r="F47" s="96" t="s">
        <v>49</v>
      </c>
      <c r="G47" s="97">
        <f>G46/N46</f>
        <v>0.56012176560121762</v>
      </c>
      <c r="H47" s="97">
        <f>H46/N46</f>
        <v>3.5007610350076102E-2</v>
      </c>
      <c r="I47" s="97">
        <f>I46/N46</f>
        <v>3.5007610350076102E-2</v>
      </c>
      <c r="J47" s="97">
        <f>J46/N46</f>
        <v>0.11567732115677321</v>
      </c>
      <c r="K47" s="97">
        <f>K46/N46</f>
        <v>0.1095890410958904</v>
      </c>
      <c r="L47" s="97">
        <f>L46/N46</f>
        <v>4.8706240487062402E-2</v>
      </c>
      <c r="M47" s="97">
        <f>M46/N46</f>
        <v>9.5890410958904104E-2</v>
      </c>
      <c r="N47" s="97">
        <f>G47+H47+I47+J47+K47+L47+M47</f>
        <v>0.99999999999999978</v>
      </c>
    </row>
    <row r="48" spans="2:14">
      <c r="B48" s="255"/>
      <c r="C48" s="255"/>
      <c r="D48" s="255"/>
      <c r="E48" s="272" t="s">
        <v>33</v>
      </c>
      <c r="F48" s="100" t="s">
        <v>38</v>
      </c>
      <c r="G48" s="101">
        <v>93</v>
      </c>
      <c r="H48" s="101">
        <v>12</v>
      </c>
      <c r="I48" s="101">
        <v>10</v>
      </c>
      <c r="J48" s="101">
        <v>22</v>
      </c>
      <c r="K48" s="101">
        <v>28</v>
      </c>
      <c r="L48" s="101">
        <v>18</v>
      </c>
      <c r="M48" s="103">
        <v>27</v>
      </c>
      <c r="N48" s="101">
        <v>210</v>
      </c>
    </row>
    <row r="49" spans="2:14">
      <c r="B49" s="255"/>
      <c r="C49" s="255"/>
      <c r="D49" s="255"/>
      <c r="E49" s="273"/>
      <c r="F49" s="96" t="s">
        <v>49</v>
      </c>
      <c r="G49" s="97">
        <f>G48/N48</f>
        <v>0.44285714285714284</v>
      </c>
      <c r="H49" s="97">
        <f>H48/N48</f>
        <v>5.7142857142857141E-2</v>
      </c>
      <c r="I49" s="97">
        <f>I48/N48</f>
        <v>4.7619047619047616E-2</v>
      </c>
      <c r="J49" s="97">
        <f>J48/N48</f>
        <v>0.10476190476190476</v>
      </c>
      <c r="K49" s="97">
        <f>K48/N48</f>
        <v>0.13333333333333333</v>
      </c>
      <c r="L49" s="97">
        <f>L48/N48</f>
        <v>8.5714285714285715E-2</v>
      </c>
      <c r="M49" s="97">
        <f>M48/N48</f>
        <v>0.12857142857142856</v>
      </c>
      <c r="N49" s="97">
        <f>G49+H49+I49+J49+K49+L49+M49</f>
        <v>1</v>
      </c>
    </row>
    <row r="50" spans="2:14">
      <c r="B50" s="255"/>
      <c r="C50" s="255"/>
      <c r="D50" s="255"/>
      <c r="E50" s="272" t="s">
        <v>34</v>
      </c>
      <c r="F50" s="100" t="s">
        <v>38</v>
      </c>
      <c r="G50" s="101">
        <v>125</v>
      </c>
      <c r="H50" s="101">
        <v>26</v>
      </c>
      <c r="I50" s="101">
        <v>20</v>
      </c>
      <c r="J50" s="101">
        <v>65</v>
      </c>
      <c r="K50" s="101">
        <v>71</v>
      </c>
      <c r="L50" s="101">
        <v>25</v>
      </c>
      <c r="M50" s="103">
        <v>77</v>
      </c>
      <c r="N50" s="101">
        <v>409</v>
      </c>
    </row>
    <row r="51" spans="2:14">
      <c r="B51" s="255"/>
      <c r="C51" s="255"/>
      <c r="D51" s="255"/>
      <c r="E51" s="273"/>
      <c r="F51" s="96" t="s">
        <v>49</v>
      </c>
      <c r="G51" s="97">
        <f>G50/N50</f>
        <v>0.30562347188264061</v>
      </c>
      <c r="H51" s="97">
        <f>H50/N50</f>
        <v>6.3569682151589244E-2</v>
      </c>
      <c r="I51" s="97">
        <f>I50/N50</f>
        <v>4.8899755501222497E-2</v>
      </c>
      <c r="J51" s="97">
        <f>J50/N50</f>
        <v>0.15892420537897312</v>
      </c>
      <c r="K51" s="97">
        <f>K50/N50</f>
        <v>0.17359413202933985</v>
      </c>
      <c r="L51" s="97">
        <f>L50/N50</f>
        <v>6.1124694376528114E-2</v>
      </c>
      <c r="M51" s="97">
        <f>M50/N50</f>
        <v>0.18826405867970661</v>
      </c>
      <c r="N51" s="97">
        <f>G51+H51+I51+J51+K51+L51+M51</f>
        <v>1</v>
      </c>
    </row>
    <row r="52" spans="2:14">
      <c r="B52" s="255"/>
      <c r="C52" s="255"/>
      <c r="D52" s="255"/>
      <c r="E52" s="272" t="s">
        <v>35</v>
      </c>
      <c r="F52" s="100" t="s">
        <v>38</v>
      </c>
      <c r="G52" s="101">
        <v>127</v>
      </c>
      <c r="H52" s="101">
        <v>15</v>
      </c>
      <c r="I52" s="101">
        <v>18</v>
      </c>
      <c r="J52" s="101">
        <v>40</v>
      </c>
      <c r="K52" s="101">
        <v>58</v>
      </c>
      <c r="L52" s="101">
        <v>26</v>
      </c>
      <c r="M52" s="103">
        <v>43</v>
      </c>
      <c r="N52" s="101">
        <v>327</v>
      </c>
    </row>
    <row r="53" spans="2:14">
      <c r="B53" s="255"/>
      <c r="C53" s="255"/>
      <c r="D53" s="255"/>
      <c r="E53" s="273"/>
      <c r="F53" s="96" t="s">
        <v>49</v>
      </c>
      <c r="G53" s="97">
        <f>G52/N52</f>
        <v>0.38837920489296635</v>
      </c>
      <c r="H53" s="97">
        <f>H52/N52</f>
        <v>4.5871559633027525E-2</v>
      </c>
      <c r="I53" s="97">
        <f>I52/N52</f>
        <v>5.5045871559633031E-2</v>
      </c>
      <c r="J53" s="97">
        <f>J52/N52</f>
        <v>0.12232415902140673</v>
      </c>
      <c r="K53" s="97">
        <f>K52/N52</f>
        <v>0.17737003058103976</v>
      </c>
      <c r="L53" s="97">
        <f>L52/N52</f>
        <v>7.9510703363914373E-2</v>
      </c>
      <c r="M53" s="97">
        <f>M52/N52</f>
        <v>0.13149847094801223</v>
      </c>
      <c r="N53" s="97">
        <f>G53+H53+I53+J53+K53+L53+M53</f>
        <v>1</v>
      </c>
    </row>
    <row r="54" spans="2:14">
      <c r="B54" s="255"/>
      <c r="C54" s="255"/>
      <c r="D54" s="255"/>
      <c r="E54" s="272" t="s">
        <v>36</v>
      </c>
      <c r="F54" s="100" t="s">
        <v>38</v>
      </c>
      <c r="G54" s="101">
        <v>0</v>
      </c>
      <c r="H54" s="101">
        <v>0</v>
      </c>
      <c r="I54" s="101">
        <v>1</v>
      </c>
      <c r="J54" s="101">
        <v>0</v>
      </c>
      <c r="K54" s="101">
        <v>0</v>
      </c>
      <c r="L54" s="101">
        <v>0</v>
      </c>
      <c r="M54" s="103">
        <v>0</v>
      </c>
      <c r="N54" s="101">
        <v>1</v>
      </c>
    </row>
    <row r="55" spans="2:14">
      <c r="B55" s="255"/>
      <c r="C55" s="255"/>
      <c r="D55" s="255"/>
      <c r="E55" s="273"/>
      <c r="F55" s="96" t="s">
        <v>49</v>
      </c>
      <c r="G55" s="97">
        <f>G54/N54</f>
        <v>0</v>
      </c>
      <c r="H55" s="97">
        <f>H54/N54</f>
        <v>0</v>
      </c>
      <c r="I55" s="97">
        <f>I54/N54</f>
        <v>1</v>
      </c>
      <c r="J55" s="97">
        <f>J54/N54</f>
        <v>0</v>
      </c>
      <c r="K55" s="97">
        <f>K54/N54</f>
        <v>0</v>
      </c>
      <c r="L55" s="97">
        <f>L54/N54</f>
        <v>0</v>
      </c>
      <c r="M55" s="97">
        <f>M54/N54</f>
        <v>0</v>
      </c>
      <c r="N55" s="97">
        <f>G55+H55+I55+J55+K55+L55+M55</f>
        <v>1</v>
      </c>
    </row>
    <row r="56" spans="2:14">
      <c r="B56" s="255"/>
      <c r="C56" s="255"/>
      <c r="D56" s="255"/>
      <c r="E56" s="274" t="s">
        <v>52</v>
      </c>
      <c r="F56" s="100" t="s">
        <v>38</v>
      </c>
      <c r="G56" s="101">
        <v>713</v>
      </c>
      <c r="H56" s="101">
        <v>76</v>
      </c>
      <c r="I56" s="101">
        <v>72</v>
      </c>
      <c r="J56" s="101">
        <v>203</v>
      </c>
      <c r="K56" s="101">
        <v>229</v>
      </c>
      <c r="L56" s="101">
        <v>101</v>
      </c>
      <c r="M56" s="103">
        <v>210</v>
      </c>
      <c r="N56" s="101">
        <v>1604</v>
      </c>
    </row>
    <row r="57" spans="2:14">
      <c r="B57" s="255"/>
      <c r="C57" s="273"/>
      <c r="D57" s="273"/>
      <c r="E57" s="273"/>
      <c r="F57" s="96" t="s">
        <v>49</v>
      </c>
      <c r="G57" s="97">
        <f>G56/N56</f>
        <v>0.44451371571072318</v>
      </c>
      <c r="H57" s="97">
        <f>H56/N56</f>
        <v>4.738154613466334E-2</v>
      </c>
      <c r="I57" s="97">
        <f>I56/N56</f>
        <v>4.488778054862843E-2</v>
      </c>
      <c r="J57" s="97">
        <f>J56/N56</f>
        <v>0.12655860349127182</v>
      </c>
      <c r="K57" s="97">
        <f>K56/N56</f>
        <v>0.14276807980049874</v>
      </c>
      <c r="L57" s="97">
        <f>L56/N56</f>
        <v>6.2967581047381552E-2</v>
      </c>
      <c r="M57" s="97">
        <f>M56/N56</f>
        <v>0.13092269326683292</v>
      </c>
      <c r="N57" s="97">
        <f>G57+H57+I57+J57+K57+L57+M57</f>
        <v>1</v>
      </c>
    </row>
    <row r="58" spans="2:14">
      <c r="B58" s="255"/>
      <c r="C58" s="272" t="s">
        <v>40</v>
      </c>
      <c r="D58" s="272" t="s">
        <v>11</v>
      </c>
      <c r="E58" s="272" t="s">
        <v>32</v>
      </c>
      <c r="F58" s="100" t="s">
        <v>38</v>
      </c>
      <c r="G58" s="101">
        <v>20</v>
      </c>
      <c r="H58" s="101">
        <v>0</v>
      </c>
      <c r="I58" s="101">
        <v>0</v>
      </c>
      <c r="J58" s="101">
        <v>3</v>
      </c>
      <c r="K58" s="101">
        <v>2</v>
      </c>
      <c r="L58" s="101">
        <v>1</v>
      </c>
      <c r="M58" s="103">
        <v>1</v>
      </c>
      <c r="N58" s="101">
        <v>27</v>
      </c>
    </row>
    <row r="59" spans="2:14">
      <c r="B59" s="255"/>
      <c r="C59" s="255"/>
      <c r="D59" s="255"/>
      <c r="E59" s="273"/>
      <c r="F59" s="96" t="s">
        <v>49</v>
      </c>
      <c r="G59" s="97">
        <f>G58/N58</f>
        <v>0.7407407407407407</v>
      </c>
      <c r="H59" s="97">
        <f>H58/N58</f>
        <v>0</v>
      </c>
      <c r="I59" s="97">
        <f>I58/N58</f>
        <v>0</v>
      </c>
      <c r="J59" s="97">
        <f>J58/N58</f>
        <v>0.1111111111111111</v>
      </c>
      <c r="K59" s="97">
        <f>K58/N58</f>
        <v>7.407407407407407E-2</v>
      </c>
      <c r="L59" s="97">
        <f>L58/N58</f>
        <v>3.7037037037037035E-2</v>
      </c>
      <c r="M59" s="97">
        <f>M58/N58</f>
        <v>3.7037037037037035E-2</v>
      </c>
      <c r="N59" s="97">
        <f>G59+H59+I59+J59+K59+L59+M59</f>
        <v>1</v>
      </c>
    </row>
    <row r="60" spans="2:14">
      <c r="B60" s="255"/>
      <c r="C60" s="255"/>
      <c r="D60" s="255"/>
      <c r="E60" s="272" t="s">
        <v>33</v>
      </c>
      <c r="F60" s="100" t="s">
        <v>38</v>
      </c>
      <c r="G60" s="101">
        <v>1</v>
      </c>
      <c r="H60" s="101">
        <v>2</v>
      </c>
      <c r="I60" s="101">
        <v>1</v>
      </c>
      <c r="J60" s="101">
        <v>0</v>
      </c>
      <c r="K60" s="101">
        <v>2</v>
      </c>
      <c r="L60" s="101">
        <v>0</v>
      </c>
      <c r="M60" s="103">
        <v>1</v>
      </c>
      <c r="N60" s="101">
        <v>7</v>
      </c>
    </row>
    <row r="61" spans="2:14">
      <c r="B61" s="255"/>
      <c r="C61" s="255"/>
      <c r="D61" s="255"/>
      <c r="E61" s="273"/>
      <c r="F61" s="96" t="s">
        <v>49</v>
      </c>
      <c r="G61" s="97">
        <f>G60/N60</f>
        <v>0.14285714285714285</v>
      </c>
      <c r="H61" s="97">
        <f>H60/N60</f>
        <v>0.2857142857142857</v>
      </c>
      <c r="I61" s="97">
        <f>I60/N60</f>
        <v>0.14285714285714285</v>
      </c>
      <c r="J61" s="97">
        <f>J60/N60</f>
        <v>0</v>
      </c>
      <c r="K61" s="97">
        <f>K60/N60</f>
        <v>0.2857142857142857</v>
      </c>
      <c r="L61" s="97">
        <f>L60/N60</f>
        <v>0</v>
      </c>
      <c r="M61" s="97">
        <f>M60/N60</f>
        <v>0.14285714285714285</v>
      </c>
      <c r="N61" s="97">
        <f>G61+H61+I61+J61+K61+L61+M61</f>
        <v>1</v>
      </c>
    </row>
    <row r="62" spans="2:14">
      <c r="B62" s="255"/>
      <c r="C62" s="255"/>
      <c r="D62" s="255"/>
      <c r="E62" s="272" t="s">
        <v>34</v>
      </c>
      <c r="F62" s="100" t="s">
        <v>38</v>
      </c>
      <c r="G62" s="101">
        <v>6</v>
      </c>
      <c r="H62" s="101">
        <v>2</v>
      </c>
      <c r="I62" s="101">
        <v>0</v>
      </c>
      <c r="J62" s="101">
        <v>1</v>
      </c>
      <c r="K62" s="101">
        <v>1</v>
      </c>
      <c r="L62" s="101">
        <v>0</v>
      </c>
      <c r="M62" s="103">
        <v>0</v>
      </c>
      <c r="N62" s="101">
        <v>10</v>
      </c>
    </row>
    <row r="63" spans="2:14">
      <c r="B63" s="255"/>
      <c r="C63" s="255"/>
      <c r="D63" s="255"/>
      <c r="E63" s="273"/>
      <c r="F63" s="96" t="s">
        <v>49</v>
      </c>
      <c r="G63" s="97">
        <f>G62/N62</f>
        <v>0.6</v>
      </c>
      <c r="H63" s="97">
        <f>H62/N62</f>
        <v>0.2</v>
      </c>
      <c r="I63" s="97">
        <f>I62/N62</f>
        <v>0</v>
      </c>
      <c r="J63" s="97">
        <f>J62/N62</f>
        <v>0.1</v>
      </c>
      <c r="K63" s="97">
        <f>K62/N62</f>
        <v>0.1</v>
      </c>
      <c r="L63" s="97">
        <f>L62/N62</f>
        <v>0</v>
      </c>
      <c r="M63" s="97">
        <f>M62/N62</f>
        <v>0</v>
      </c>
      <c r="N63" s="97">
        <f>G63+H63+I63+J63+K63+L63+M63</f>
        <v>1</v>
      </c>
    </row>
    <row r="64" spans="2:14">
      <c r="B64" s="255"/>
      <c r="C64" s="255"/>
      <c r="D64" s="255"/>
      <c r="E64" s="272" t="s">
        <v>35</v>
      </c>
      <c r="F64" s="100" t="s">
        <v>38</v>
      </c>
      <c r="G64" s="101">
        <v>9</v>
      </c>
      <c r="H64" s="101">
        <v>0</v>
      </c>
      <c r="I64" s="101">
        <v>2</v>
      </c>
      <c r="J64" s="101">
        <v>2</v>
      </c>
      <c r="K64" s="101">
        <v>3</v>
      </c>
      <c r="L64" s="101">
        <v>0</v>
      </c>
      <c r="M64" s="103">
        <v>3</v>
      </c>
      <c r="N64" s="101">
        <v>19</v>
      </c>
    </row>
    <row r="65" spans="2:14">
      <c r="B65" s="255"/>
      <c r="C65" s="255"/>
      <c r="D65" s="255"/>
      <c r="E65" s="273"/>
      <c r="F65" s="96" t="s">
        <v>49</v>
      </c>
      <c r="G65" s="97">
        <f>G64/N64</f>
        <v>0.47368421052631576</v>
      </c>
      <c r="H65" s="97">
        <f>H64/N64</f>
        <v>0</v>
      </c>
      <c r="I65" s="97">
        <f>I64/N64</f>
        <v>0.10526315789473684</v>
      </c>
      <c r="J65" s="97">
        <f>J64/N64</f>
        <v>0.10526315789473684</v>
      </c>
      <c r="K65" s="97">
        <f>K64/N64</f>
        <v>0.15789473684210525</v>
      </c>
      <c r="L65" s="97">
        <f>L64/N64</f>
        <v>0</v>
      </c>
      <c r="M65" s="97">
        <f>M64/N64</f>
        <v>0.15789473684210525</v>
      </c>
      <c r="N65" s="97">
        <f>G65+H65+I65+J65+K65+L65+M65</f>
        <v>1</v>
      </c>
    </row>
    <row r="66" spans="2:14">
      <c r="B66" s="255"/>
      <c r="C66" s="255"/>
      <c r="D66" s="255"/>
      <c r="E66" s="274" t="s">
        <v>52</v>
      </c>
      <c r="F66" s="100" t="s">
        <v>38</v>
      </c>
      <c r="G66" s="101">
        <v>36</v>
      </c>
      <c r="H66" s="101">
        <v>4</v>
      </c>
      <c r="I66" s="101">
        <v>3</v>
      </c>
      <c r="J66" s="101">
        <v>6</v>
      </c>
      <c r="K66" s="101">
        <v>8</v>
      </c>
      <c r="L66" s="101">
        <v>1</v>
      </c>
      <c r="M66" s="103">
        <v>5</v>
      </c>
      <c r="N66" s="101">
        <v>63</v>
      </c>
    </row>
    <row r="67" spans="2:14">
      <c r="B67" s="255"/>
      <c r="C67" s="255"/>
      <c r="D67" s="273"/>
      <c r="E67" s="273"/>
      <c r="F67" s="96" t="s">
        <v>49</v>
      </c>
      <c r="G67" s="97">
        <f>G66/N66</f>
        <v>0.5714285714285714</v>
      </c>
      <c r="H67" s="97">
        <f>H66/N66</f>
        <v>6.3492063492063489E-2</v>
      </c>
      <c r="I67" s="97">
        <f>I66/N66</f>
        <v>4.7619047619047616E-2</v>
      </c>
      <c r="J67" s="97">
        <f>J66/N66</f>
        <v>9.5238095238095233E-2</v>
      </c>
      <c r="K67" s="97">
        <f>K66/N66</f>
        <v>0.12698412698412698</v>
      </c>
      <c r="L67" s="97">
        <f>L66/N66</f>
        <v>1.5873015873015872E-2</v>
      </c>
      <c r="M67" s="97">
        <f>M66/N66</f>
        <v>7.9365079365079361E-2</v>
      </c>
      <c r="N67" s="97">
        <f>G67+H67+I67+J67+K67+L67+M67</f>
        <v>1</v>
      </c>
    </row>
    <row r="68" spans="2:14">
      <c r="B68" s="255"/>
      <c r="C68" s="255"/>
      <c r="D68" s="272" t="s">
        <v>12</v>
      </c>
      <c r="E68" s="272" t="s">
        <v>32</v>
      </c>
      <c r="F68" s="100" t="s">
        <v>38</v>
      </c>
      <c r="G68" s="101">
        <v>42</v>
      </c>
      <c r="H68" s="101">
        <v>1</v>
      </c>
      <c r="I68" s="101">
        <v>1</v>
      </c>
      <c r="J68" s="101">
        <v>5</v>
      </c>
      <c r="K68" s="101">
        <v>7</v>
      </c>
      <c r="L68" s="101">
        <v>3</v>
      </c>
      <c r="M68" s="103">
        <v>3</v>
      </c>
      <c r="N68" s="101">
        <v>62</v>
      </c>
    </row>
    <row r="69" spans="2:14">
      <c r="B69" s="255"/>
      <c r="C69" s="255"/>
      <c r="D69" s="255"/>
      <c r="E69" s="273"/>
      <c r="F69" s="96" t="s">
        <v>49</v>
      </c>
      <c r="G69" s="97">
        <f>G68/N68</f>
        <v>0.67741935483870963</v>
      </c>
      <c r="H69" s="97">
        <f>H68/N68</f>
        <v>1.6129032258064516E-2</v>
      </c>
      <c r="I69" s="97">
        <f>I68/N68</f>
        <v>1.6129032258064516E-2</v>
      </c>
      <c r="J69" s="97">
        <f>J68/N68</f>
        <v>8.0645161290322578E-2</v>
      </c>
      <c r="K69" s="97">
        <f>K68/N68</f>
        <v>0.11290322580645161</v>
      </c>
      <c r="L69" s="97">
        <f>L68/N68</f>
        <v>4.8387096774193547E-2</v>
      </c>
      <c r="M69" s="97">
        <f>M68/N68</f>
        <v>4.8387096774193547E-2</v>
      </c>
      <c r="N69" s="97">
        <f>G69+H69+I69+J69+K69+L69+M69</f>
        <v>0.99999999999999989</v>
      </c>
    </row>
    <row r="70" spans="2:14">
      <c r="B70" s="255"/>
      <c r="C70" s="255"/>
      <c r="D70" s="255"/>
      <c r="E70" s="272" t="s">
        <v>33</v>
      </c>
      <c r="F70" s="100" t="s">
        <v>38</v>
      </c>
      <c r="G70" s="101">
        <v>15</v>
      </c>
      <c r="H70" s="101">
        <v>1</v>
      </c>
      <c r="I70" s="101">
        <v>0</v>
      </c>
      <c r="J70" s="101">
        <v>3</v>
      </c>
      <c r="K70" s="101">
        <v>2</v>
      </c>
      <c r="L70" s="101">
        <v>0</v>
      </c>
      <c r="M70" s="103">
        <v>2</v>
      </c>
      <c r="N70" s="101">
        <v>23</v>
      </c>
    </row>
    <row r="71" spans="2:14">
      <c r="B71" s="255"/>
      <c r="C71" s="255"/>
      <c r="D71" s="255"/>
      <c r="E71" s="273"/>
      <c r="F71" s="96" t="s">
        <v>49</v>
      </c>
      <c r="G71" s="97">
        <f>G70/N70</f>
        <v>0.65217391304347827</v>
      </c>
      <c r="H71" s="97">
        <f>H70/N70</f>
        <v>4.3478260869565216E-2</v>
      </c>
      <c r="I71" s="97">
        <f>I70/N70</f>
        <v>0</v>
      </c>
      <c r="J71" s="97">
        <f>J70/N70</f>
        <v>0.13043478260869565</v>
      </c>
      <c r="K71" s="97">
        <f>K70/N70</f>
        <v>8.6956521739130432E-2</v>
      </c>
      <c r="L71" s="97">
        <f>L70/N70</f>
        <v>0</v>
      </c>
      <c r="M71" s="97">
        <f>M70/N70</f>
        <v>8.6956521739130432E-2</v>
      </c>
      <c r="N71" s="97">
        <f>G71+H71+I71+J71+K71+L71+M71</f>
        <v>1</v>
      </c>
    </row>
    <row r="72" spans="2:14">
      <c r="B72" s="255"/>
      <c r="C72" s="255"/>
      <c r="D72" s="255"/>
      <c r="E72" s="272" t="s">
        <v>34</v>
      </c>
      <c r="F72" s="100" t="s">
        <v>38</v>
      </c>
      <c r="G72" s="101">
        <v>12</v>
      </c>
      <c r="H72" s="101">
        <v>3</v>
      </c>
      <c r="I72" s="101">
        <v>1</v>
      </c>
      <c r="J72" s="101">
        <v>3</v>
      </c>
      <c r="K72" s="101">
        <v>7</v>
      </c>
      <c r="L72" s="101">
        <v>2</v>
      </c>
      <c r="M72" s="103">
        <v>0</v>
      </c>
      <c r="N72" s="101">
        <v>28</v>
      </c>
    </row>
    <row r="73" spans="2:14">
      <c r="B73" s="255"/>
      <c r="C73" s="255"/>
      <c r="D73" s="255"/>
      <c r="E73" s="273"/>
      <c r="F73" s="96" t="s">
        <v>49</v>
      </c>
      <c r="G73" s="97">
        <f>G72/N72</f>
        <v>0.42857142857142855</v>
      </c>
      <c r="H73" s="97">
        <f>H72/N72</f>
        <v>0.10714285714285714</v>
      </c>
      <c r="I73" s="97">
        <f>I72/N72</f>
        <v>3.5714285714285712E-2</v>
      </c>
      <c r="J73" s="97">
        <f>J72/N72</f>
        <v>0.10714285714285714</v>
      </c>
      <c r="K73" s="97">
        <f>K72/N72</f>
        <v>0.25</v>
      </c>
      <c r="L73" s="97">
        <f>L72/N72</f>
        <v>7.1428571428571425E-2</v>
      </c>
      <c r="M73" s="97">
        <f>M72/N72</f>
        <v>0</v>
      </c>
      <c r="N73" s="97">
        <f>G73+H73+I73+J73+K73+L73+M73</f>
        <v>0.99999999999999989</v>
      </c>
    </row>
    <row r="74" spans="2:14">
      <c r="B74" s="255"/>
      <c r="C74" s="255"/>
      <c r="D74" s="255"/>
      <c r="E74" s="272" t="s">
        <v>35</v>
      </c>
      <c r="F74" s="100" t="s">
        <v>38</v>
      </c>
      <c r="G74" s="101">
        <v>23</v>
      </c>
      <c r="H74" s="101">
        <v>1</v>
      </c>
      <c r="I74" s="101">
        <v>3</v>
      </c>
      <c r="J74" s="101">
        <v>9</v>
      </c>
      <c r="K74" s="101">
        <v>6</v>
      </c>
      <c r="L74" s="101">
        <v>4</v>
      </c>
      <c r="M74" s="103">
        <v>4</v>
      </c>
      <c r="N74" s="101">
        <v>50</v>
      </c>
    </row>
    <row r="75" spans="2:14">
      <c r="B75" s="255"/>
      <c r="C75" s="255"/>
      <c r="D75" s="255"/>
      <c r="E75" s="273"/>
      <c r="F75" s="96" t="s">
        <v>49</v>
      </c>
      <c r="G75" s="97">
        <f>G74/N74</f>
        <v>0.46</v>
      </c>
      <c r="H75" s="97">
        <f>H74/N74</f>
        <v>0.02</v>
      </c>
      <c r="I75" s="97">
        <f>I74/N74</f>
        <v>0.06</v>
      </c>
      <c r="J75" s="97">
        <f>J74/N74</f>
        <v>0.18</v>
      </c>
      <c r="K75" s="97">
        <f>K74/N74</f>
        <v>0.12</v>
      </c>
      <c r="L75" s="97">
        <f>L74/N74</f>
        <v>0.08</v>
      </c>
      <c r="M75" s="97">
        <f>M74/N74</f>
        <v>0.08</v>
      </c>
      <c r="N75" s="97">
        <f>G75+H75+I75+J75+K75+L75+M75</f>
        <v>0.99999999999999989</v>
      </c>
    </row>
    <row r="76" spans="2:14">
      <c r="B76" s="255"/>
      <c r="C76" s="255"/>
      <c r="D76" s="255"/>
      <c r="E76" s="274" t="s">
        <v>52</v>
      </c>
      <c r="F76" s="100" t="s">
        <v>38</v>
      </c>
      <c r="G76" s="101">
        <v>92</v>
      </c>
      <c r="H76" s="101">
        <v>6</v>
      </c>
      <c r="I76" s="101">
        <v>5</v>
      </c>
      <c r="J76" s="101">
        <v>20</v>
      </c>
      <c r="K76" s="101">
        <v>22</v>
      </c>
      <c r="L76" s="101">
        <v>9</v>
      </c>
      <c r="M76" s="103">
        <v>9</v>
      </c>
      <c r="N76" s="101">
        <v>163</v>
      </c>
    </row>
    <row r="77" spans="2:14">
      <c r="B77" s="273"/>
      <c r="C77" s="273"/>
      <c r="D77" s="273"/>
      <c r="E77" s="273"/>
      <c r="F77" s="96" t="s">
        <v>49</v>
      </c>
      <c r="G77" s="97">
        <f>G76/N76</f>
        <v>0.56441717791411039</v>
      </c>
      <c r="H77" s="97">
        <f>H76/N76</f>
        <v>3.6809815950920248E-2</v>
      </c>
      <c r="I77" s="97">
        <f>I76/N76</f>
        <v>3.0674846625766871E-2</v>
      </c>
      <c r="J77" s="97">
        <f>J76/N76</f>
        <v>0.12269938650306748</v>
      </c>
      <c r="K77" s="97">
        <f>K76/N76</f>
        <v>0.13496932515337423</v>
      </c>
      <c r="L77" s="97">
        <f>L76/N76</f>
        <v>5.5214723926380369E-2</v>
      </c>
      <c r="M77" s="97">
        <f>M76/N76</f>
        <v>5.5214723926380369E-2</v>
      </c>
      <c r="N77" s="97">
        <f>G77+H77+I77+J77+K77+L77+M77</f>
        <v>1</v>
      </c>
    </row>
    <row r="78" spans="2:14">
      <c r="B78" s="272" t="s">
        <v>18</v>
      </c>
      <c r="C78" s="272" t="s">
        <v>30</v>
      </c>
      <c r="D78" s="272" t="s">
        <v>11</v>
      </c>
      <c r="E78" s="272" t="s">
        <v>32</v>
      </c>
      <c r="F78" s="100" t="s">
        <v>38</v>
      </c>
      <c r="G78" s="101">
        <v>39</v>
      </c>
      <c r="H78" s="101">
        <v>6</v>
      </c>
      <c r="I78" s="101">
        <v>6</v>
      </c>
      <c r="J78" s="101">
        <v>12</v>
      </c>
      <c r="K78" s="101">
        <v>24</v>
      </c>
      <c r="L78" s="101">
        <v>7</v>
      </c>
      <c r="M78" s="103">
        <v>9</v>
      </c>
      <c r="N78" s="101">
        <v>103</v>
      </c>
    </row>
    <row r="79" spans="2:14">
      <c r="B79" s="255"/>
      <c r="C79" s="255"/>
      <c r="D79" s="255"/>
      <c r="E79" s="273"/>
      <c r="F79" s="96" t="s">
        <v>49</v>
      </c>
      <c r="G79" s="97">
        <f>G78/N78</f>
        <v>0.37864077669902912</v>
      </c>
      <c r="H79" s="97">
        <f>H78/N78</f>
        <v>5.8252427184466021E-2</v>
      </c>
      <c r="I79" s="97">
        <f>I78/N78</f>
        <v>5.8252427184466021E-2</v>
      </c>
      <c r="J79" s="97">
        <f>J78/N78</f>
        <v>0.11650485436893204</v>
      </c>
      <c r="K79" s="97">
        <f>K78/N78</f>
        <v>0.23300970873786409</v>
      </c>
      <c r="L79" s="97">
        <f>L78/N78</f>
        <v>6.7961165048543687E-2</v>
      </c>
      <c r="M79" s="97">
        <f>M78/N78</f>
        <v>8.7378640776699032E-2</v>
      </c>
      <c r="N79" s="97">
        <f>G79+H79+I79+J79+K79+L79+M79</f>
        <v>0.99999999999999989</v>
      </c>
    </row>
    <row r="80" spans="2:14">
      <c r="B80" s="255"/>
      <c r="C80" s="255"/>
      <c r="D80" s="255"/>
      <c r="E80" s="272" t="s">
        <v>33</v>
      </c>
      <c r="F80" s="100" t="s">
        <v>38</v>
      </c>
      <c r="G80" s="101">
        <v>19</v>
      </c>
      <c r="H80" s="101">
        <v>3</v>
      </c>
      <c r="I80" s="101">
        <v>4</v>
      </c>
      <c r="J80" s="101">
        <v>9</v>
      </c>
      <c r="K80" s="101">
        <v>7</v>
      </c>
      <c r="L80" s="101">
        <v>3</v>
      </c>
      <c r="M80" s="103">
        <v>11</v>
      </c>
      <c r="N80" s="101">
        <v>56</v>
      </c>
    </row>
    <row r="81" spans="2:14">
      <c r="B81" s="255"/>
      <c r="C81" s="255"/>
      <c r="D81" s="255"/>
      <c r="E81" s="273"/>
      <c r="F81" s="96" t="s">
        <v>49</v>
      </c>
      <c r="G81" s="97">
        <f>G80/N80</f>
        <v>0.3392857142857143</v>
      </c>
      <c r="H81" s="97">
        <f>H80/N80</f>
        <v>5.3571428571428568E-2</v>
      </c>
      <c r="I81" s="97">
        <f>I80/N80</f>
        <v>7.1428571428571425E-2</v>
      </c>
      <c r="J81" s="97">
        <f>J80/N80</f>
        <v>0.16071428571428573</v>
      </c>
      <c r="K81" s="97">
        <f>K80/N80</f>
        <v>0.125</v>
      </c>
      <c r="L81" s="97">
        <f>L80/N80</f>
        <v>5.3571428571428568E-2</v>
      </c>
      <c r="M81" s="97">
        <f>M80/N80</f>
        <v>0.19642857142857142</v>
      </c>
      <c r="N81" s="97">
        <f>G81+H81+I81+J81+K81+L81+M81</f>
        <v>1</v>
      </c>
    </row>
    <row r="82" spans="2:14">
      <c r="B82" s="255"/>
      <c r="C82" s="255"/>
      <c r="D82" s="255"/>
      <c r="E82" s="272" t="s">
        <v>34</v>
      </c>
      <c r="F82" s="100" t="s">
        <v>38</v>
      </c>
      <c r="G82" s="101">
        <v>13</v>
      </c>
      <c r="H82" s="101">
        <v>2</v>
      </c>
      <c r="I82" s="101">
        <v>0</v>
      </c>
      <c r="J82" s="101">
        <v>8</v>
      </c>
      <c r="K82" s="101">
        <v>6</v>
      </c>
      <c r="L82" s="101">
        <v>2</v>
      </c>
      <c r="M82" s="103">
        <v>7</v>
      </c>
      <c r="N82" s="101">
        <v>38</v>
      </c>
    </row>
    <row r="83" spans="2:14">
      <c r="B83" s="255"/>
      <c r="C83" s="255"/>
      <c r="D83" s="255"/>
      <c r="E83" s="273"/>
      <c r="F83" s="96" t="s">
        <v>49</v>
      </c>
      <c r="G83" s="97">
        <f>G82/N82</f>
        <v>0.34210526315789475</v>
      </c>
      <c r="H83" s="97">
        <f>H82/N82</f>
        <v>5.2631578947368418E-2</v>
      </c>
      <c r="I83" s="97">
        <f>I82/N82</f>
        <v>0</v>
      </c>
      <c r="J83" s="97">
        <f>J82/N82</f>
        <v>0.21052631578947367</v>
      </c>
      <c r="K83" s="97">
        <f>K82/N82</f>
        <v>0.15789473684210525</v>
      </c>
      <c r="L83" s="97">
        <f>L82/N82</f>
        <v>5.2631578947368418E-2</v>
      </c>
      <c r="M83" s="97">
        <f>M82/N82</f>
        <v>0.18421052631578946</v>
      </c>
      <c r="N83" s="97">
        <f>G83+H83+I83+J83+K83+L83+M83</f>
        <v>0.99999999999999989</v>
      </c>
    </row>
    <row r="84" spans="2:14">
      <c r="B84" s="255"/>
      <c r="C84" s="255"/>
      <c r="D84" s="255"/>
      <c r="E84" s="272" t="s">
        <v>35</v>
      </c>
      <c r="F84" s="100" t="s">
        <v>38</v>
      </c>
      <c r="G84" s="101">
        <v>60</v>
      </c>
      <c r="H84" s="101">
        <v>22</v>
      </c>
      <c r="I84" s="101">
        <v>16</v>
      </c>
      <c r="J84" s="101">
        <v>48</v>
      </c>
      <c r="K84" s="101">
        <v>25</v>
      </c>
      <c r="L84" s="101">
        <v>12</v>
      </c>
      <c r="M84" s="103">
        <v>18</v>
      </c>
      <c r="N84" s="101">
        <v>201</v>
      </c>
    </row>
    <row r="85" spans="2:14">
      <c r="B85" s="255"/>
      <c r="C85" s="255"/>
      <c r="D85" s="255"/>
      <c r="E85" s="273"/>
      <c r="F85" s="96" t="s">
        <v>49</v>
      </c>
      <c r="G85" s="97">
        <f>G84/N84</f>
        <v>0.29850746268656714</v>
      </c>
      <c r="H85" s="97">
        <f>H84/N84</f>
        <v>0.10945273631840796</v>
      </c>
      <c r="I85" s="97">
        <f>I84/N84</f>
        <v>7.9601990049751242E-2</v>
      </c>
      <c r="J85" s="97">
        <f>J84/N84</f>
        <v>0.23880597014925373</v>
      </c>
      <c r="K85" s="97">
        <f>K84/N84</f>
        <v>0.12437810945273632</v>
      </c>
      <c r="L85" s="97">
        <f>L84/N84</f>
        <v>5.9701492537313432E-2</v>
      </c>
      <c r="M85" s="97">
        <f>M84/N84</f>
        <v>8.9552238805970144E-2</v>
      </c>
      <c r="N85" s="97">
        <f>G85+H85+I85+J85+K85+L85+M85</f>
        <v>1</v>
      </c>
    </row>
    <row r="86" spans="2:14">
      <c r="B86" s="255"/>
      <c r="C86" s="255"/>
      <c r="D86" s="255"/>
      <c r="E86" s="272" t="s">
        <v>36</v>
      </c>
      <c r="F86" s="100" t="s">
        <v>38</v>
      </c>
      <c r="G86" s="101">
        <v>86</v>
      </c>
      <c r="H86" s="101">
        <v>17</v>
      </c>
      <c r="I86" s="101">
        <v>7</v>
      </c>
      <c r="J86" s="101">
        <v>25</v>
      </c>
      <c r="K86" s="101">
        <v>34</v>
      </c>
      <c r="L86" s="101">
        <v>7</v>
      </c>
      <c r="M86" s="103">
        <v>16</v>
      </c>
      <c r="N86" s="101">
        <v>192</v>
      </c>
    </row>
    <row r="87" spans="2:14">
      <c r="B87" s="255"/>
      <c r="C87" s="255"/>
      <c r="D87" s="255"/>
      <c r="E87" s="273"/>
      <c r="F87" s="96" t="s">
        <v>49</v>
      </c>
      <c r="G87" s="97">
        <f>G86/N86</f>
        <v>0.44791666666666669</v>
      </c>
      <c r="H87" s="97">
        <f>H86/N86</f>
        <v>8.8541666666666671E-2</v>
      </c>
      <c r="I87" s="97">
        <f>I86/N86</f>
        <v>3.6458333333333336E-2</v>
      </c>
      <c r="J87" s="97">
        <f>J86/N86</f>
        <v>0.13020833333333334</v>
      </c>
      <c r="K87" s="97">
        <f>K86/N86</f>
        <v>0.17708333333333334</v>
      </c>
      <c r="L87" s="97">
        <f>L86/N86</f>
        <v>3.6458333333333336E-2</v>
      </c>
      <c r="M87" s="97">
        <f>M86/N86</f>
        <v>8.3333333333333329E-2</v>
      </c>
      <c r="N87" s="97">
        <f>G87+H87+I87+J87+K87+L87+M87</f>
        <v>1.0000000000000002</v>
      </c>
    </row>
    <row r="88" spans="2:14">
      <c r="B88" s="255"/>
      <c r="C88" s="255"/>
      <c r="D88" s="255"/>
      <c r="E88" s="274" t="s">
        <v>52</v>
      </c>
      <c r="F88" s="100" t="s">
        <v>38</v>
      </c>
      <c r="G88" s="101">
        <v>217</v>
      </c>
      <c r="H88" s="101">
        <v>50</v>
      </c>
      <c r="I88" s="101">
        <v>33</v>
      </c>
      <c r="J88" s="101">
        <v>102</v>
      </c>
      <c r="K88" s="101">
        <v>96</v>
      </c>
      <c r="L88" s="101">
        <v>31</v>
      </c>
      <c r="M88" s="103">
        <v>61</v>
      </c>
      <c r="N88" s="101">
        <v>590</v>
      </c>
    </row>
    <row r="89" spans="2:14">
      <c r="B89" s="255"/>
      <c r="C89" s="255"/>
      <c r="D89" s="273"/>
      <c r="E89" s="273"/>
      <c r="F89" s="96" t="s">
        <v>49</v>
      </c>
      <c r="G89" s="97">
        <f>G88/N88</f>
        <v>0.3677966101694915</v>
      </c>
      <c r="H89" s="97">
        <f>H88/N88</f>
        <v>8.4745762711864403E-2</v>
      </c>
      <c r="I89" s="97">
        <f>I88/N88</f>
        <v>5.5932203389830508E-2</v>
      </c>
      <c r="J89" s="97">
        <f>J88/N88</f>
        <v>0.17288135593220338</v>
      </c>
      <c r="K89" s="97">
        <f>K88/N88</f>
        <v>0.16271186440677965</v>
      </c>
      <c r="L89" s="97">
        <f>L88/N88</f>
        <v>5.254237288135593E-2</v>
      </c>
      <c r="M89" s="97">
        <f>M88/N88</f>
        <v>0.10338983050847457</v>
      </c>
      <c r="N89" s="97">
        <f>G89+H89+I89+J89+K89+L89+M89</f>
        <v>0.99999999999999989</v>
      </c>
    </row>
    <row r="90" spans="2:14">
      <c r="B90" s="255"/>
      <c r="C90" s="255"/>
      <c r="D90" s="272" t="s">
        <v>12</v>
      </c>
      <c r="E90" s="272" t="s">
        <v>32</v>
      </c>
      <c r="F90" s="100" t="s">
        <v>38</v>
      </c>
      <c r="G90" s="101">
        <v>32</v>
      </c>
      <c r="H90" s="101">
        <v>1</v>
      </c>
      <c r="I90" s="101">
        <v>7</v>
      </c>
      <c r="J90" s="101">
        <v>8</v>
      </c>
      <c r="K90" s="101">
        <v>11</v>
      </c>
      <c r="L90" s="101">
        <v>1</v>
      </c>
      <c r="M90" s="103">
        <v>2</v>
      </c>
      <c r="N90" s="101">
        <v>62</v>
      </c>
    </row>
    <row r="91" spans="2:14">
      <c r="B91" s="255"/>
      <c r="C91" s="255"/>
      <c r="D91" s="255"/>
      <c r="E91" s="273"/>
      <c r="F91" s="96" t="s">
        <v>49</v>
      </c>
      <c r="G91" s="97">
        <f>G90/N90</f>
        <v>0.5161290322580645</v>
      </c>
      <c r="H91" s="97">
        <f>H90/N90</f>
        <v>1.6129032258064516E-2</v>
      </c>
      <c r="I91" s="97">
        <f>I90/N90</f>
        <v>0.11290322580645161</v>
      </c>
      <c r="J91" s="97">
        <f>J90/N90</f>
        <v>0.12903225806451613</v>
      </c>
      <c r="K91" s="97">
        <f>K90/N90</f>
        <v>0.17741935483870969</v>
      </c>
      <c r="L91" s="97">
        <f>L90/N90</f>
        <v>1.6129032258064516E-2</v>
      </c>
      <c r="M91" s="97">
        <f>M90/N90</f>
        <v>3.2258064516129031E-2</v>
      </c>
      <c r="N91" s="97">
        <f>G91+H91+I91+J91+K91+L91+M91</f>
        <v>1</v>
      </c>
    </row>
    <row r="92" spans="2:14">
      <c r="B92" s="255"/>
      <c r="C92" s="255"/>
      <c r="D92" s="255"/>
      <c r="E92" s="272" t="s">
        <v>33</v>
      </c>
      <c r="F92" s="100" t="s">
        <v>38</v>
      </c>
      <c r="G92" s="101">
        <v>6</v>
      </c>
      <c r="H92" s="101">
        <v>1</v>
      </c>
      <c r="I92" s="101">
        <v>3</v>
      </c>
      <c r="J92" s="101">
        <v>2</v>
      </c>
      <c r="K92" s="101">
        <v>7</v>
      </c>
      <c r="L92" s="101">
        <v>1</v>
      </c>
      <c r="M92" s="103">
        <v>6</v>
      </c>
      <c r="N92" s="101">
        <v>26</v>
      </c>
    </row>
    <row r="93" spans="2:14">
      <c r="B93" s="255"/>
      <c r="C93" s="255"/>
      <c r="D93" s="255"/>
      <c r="E93" s="273"/>
      <c r="F93" s="96" t="s">
        <v>49</v>
      </c>
      <c r="G93" s="97">
        <f>G92/N92</f>
        <v>0.23076923076923078</v>
      </c>
      <c r="H93" s="97">
        <f>H92/N92</f>
        <v>3.8461538461538464E-2</v>
      </c>
      <c r="I93" s="97">
        <f>I92/N92</f>
        <v>0.11538461538461539</v>
      </c>
      <c r="J93" s="97">
        <f>J92/N92</f>
        <v>7.6923076923076927E-2</v>
      </c>
      <c r="K93" s="97">
        <f>K92/N92</f>
        <v>0.26923076923076922</v>
      </c>
      <c r="L93" s="97">
        <f>L92/N92</f>
        <v>3.8461538461538464E-2</v>
      </c>
      <c r="M93" s="97">
        <f>M92/N92</f>
        <v>0.23076923076923078</v>
      </c>
      <c r="N93" s="97">
        <f>G93+H93+I93+J93+K93+L93+M93</f>
        <v>1</v>
      </c>
    </row>
    <row r="94" spans="2:14">
      <c r="B94" s="255"/>
      <c r="C94" s="255"/>
      <c r="D94" s="255"/>
      <c r="E94" s="272" t="s">
        <v>34</v>
      </c>
      <c r="F94" s="100" t="s">
        <v>38</v>
      </c>
      <c r="G94" s="101">
        <v>9</v>
      </c>
      <c r="H94" s="101">
        <v>0</v>
      </c>
      <c r="I94" s="101">
        <v>2</v>
      </c>
      <c r="J94" s="101">
        <v>4</v>
      </c>
      <c r="K94" s="101">
        <v>4</v>
      </c>
      <c r="L94" s="101">
        <v>2</v>
      </c>
      <c r="M94" s="103">
        <v>3</v>
      </c>
      <c r="N94" s="101">
        <v>24</v>
      </c>
    </row>
    <row r="95" spans="2:14">
      <c r="B95" s="255"/>
      <c r="C95" s="255"/>
      <c r="D95" s="255"/>
      <c r="E95" s="273"/>
      <c r="F95" s="96" t="s">
        <v>49</v>
      </c>
      <c r="G95" s="97">
        <f>G94/N94</f>
        <v>0.375</v>
      </c>
      <c r="H95" s="97">
        <f>H94/N94</f>
        <v>0</v>
      </c>
      <c r="I95" s="97">
        <f>I94/N94</f>
        <v>8.3333333333333329E-2</v>
      </c>
      <c r="J95" s="97">
        <f>J94/N94</f>
        <v>0.16666666666666666</v>
      </c>
      <c r="K95" s="97">
        <f>K94/N94</f>
        <v>0.16666666666666666</v>
      </c>
      <c r="L95" s="97">
        <f>L94/N94</f>
        <v>8.3333333333333329E-2</v>
      </c>
      <c r="M95" s="97">
        <f>M94/N94</f>
        <v>0.125</v>
      </c>
      <c r="N95" s="97">
        <f>G95+H95+I95+J95+K95+L95+M95</f>
        <v>1</v>
      </c>
    </row>
    <row r="96" spans="2:14">
      <c r="B96" s="255"/>
      <c r="C96" s="255"/>
      <c r="D96" s="255"/>
      <c r="E96" s="272" t="s">
        <v>35</v>
      </c>
      <c r="F96" s="100" t="s">
        <v>38</v>
      </c>
      <c r="G96" s="101">
        <v>43</v>
      </c>
      <c r="H96" s="101">
        <v>10</v>
      </c>
      <c r="I96" s="101">
        <v>5</v>
      </c>
      <c r="J96" s="101">
        <v>23</v>
      </c>
      <c r="K96" s="101">
        <v>39</v>
      </c>
      <c r="L96" s="101">
        <v>16</v>
      </c>
      <c r="M96" s="103">
        <v>21</v>
      </c>
      <c r="N96" s="101">
        <v>157</v>
      </c>
    </row>
    <row r="97" spans="2:14">
      <c r="B97" s="255"/>
      <c r="C97" s="255"/>
      <c r="D97" s="255"/>
      <c r="E97" s="273"/>
      <c r="F97" s="96" t="s">
        <v>49</v>
      </c>
      <c r="G97" s="97">
        <f>G96/N96</f>
        <v>0.27388535031847133</v>
      </c>
      <c r="H97" s="97">
        <f>H96/N96</f>
        <v>6.3694267515923567E-2</v>
      </c>
      <c r="I97" s="97">
        <f>I96/N96</f>
        <v>3.1847133757961783E-2</v>
      </c>
      <c r="J97" s="97">
        <f>J96/N96</f>
        <v>0.1464968152866242</v>
      </c>
      <c r="K97" s="97">
        <f>K96/N96</f>
        <v>0.24840764331210191</v>
      </c>
      <c r="L97" s="97">
        <f>L96/N96</f>
        <v>0.10191082802547771</v>
      </c>
      <c r="M97" s="97">
        <f>M96/N96</f>
        <v>0.13375796178343949</v>
      </c>
      <c r="N97" s="97">
        <f>G97+H97+I97+J97+K97+L97+M97</f>
        <v>1</v>
      </c>
    </row>
    <row r="98" spans="2:14">
      <c r="B98" s="255"/>
      <c r="C98" s="255"/>
      <c r="D98" s="255"/>
      <c r="E98" s="272" t="s">
        <v>36</v>
      </c>
      <c r="F98" s="100" t="s">
        <v>38</v>
      </c>
      <c r="G98" s="101">
        <v>24</v>
      </c>
      <c r="H98" s="101">
        <v>7</v>
      </c>
      <c r="I98" s="101">
        <v>8</v>
      </c>
      <c r="J98" s="101">
        <v>12</v>
      </c>
      <c r="K98" s="101">
        <v>18</v>
      </c>
      <c r="L98" s="101">
        <v>5</v>
      </c>
      <c r="M98" s="103">
        <v>5</v>
      </c>
      <c r="N98" s="101">
        <v>79</v>
      </c>
    </row>
    <row r="99" spans="2:14">
      <c r="B99" s="255"/>
      <c r="C99" s="255"/>
      <c r="D99" s="255"/>
      <c r="E99" s="273"/>
      <c r="F99" s="96" t="s">
        <v>49</v>
      </c>
      <c r="G99" s="97">
        <f>G98/N98</f>
        <v>0.30379746835443039</v>
      </c>
      <c r="H99" s="97">
        <f>H98/N98</f>
        <v>8.8607594936708861E-2</v>
      </c>
      <c r="I99" s="97">
        <f>I98/N98</f>
        <v>0.10126582278481013</v>
      </c>
      <c r="J99" s="97">
        <f>J98/N98</f>
        <v>0.15189873417721519</v>
      </c>
      <c r="K99" s="97">
        <f>K98/N98</f>
        <v>0.22784810126582278</v>
      </c>
      <c r="L99" s="97">
        <f>L98/N98</f>
        <v>6.3291139240506333E-2</v>
      </c>
      <c r="M99" s="97">
        <f>M98/N98</f>
        <v>6.3291139240506333E-2</v>
      </c>
      <c r="N99" s="97">
        <f>G99+H99+I99+J99+K99+L99+M99</f>
        <v>1</v>
      </c>
    </row>
    <row r="100" spans="2:14">
      <c r="B100" s="255"/>
      <c r="C100" s="255"/>
      <c r="D100" s="255"/>
      <c r="E100" s="274" t="s">
        <v>52</v>
      </c>
      <c r="F100" s="100" t="s">
        <v>38</v>
      </c>
      <c r="G100" s="101">
        <v>114</v>
      </c>
      <c r="H100" s="101">
        <v>19</v>
      </c>
      <c r="I100" s="101">
        <v>25</v>
      </c>
      <c r="J100" s="101">
        <v>49</v>
      </c>
      <c r="K100" s="101">
        <v>79</v>
      </c>
      <c r="L100" s="101">
        <v>25</v>
      </c>
      <c r="M100" s="103">
        <v>37</v>
      </c>
      <c r="N100" s="101">
        <v>348</v>
      </c>
    </row>
    <row r="101" spans="2:14">
      <c r="B101" s="255"/>
      <c r="C101" s="273"/>
      <c r="D101" s="273"/>
      <c r="E101" s="273"/>
      <c r="F101" s="96" t="s">
        <v>49</v>
      </c>
      <c r="G101" s="97">
        <f>G100/N100</f>
        <v>0.32758620689655171</v>
      </c>
      <c r="H101" s="97">
        <f>H100/N100</f>
        <v>5.459770114942529E-2</v>
      </c>
      <c r="I101" s="97">
        <f>I100/N100</f>
        <v>7.183908045977011E-2</v>
      </c>
      <c r="J101" s="97">
        <f>J100/N100</f>
        <v>0.14080459770114942</v>
      </c>
      <c r="K101" s="97">
        <f>K100/N100</f>
        <v>0.22701149425287356</v>
      </c>
      <c r="L101" s="97">
        <f>L100/N100</f>
        <v>7.183908045977011E-2</v>
      </c>
      <c r="M101" s="97">
        <f>M100/N100</f>
        <v>0.10632183908045977</v>
      </c>
      <c r="N101" s="97">
        <f>G101+H101+I101+J101+K101+L101+M101</f>
        <v>1</v>
      </c>
    </row>
    <row r="102" spans="2:14">
      <c r="B102" s="255"/>
      <c r="C102" s="272" t="s">
        <v>31</v>
      </c>
      <c r="D102" s="272" t="s">
        <v>11</v>
      </c>
      <c r="E102" s="272" t="s">
        <v>32</v>
      </c>
      <c r="F102" s="100" t="s">
        <v>38</v>
      </c>
      <c r="G102" s="101">
        <v>1271</v>
      </c>
      <c r="H102" s="101">
        <v>137</v>
      </c>
      <c r="I102" s="101">
        <v>128</v>
      </c>
      <c r="J102" s="101">
        <v>356</v>
      </c>
      <c r="K102" s="101">
        <v>353</v>
      </c>
      <c r="L102" s="101">
        <v>124</v>
      </c>
      <c r="M102" s="103">
        <v>172</v>
      </c>
      <c r="N102" s="101">
        <v>2541</v>
      </c>
    </row>
    <row r="103" spans="2:14">
      <c r="B103" s="255"/>
      <c r="C103" s="255"/>
      <c r="D103" s="255"/>
      <c r="E103" s="273"/>
      <c r="F103" s="96" t="s">
        <v>49</v>
      </c>
      <c r="G103" s="97">
        <f>G102/N102</f>
        <v>0.50019677292404563</v>
      </c>
      <c r="H103" s="97">
        <f>H102/N102</f>
        <v>5.3915781188508462E-2</v>
      </c>
      <c r="I103" s="97">
        <f>I102/N102</f>
        <v>5.0373868555686735E-2</v>
      </c>
      <c r="J103" s="97">
        <f>J102/N102</f>
        <v>0.14010232192050373</v>
      </c>
      <c r="K103" s="97">
        <f>K102/N102</f>
        <v>0.13892168437622984</v>
      </c>
      <c r="L103" s="97">
        <f>L102/N102</f>
        <v>4.8799685163321525E-2</v>
      </c>
      <c r="M103" s="97">
        <f>M102/N102</f>
        <v>6.7689885871704047E-2</v>
      </c>
      <c r="N103" s="97">
        <f>G103+H103+I103+J103+K103+L103+M103</f>
        <v>1</v>
      </c>
    </row>
    <row r="104" spans="2:14">
      <c r="B104" s="255"/>
      <c r="C104" s="255"/>
      <c r="D104" s="255"/>
      <c r="E104" s="272" t="s">
        <v>33</v>
      </c>
      <c r="F104" s="100" t="s">
        <v>38</v>
      </c>
      <c r="G104" s="101">
        <v>577</v>
      </c>
      <c r="H104" s="101">
        <v>94</v>
      </c>
      <c r="I104" s="101">
        <v>69</v>
      </c>
      <c r="J104" s="101">
        <v>172</v>
      </c>
      <c r="K104" s="101">
        <v>169</v>
      </c>
      <c r="L104" s="101">
        <v>65</v>
      </c>
      <c r="M104" s="103">
        <v>86</v>
      </c>
      <c r="N104" s="101">
        <v>1232</v>
      </c>
    </row>
    <row r="105" spans="2:14">
      <c r="B105" s="255"/>
      <c r="C105" s="255"/>
      <c r="D105" s="255"/>
      <c r="E105" s="273"/>
      <c r="F105" s="96" t="s">
        <v>49</v>
      </c>
      <c r="G105" s="97">
        <f>G104/N104</f>
        <v>0.46834415584415584</v>
      </c>
      <c r="H105" s="97">
        <f>H104/N104</f>
        <v>7.6298701298701296E-2</v>
      </c>
      <c r="I105" s="97">
        <f>I104/N104</f>
        <v>5.6006493506493504E-2</v>
      </c>
      <c r="J105" s="97">
        <f>J104/N104</f>
        <v>0.1396103896103896</v>
      </c>
      <c r="K105" s="97">
        <f>K104/N104</f>
        <v>0.13717532467532467</v>
      </c>
      <c r="L105" s="97">
        <f>L104/N104</f>
        <v>5.2759740259740256E-2</v>
      </c>
      <c r="M105" s="97">
        <f>M104/N104</f>
        <v>6.9805194805194801E-2</v>
      </c>
      <c r="N105" s="97">
        <f>G105+H105+I105+J105+K105+L105+M105</f>
        <v>1</v>
      </c>
    </row>
    <row r="106" spans="2:14" ht="15.75" thickBot="1">
      <c r="B106" s="276"/>
      <c r="C106" s="276"/>
      <c r="D106" s="276"/>
      <c r="E106" s="272" t="s">
        <v>34</v>
      </c>
      <c r="F106" s="104" t="s">
        <v>38</v>
      </c>
      <c r="G106" s="105">
        <v>265</v>
      </c>
      <c r="H106" s="105">
        <v>53</v>
      </c>
      <c r="I106" s="105">
        <v>41</v>
      </c>
      <c r="J106" s="105">
        <v>98</v>
      </c>
      <c r="K106" s="105">
        <v>110</v>
      </c>
      <c r="L106" s="105">
        <v>51</v>
      </c>
      <c r="M106" s="106">
        <v>50</v>
      </c>
      <c r="N106" s="105">
        <v>668</v>
      </c>
    </row>
    <row r="107" spans="2:14">
      <c r="B107" s="255"/>
      <c r="C107" s="255"/>
      <c r="D107" s="255"/>
      <c r="E107" s="273"/>
      <c r="F107" s="96" t="s">
        <v>49</v>
      </c>
      <c r="G107" s="97">
        <f>G106/N106</f>
        <v>0.3967065868263473</v>
      </c>
      <c r="H107" s="97">
        <f>H106/N106</f>
        <v>7.9341317365269462E-2</v>
      </c>
      <c r="I107" s="97">
        <f>I106/N106</f>
        <v>6.1377245508982034E-2</v>
      </c>
      <c r="J107" s="97">
        <f>J106/N106</f>
        <v>0.1467065868263473</v>
      </c>
      <c r="K107" s="97">
        <f>K106/N106</f>
        <v>0.16467065868263472</v>
      </c>
      <c r="L107" s="97">
        <f>L106/N106</f>
        <v>7.6347305389221562E-2</v>
      </c>
      <c r="M107" s="97">
        <f>M106/N106</f>
        <v>7.4850299401197598E-2</v>
      </c>
      <c r="N107" s="97">
        <f>G107+H107+I107+J107+K107+L107+M107</f>
        <v>0.99999999999999989</v>
      </c>
    </row>
    <row r="108" spans="2:14">
      <c r="B108" s="255"/>
      <c r="C108" s="255"/>
      <c r="D108" s="255"/>
      <c r="E108" s="272" t="s">
        <v>35</v>
      </c>
      <c r="F108" s="100" t="s">
        <v>38</v>
      </c>
      <c r="G108" s="101">
        <v>2743</v>
      </c>
      <c r="H108" s="101">
        <v>399</v>
      </c>
      <c r="I108" s="101">
        <v>345</v>
      </c>
      <c r="J108" s="101">
        <v>980</v>
      </c>
      <c r="K108" s="101">
        <v>991</v>
      </c>
      <c r="L108" s="101">
        <v>366</v>
      </c>
      <c r="M108" s="103">
        <v>544</v>
      </c>
      <c r="N108" s="101">
        <v>6368</v>
      </c>
    </row>
    <row r="109" spans="2:14">
      <c r="B109" s="255"/>
      <c r="C109" s="255"/>
      <c r="D109" s="255"/>
      <c r="E109" s="273"/>
      <c r="F109" s="96" t="s">
        <v>49</v>
      </c>
      <c r="G109" s="97">
        <f>G108/N108</f>
        <v>0.43074748743718594</v>
      </c>
      <c r="H109" s="97">
        <f>H108/N108</f>
        <v>6.2657035175879394E-2</v>
      </c>
      <c r="I109" s="97">
        <f>I108/N108</f>
        <v>5.4177135678391962E-2</v>
      </c>
      <c r="J109" s="97">
        <f>J108/N108</f>
        <v>0.15389447236180903</v>
      </c>
      <c r="K109" s="97">
        <f>K108/N108</f>
        <v>0.15562185929648242</v>
      </c>
      <c r="L109" s="97">
        <f>L108/N108</f>
        <v>5.7474874371859296E-2</v>
      </c>
      <c r="M109" s="97">
        <f>M108/N108</f>
        <v>8.5427135678391955E-2</v>
      </c>
      <c r="N109" s="97">
        <f>G109+H109+I109+J109+K109+L109+M109</f>
        <v>1</v>
      </c>
    </row>
    <row r="110" spans="2:14">
      <c r="B110" s="255"/>
      <c r="C110" s="255"/>
      <c r="D110" s="255"/>
      <c r="E110" s="272" t="s">
        <v>36</v>
      </c>
      <c r="F110" s="100" t="s">
        <v>38</v>
      </c>
      <c r="G110" s="101">
        <v>1698</v>
      </c>
      <c r="H110" s="101">
        <v>228</v>
      </c>
      <c r="I110" s="101">
        <v>201</v>
      </c>
      <c r="J110" s="101">
        <v>516</v>
      </c>
      <c r="K110" s="101">
        <v>455</v>
      </c>
      <c r="L110" s="101">
        <v>147</v>
      </c>
      <c r="M110" s="103">
        <v>246</v>
      </c>
      <c r="N110" s="101">
        <v>3491</v>
      </c>
    </row>
    <row r="111" spans="2:14">
      <c r="B111" s="255"/>
      <c r="C111" s="255"/>
      <c r="D111" s="255"/>
      <c r="E111" s="273"/>
      <c r="F111" s="96" t="s">
        <v>49</v>
      </c>
      <c r="G111" s="97">
        <f>G110/N110</f>
        <v>0.48639358350042966</v>
      </c>
      <c r="H111" s="97">
        <f>H110/N110</f>
        <v>6.5310799197937558E-2</v>
      </c>
      <c r="I111" s="97">
        <f>I110/N110</f>
        <v>5.7576625608708104E-2</v>
      </c>
      <c r="J111" s="97">
        <f>J110/N110</f>
        <v>0.147808650816385</v>
      </c>
      <c r="K111" s="97">
        <f>K110/N110</f>
        <v>0.13033514752219993</v>
      </c>
      <c r="L111" s="97">
        <f>L110/N110</f>
        <v>4.210827843024921E-2</v>
      </c>
      <c r="M111" s="97">
        <f>M110/N110</f>
        <v>7.0466914924090518E-2</v>
      </c>
      <c r="N111" s="97">
        <f>G111+H111+I111+J111+K111+L111+M111</f>
        <v>1</v>
      </c>
    </row>
    <row r="112" spans="2:14">
      <c r="B112" s="255"/>
      <c r="C112" s="255"/>
      <c r="D112" s="255"/>
      <c r="E112" s="274" t="s">
        <v>52</v>
      </c>
      <c r="F112" s="100" t="s">
        <v>38</v>
      </c>
      <c r="G112" s="101">
        <v>6554</v>
      </c>
      <c r="H112" s="101">
        <v>911</v>
      </c>
      <c r="I112" s="101">
        <v>784</v>
      </c>
      <c r="J112" s="101">
        <v>2122</v>
      </c>
      <c r="K112" s="101">
        <v>2078</v>
      </c>
      <c r="L112" s="101">
        <v>753</v>
      </c>
      <c r="M112" s="103">
        <v>1098</v>
      </c>
      <c r="N112" s="101">
        <v>14300</v>
      </c>
    </row>
    <row r="113" spans="2:14">
      <c r="B113" s="255"/>
      <c r="C113" s="255"/>
      <c r="D113" s="273"/>
      <c r="E113" s="273"/>
      <c r="F113" s="96" t="s">
        <v>49</v>
      </c>
      <c r="G113" s="97">
        <f>G112/N112</f>
        <v>0.45832167832167831</v>
      </c>
      <c r="H113" s="97">
        <f>H112/N112</f>
        <v>6.3706293706293701E-2</v>
      </c>
      <c r="I113" s="97">
        <f>I112/N112</f>
        <v>5.4825174825174829E-2</v>
      </c>
      <c r="J113" s="97">
        <f>J112/N112</f>
        <v>0.14839160839160839</v>
      </c>
      <c r="K113" s="97">
        <f>K112/N112</f>
        <v>0.1453146853146853</v>
      </c>
      <c r="L113" s="97">
        <f>L112/N112</f>
        <v>5.2657342657342655E-2</v>
      </c>
      <c r="M113" s="97">
        <f>M112/N112</f>
        <v>7.6783216783216784E-2</v>
      </c>
      <c r="N113" s="97">
        <f>G113+H113+I113+J113+K113+L113+M113</f>
        <v>0.99999999999999989</v>
      </c>
    </row>
    <row r="114" spans="2:14">
      <c r="B114" s="255"/>
      <c r="C114" s="255"/>
      <c r="D114" s="272" t="s">
        <v>12</v>
      </c>
      <c r="E114" s="272" t="s">
        <v>32</v>
      </c>
      <c r="F114" s="100" t="s">
        <v>38</v>
      </c>
      <c r="G114" s="101">
        <v>2095</v>
      </c>
      <c r="H114" s="101">
        <v>181</v>
      </c>
      <c r="I114" s="101">
        <v>168</v>
      </c>
      <c r="J114" s="101">
        <v>476</v>
      </c>
      <c r="K114" s="101">
        <v>606</v>
      </c>
      <c r="L114" s="101">
        <v>232</v>
      </c>
      <c r="M114" s="103">
        <v>326</v>
      </c>
      <c r="N114" s="101">
        <v>4084</v>
      </c>
    </row>
    <row r="115" spans="2:14">
      <c r="B115" s="255"/>
      <c r="C115" s="255"/>
      <c r="D115" s="255"/>
      <c r="E115" s="273"/>
      <c r="F115" s="96" t="s">
        <v>49</v>
      </c>
      <c r="G115" s="97">
        <f>G114/N114</f>
        <v>0.51297747306562191</v>
      </c>
      <c r="H115" s="97">
        <f>H114/N114</f>
        <v>4.4319294809010777E-2</v>
      </c>
      <c r="I115" s="97">
        <f>I114/N114</f>
        <v>4.1136141038197842E-2</v>
      </c>
      <c r="J115" s="97">
        <f>J114/N114</f>
        <v>0.11655239960822723</v>
      </c>
      <c r="K115" s="97">
        <f>K114/N114</f>
        <v>0.14838393731635652</v>
      </c>
      <c r="L115" s="97">
        <f>L114/N114</f>
        <v>5.6807051909892263E-2</v>
      </c>
      <c r="M115" s="97">
        <f>M114/N114</f>
        <v>7.9823702252693432E-2</v>
      </c>
      <c r="N115" s="97">
        <f>G115+H115+I115+J115+K115+L115+M115</f>
        <v>0.99999999999999989</v>
      </c>
    </row>
    <row r="116" spans="2:14">
      <c r="B116" s="255"/>
      <c r="C116" s="255"/>
      <c r="D116" s="255"/>
      <c r="E116" s="272" t="s">
        <v>33</v>
      </c>
      <c r="F116" s="100" t="s">
        <v>38</v>
      </c>
      <c r="G116" s="101">
        <v>1017</v>
      </c>
      <c r="H116" s="101">
        <v>160</v>
      </c>
      <c r="I116" s="101">
        <v>103</v>
      </c>
      <c r="J116" s="101">
        <v>321</v>
      </c>
      <c r="K116" s="101">
        <v>330</v>
      </c>
      <c r="L116" s="101">
        <v>144</v>
      </c>
      <c r="M116" s="103">
        <v>209</v>
      </c>
      <c r="N116" s="101">
        <v>2284</v>
      </c>
    </row>
    <row r="117" spans="2:14">
      <c r="B117" s="255"/>
      <c r="C117" s="255"/>
      <c r="D117" s="255"/>
      <c r="E117" s="273"/>
      <c r="F117" s="96" t="s">
        <v>49</v>
      </c>
      <c r="G117" s="97">
        <f>G116/N116</f>
        <v>0.44527145359019266</v>
      </c>
      <c r="H117" s="97">
        <f>H116/N116</f>
        <v>7.0052539404553416E-2</v>
      </c>
      <c r="I117" s="97">
        <f>I116/N116</f>
        <v>4.509632224168126E-2</v>
      </c>
      <c r="J117" s="97">
        <f>J116/N116</f>
        <v>0.14054290718038528</v>
      </c>
      <c r="K117" s="97">
        <f>K116/N116</f>
        <v>0.14448336252189142</v>
      </c>
      <c r="L117" s="97">
        <f>L116/N116</f>
        <v>6.3047285464098074E-2</v>
      </c>
      <c r="M117" s="97">
        <f>M116/N116</f>
        <v>9.1506129597197894E-2</v>
      </c>
      <c r="N117" s="97">
        <f>G117+H117+I117+J117+K117+L117+M117</f>
        <v>1</v>
      </c>
    </row>
    <row r="118" spans="2:14">
      <c r="B118" s="255"/>
      <c r="C118" s="255"/>
      <c r="D118" s="255"/>
      <c r="E118" s="272" t="s">
        <v>34</v>
      </c>
      <c r="F118" s="100" t="s">
        <v>38</v>
      </c>
      <c r="G118" s="101">
        <v>491</v>
      </c>
      <c r="H118" s="101">
        <v>71</v>
      </c>
      <c r="I118" s="101">
        <v>36</v>
      </c>
      <c r="J118" s="101">
        <v>169</v>
      </c>
      <c r="K118" s="101">
        <v>200</v>
      </c>
      <c r="L118" s="101">
        <v>82</v>
      </c>
      <c r="M118" s="103">
        <v>126</v>
      </c>
      <c r="N118" s="101">
        <v>1175</v>
      </c>
    </row>
    <row r="119" spans="2:14">
      <c r="B119" s="255"/>
      <c r="C119" s="255"/>
      <c r="D119" s="255"/>
      <c r="E119" s="273"/>
      <c r="F119" s="96" t="s">
        <v>49</v>
      </c>
      <c r="G119" s="97">
        <f>G118/N118</f>
        <v>0.4178723404255319</v>
      </c>
      <c r="H119" s="97">
        <f>H118/N118</f>
        <v>6.0425531914893617E-2</v>
      </c>
      <c r="I119" s="97">
        <f>I118/N118</f>
        <v>3.0638297872340424E-2</v>
      </c>
      <c r="J119" s="97">
        <f>J118/N118</f>
        <v>0.14382978723404255</v>
      </c>
      <c r="K119" s="97">
        <f>K118/N118</f>
        <v>0.1702127659574468</v>
      </c>
      <c r="L119" s="97">
        <f>L118/N118</f>
        <v>6.9787234042553187E-2</v>
      </c>
      <c r="M119" s="97">
        <f>M118/N118</f>
        <v>0.10723404255319149</v>
      </c>
      <c r="N119" s="97">
        <f>G119+H119+I119+J119+K119+L119+M119</f>
        <v>1</v>
      </c>
    </row>
    <row r="120" spans="2:14">
      <c r="B120" s="255"/>
      <c r="C120" s="255"/>
      <c r="D120" s="255"/>
      <c r="E120" s="272" t="s">
        <v>35</v>
      </c>
      <c r="F120" s="100" t="s">
        <v>38</v>
      </c>
      <c r="G120" s="101">
        <v>4807</v>
      </c>
      <c r="H120" s="101">
        <v>539</v>
      </c>
      <c r="I120" s="101">
        <v>474</v>
      </c>
      <c r="J120" s="101">
        <v>1356</v>
      </c>
      <c r="K120" s="101">
        <v>1542</v>
      </c>
      <c r="L120" s="101">
        <v>604</v>
      </c>
      <c r="M120" s="103">
        <v>959</v>
      </c>
      <c r="N120" s="101">
        <v>10281</v>
      </c>
    </row>
    <row r="121" spans="2:14">
      <c r="B121" s="255"/>
      <c r="C121" s="255"/>
      <c r="D121" s="255"/>
      <c r="E121" s="273"/>
      <c r="F121" s="96" t="s">
        <v>49</v>
      </c>
      <c r="G121" s="97">
        <f>G120/N120</f>
        <v>0.46756152125279643</v>
      </c>
      <c r="H121" s="97">
        <f>H120/N120</f>
        <v>5.2426806730862759E-2</v>
      </c>
      <c r="I121" s="97">
        <f>I120/N120</f>
        <v>4.6104464546250362E-2</v>
      </c>
      <c r="J121" s="97">
        <f>J120/N120</f>
        <v>0.1318937846512985</v>
      </c>
      <c r="K121" s="97">
        <f>K120/N120</f>
        <v>0.14998540997957396</v>
      </c>
      <c r="L121" s="97">
        <f>L120/N120</f>
        <v>5.8749148915475148E-2</v>
      </c>
      <c r="M121" s="97">
        <f>M120/N120</f>
        <v>9.3278863923742822E-2</v>
      </c>
      <c r="N121" s="97">
        <f>G121+H121+I121+J121+K121+L121+M121</f>
        <v>1</v>
      </c>
    </row>
    <row r="122" spans="2:14">
      <c r="B122" s="255"/>
      <c r="C122" s="255"/>
      <c r="D122" s="255"/>
      <c r="E122" s="272" t="s">
        <v>36</v>
      </c>
      <c r="F122" s="100" t="s">
        <v>38</v>
      </c>
      <c r="G122" s="101">
        <v>2440</v>
      </c>
      <c r="H122" s="101">
        <v>312</v>
      </c>
      <c r="I122" s="101">
        <v>219</v>
      </c>
      <c r="J122" s="101">
        <v>615</v>
      </c>
      <c r="K122" s="101">
        <v>685</v>
      </c>
      <c r="L122" s="101">
        <v>267</v>
      </c>
      <c r="M122" s="103">
        <v>407</v>
      </c>
      <c r="N122" s="101">
        <v>4945</v>
      </c>
    </row>
    <row r="123" spans="2:14">
      <c r="B123" s="255"/>
      <c r="C123" s="255"/>
      <c r="D123" s="255"/>
      <c r="E123" s="273"/>
      <c r="F123" s="96" t="s">
        <v>49</v>
      </c>
      <c r="G123" s="97">
        <f>G122/N122</f>
        <v>0.49342770475227504</v>
      </c>
      <c r="H123" s="97">
        <f>H122/N122</f>
        <v>6.3094034378159761E-2</v>
      </c>
      <c r="I123" s="97">
        <f>I122/N122</f>
        <v>4.428715874620829E-2</v>
      </c>
      <c r="J123" s="97">
        <f>J122/N122</f>
        <v>0.12436804853387259</v>
      </c>
      <c r="K123" s="97">
        <f>K122/N122</f>
        <v>0.1385237613751264</v>
      </c>
      <c r="L123" s="97">
        <f>L122/N122</f>
        <v>5.3993933265925179E-2</v>
      </c>
      <c r="M123" s="97">
        <f>M122/N122</f>
        <v>8.2305358948432758E-2</v>
      </c>
      <c r="N123" s="97">
        <f>G123+H123+I123+J123+K123+L123+M123</f>
        <v>0.99999999999999989</v>
      </c>
    </row>
    <row r="124" spans="2:14">
      <c r="B124" s="255"/>
      <c r="C124" s="255"/>
      <c r="D124" s="255"/>
      <c r="E124" s="274" t="s">
        <v>52</v>
      </c>
      <c r="F124" s="100" t="s">
        <v>38</v>
      </c>
      <c r="G124" s="101">
        <v>10850</v>
      </c>
      <c r="H124" s="101">
        <v>1263</v>
      </c>
      <c r="I124" s="101">
        <v>1000</v>
      </c>
      <c r="J124" s="101">
        <v>2937</v>
      </c>
      <c r="K124" s="101">
        <v>3363</v>
      </c>
      <c r="L124" s="101">
        <v>1329</v>
      </c>
      <c r="M124" s="103">
        <v>2027</v>
      </c>
      <c r="N124" s="101">
        <v>22769</v>
      </c>
    </row>
    <row r="125" spans="2:14">
      <c r="B125" s="255"/>
      <c r="C125" s="273"/>
      <c r="D125" s="273"/>
      <c r="E125" s="273"/>
      <c r="F125" s="96" t="s">
        <v>49</v>
      </c>
      <c r="G125" s="97">
        <f>G124/N124</f>
        <v>0.47652509991655323</v>
      </c>
      <c r="H125" s="97">
        <f>H124/N124</f>
        <v>5.5470156792129653E-2</v>
      </c>
      <c r="I125" s="97">
        <f>I124/N124</f>
        <v>4.3919364047608593E-2</v>
      </c>
      <c r="J125" s="97">
        <f>J124/N124</f>
        <v>0.12899117220782644</v>
      </c>
      <c r="K125" s="97">
        <f>K124/N124</f>
        <v>0.14770082129210768</v>
      </c>
      <c r="L125" s="97">
        <f>L124/N124</f>
        <v>5.8368834819271818E-2</v>
      </c>
      <c r="M125" s="97">
        <f>M124/N124</f>
        <v>8.9024550924502607E-2</v>
      </c>
      <c r="N125" s="97">
        <f>G125+H125+I125+J125+K125+L125+M125</f>
        <v>0.99999999999999989</v>
      </c>
    </row>
    <row r="126" spans="2:14">
      <c r="B126" s="255"/>
      <c r="C126" s="272" t="s">
        <v>40</v>
      </c>
      <c r="D126" s="272" t="s">
        <v>11</v>
      </c>
      <c r="E126" s="272" t="s">
        <v>32</v>
      </c>
      <c r="F126" s="100" t="s">
        <v>38</v>
      </c>
      <c r="G126" s="101">
        <v>147</v>
      </c>
      <c r="H126" s="101">
        <v>5</v>
      </c>
      <c r="I126" s="101">
        <v>7</v>
      </c>
      <c r="J126" s="101">
        <v>25</v>
      </c>
      <c r="K126" s="101">
        <v>25</v>
      </c>
      <c r="L126" s="101">
        <v>12</v>
      </c>
      <c r="M126" s="103">
        <v>8</v>
      </c>
      <c r="N126" s="101">
        <v>229</v>
      </c>
    </row>
    <row r="127" spans="2:14">
      <c r="B127" s="255"/>
      <c r="C127" s="255"/>
      <c r="D127" s="255"/>
      <c r="E127" s="273"/>
      <c r="F127" s="96" t="s">
        <v>49</v>
      </c>
      <c r="G127" s="97">
        <f>G126/N126</f>
        <v>0.64192139737991272</v>
      </c>
      <c r="H127" s="97">
        <f>H126/N126</f>
        <v>2.1834061135371178E-2</v>
      </c>
      <c r="I127" s="97">
        <f>I126/N126</f>
        <v>3.0567685589519649E-2</v>
      </c>
      <c r="J127" s="97">
        <f>J126/N126</f>
        <v>0.1091703056768559</v>
      </c>
      <c r="K127" s="97">
        <f>K126/N126</f>
        <v>0.1091703056768559</v>
      </c>
      <c r="L127" s="97">
        <f>L126/N126</f>
        <v>5.2401746724890827E-2</v>
      </c>
      <c r="M127" s="97">
        <f>M126/N126</f>
        <v>3.4934497816593885E-2</v>
      </c>
      <c r="N127" s="97">
        <f>G127+H127+I127+J127+K127+L127+M127</f>
        <v>1.0000000000000002</v>
      </c>
    </row>
    <row r="128" spans="2:14">
      <c r="B128" s="255"/>
      <c r="C128" s="255"/>
      <c r="D128" s="255"/>
      <c r="E128" s="272" t="s">
        <v>33</v>
      </c>
      <c r="F128" s="100" t="s">
        <v>38</v>
      </c>
      <c r="G128" s="101">
        <v>59</v>
      </c>
      <c r="H128" s="101">
        <v>4</v>
      </c>
      <c r="I128" s="101">
        <v>8</v>
      </c>
      <c r="J128" s="101">
        <v>12</v>
      </c>
      <c r="K128" s="101">
        <v>13</v>
      </c>
      <c r="L128" s="101">
        <v>2</v>
      </c>
      <c r="M128" s="103">
        <v>3</v>
      </c>
      <c r="N128" s="101">
        <v>101</v>
      </c>
    </row>
    <row r="129" spans="2:14">
      <c r="B129" s="255"/>
      <c r="C129" s="255"/>
      <c r="D129" s="255"/>
      <c r="E129" s="273"/>
      <c r="F129" s="96" t="s">
        <v>49</v>
      </c>
      <c r="G129" s="97">
        <f>G128/N128</f>
        <v>0.58415841584158412</v>
      </c>
      <c r="H129" s="97">
        <f>H128/N128</f>
        <v>3.9603960396039604E-2</v>
      </c>
      <c r="I129" s="97">
        <f>I128/N128</f>
        <v>7.9207920792079209E-2</v>
      </c>
      <c r="J129" s="97">
        <f>J128/N128</f>
        <v>0.11881188118811881</v>
      </c>
      <c r="K129" s="97">
        <f>K128/N128</f>
        <v>0.12871287128712872</v>
      </c>
      <c r="L129" s="97">
        <f>L128/N128</f>
        <v>1.9801980198019802E-2</v>
      </c>
      <c r="M129" s="97">
        <f>M128/N128</f>
        <v>2.9702970297029702E-2</v>
      </c>
      <c r="N129" s="97">
        <f>G129+H129+I129+J129+K129+L129+M129</f>
        <v>1</v>
      </c>
    </row>
    <row r="130" spans="2:14">
      <c r="B130" s="255"/>
      <c r="C130" s="255"/>
      <c r="D130" s="255"/>
      <c r="E130" s="272" t="s">
        <v>34</v>
      </c>
      <c r="F130" s="100" t="s">
        <v>38</v>
      </c>
      <c r="G130" s="101">
        <v>17</v>
      </c>
      <c r="H130" s="101">
        <v>4</v>
      </c>
      <c r="I130" s="101">
        <v>2</v>
      </c>
      <c r="J130" s="101">
        <v>7</v>
      </c>
      <c r="K130" s="101">
        <v>3</v>
      </c>
      <c r="L130" s="101">
        <v>3</v>
      </c>
      <c r="M130" s="103">
        <v>3</v>
      </c>
      <c r="N130" s="101">
        <v>39</v>
      </c>
    </row>
    <row r="131" spans="2:14">
      <c r="B131" s="255"/>
      <c r="C131" s="255"/>
      <c r="D131" s="255"/>
      <c r="E131" s="273"/>
      <c r="F131" s="96" t="s">
        <v>49</v>
      </c>
      <c r="G131" s="97">
        <f>G130/N130</f>
        <v>0.4358974358974359</v>
      </c>
      <c r="H131" s="97">
        <f>H130/N130</f>
        <v>0.10256410256410256</v>
      </c>
      <c r="I131" s="97">
        <f>I130/N130</f>
        <v>5.128205128205128E-2</v>
      </c>
      <c r="J131" s="97">
        <f>J130/N130</f>
        <v>0.17948717948717949</v>
      </c>
      <c r="K131" s="97">
        <f>K130/N130</f>
        <v>7.6923076923076927E-2</v>
      </c>
      <c r="L131" s="97">
        <f>L130/N130</f>
        <v>7.6923076923076927E-2</v>
      </c>
      <c r="M131" s="97">
        <f>M130/N130</f>
        <v>7.6923076923076927E-2</v>
      </c>
      <c r="N131" s="97">
        <f>G131+H131+I131+J131+K131+L131+M131</f>
        <v>1</v>
      </c>
    </row>
    <row r="132" spans="2:14">
      <c r="B132" s="255"/>
      <c r="C132" s="255"/>
      <c r="D132" s="255"/>
      <c r="E132" s="272" t="s">
        <v>35</v>
      </c>
      <c r="F132" s="100" t="s">
        <v>38</v>
      </c>
      <c r="G132" s="101">
        <v>497</v>
      </c>
      <c r="H132" s="101">
        <v>56</v>
      </c>
      <c r="I132" s="101">
        <v>36</v>
      </c>
      <c r="J132" s="101">
        <v>112</v>
      </c>
      <c r="K132" s="101">
        <v>98</v>
      </c>
      <c r="L132" s="101">
        <v>27</v>
      </c>
      <c r="M132" s="103">
        <v>52</v>
      </c>
      <c r="N132" s="101">
        <v>878</v>
      </c>
    </row>
    <row r="133" spans="2:14">
      <c r="B133" s="255"/>
      <c r="C133" s="255"/>
      <c r="D133" s="255"/>
      <c r="E133" s="273"/>
      <c r="F133" s="96" t="s">
        <v>49</v>
      </c>
      <c r="G133" s="97">
        <f>G132/N132</f>
        <v>0.56605922551252852</v>
      </c>
      <c r="H133" s="97">
        <f>H132/N132</f>
        <v>6.3781321184510256E-2</v>
      </c>
      <c r="I133" s="97">
        <f>I132/N132</f>
        <v>4.1002277904328019E-2</v>
      </c>
      <c r="J133" s="97">
        <f>J132/N132</f>
        <v>0.12756264236902051</v>
      </c>
      <c r="K133" s="97">
        <f>K132/N132</f>
        <v>0.11161731207289294</v>
      </c>
      <c r="L133" s="97">
        <f>L132/N132</f>
        <v>3.0751708428246014E-2</v>
      </c>
      <c r="M133" s="97">
        <f>M132/N132</f>
        <v>5.9225512528473807E-2</v>
      </c>
      <c r="N133" s="97">
        <f>G133+H133+I133+J133+K133+L133+M133</f>
        <v>1</v>
      </c>
    </row>
    <row r="134" spans="2:14">
      <c r="B134" s="255"/>
      <c r="C134" s="255"/>
      <c r="D134" s="255"/>
      <c r="E134" s="272" t="s">
        <v>36</v>
      </c>
      <c r="F134" s="100" t="s">
        <v>38</v>
      </c>
      <c r="G134" s="101">
        <v>229</v>
      </c>
      <c r="H134" s="101">
        <v>25</v>
      </c>
      <c r="I134" s="101">
        <v>19</v>
      </c>
      <c r="J134" s="101">
        <v>49</v>
      </c>
      <c r="K134" s="101">
        <v>40</v>
      </c>
      <c r="L134" s="101">
        <v>17</v>
      </c>
      <c r="M134" s="103">
        <v>19</v>
      </c>
      <c r="N134" s="101">
        <v>398</v>
      </c>
    </row>
    <row r="135" spans="2:14">
      <c r="B135" s="255"/>
      <c r="C135" s="255"/>
      <c r="D135" s="255"/>
      <c r="E135" s="273"/>
      <c r="F135" s="96" t="s">
        <v>49</v>
      </c>
      <c r="G135" s="97">
        <f>G134/N134</f>
        <v>0.57537688442211055</v>
      </c>
      <c r="H135" s="97">
        <f>H134/N134</f>
        <v>6.2814070351758788E-2</v>
      </c>
      <c r="I135" s="97">
        <f>I134/N134</f>
        <v>4.7738693467336682E-2</v>
      </c>
      <c r="J135" s="97">
        <f>J134/N134</f>
        <v>0.12311557788944724</v>
      </c>
      <c r="K135" s="97">
        <f>K134/N134</f>
        <v>0.10050251256281408</v>
      </c>
      <c r="L135" s="97">
        <f>L134/N134</f>
        <v>4.2713567839195977E-2</v>
      </c>
      <c r="M135" s="97">
        <f>M134/N134</f>
        <v>4.7738693467336682E-2</v>
      </c>
      <c r="N135" s="97">
        <f>G135+H135+I135+J135+K135+L135+M135</f>
        <v>1</v>
      </c>
    </row>
    <row r="136" spans="2:14">
      <c r="B136" s="255"/>
      <c r="C136" s="255"/>
      <c r="D136" s="255"/>
      <c r="E136" s="274" t="s">
        <v>52</v>
      </c>
      <c r="F136" s="100" t="s">
        <v>38</v>
      </c>
      <c r="G136" s="101">
        <v>949</v>
      </c>
      <c r="H136" s="101">
        <v>94</v>
      </c>
      <c r="I136" s="101">
        <v>72</v>
      </c>
      <c r="J136" s="101">
        <v>205</v>
      </c>
      <c r="K136" s="101">
        <v>179</v>
      </c>
      <c r="L136" s="101">
        <v>61</v>
      </c>
      <c r="M136" s="103">
        <v>85</v>
      </c>
      <c r="N136" s="101">
        <v>1645</v>
      </c>
    </row>
    <row r="137" spans="2:14">
      <c r="B137" s="255"/>
      <c r="C137" s="255"/>
      <c r="D137" s="273"/>
      <c r="E137" s="273"/>
      <c r="F137" s="96" t="s">
        <v>49</v>
      </c>
      <c r="G137" s="97">
        <f>G136/N136</f>
        <v>0.57689969604863223</v>
      </c>
      <c r="H137" s="97">
        <f>H136/N136</f>
        <v>5.7142857142857141E-2</v>
      </c>
      <c r="I137" s="97">
        <f>I136/N136</f>
        <v>4.376899696048632E-2</v>
      </c>
      <c r="J137" s="97">
        <f>J136/N136</f>
        <v>0.12462006079027356</v>
      </c>
      <c r="K137" s="97">
        <f>K136/N136</f>
        <v>0.10881458966565349</v>
      </c>
      <c r="L137" s="97">
        <f>L136/N136</f>
        <v>3.7082066869300913E-2</v>
      </c>
      <c r="M137" s="97">
        <f>M136/N136</f>
        <v>5.1671732522796353E-2</v>
      </c>
      <c r="N137" s="97">
        <f>G137+H137+I137+J137+K137+L137+M137</f>
        <v>1</v>
      </c>
    </row>
    <row r="138" spans="2:14">
      <c r="B138" s="255"/>
      <c r="C138" s="255"/>
      <c r="D138" s="272" t="s">
        <v>12</v>
      </c>
      <c r="E138" s="272" t="s">
        <v>32</v>
      </c>
      <c r="F138" s="100" t="s">
        <v>38</v>
      </c>
      <c r="G138" s="101">
        <v>273</v>
      </c>
      <c r="H138" s="101">
        <v>22</v>
      </c>
      <c r="I138" s="101">
        <v>18</v>
      </c>
      <c r="J138" s="101">
        <v>51</v>
      </c>
      <c r="K138" s="101">
        <v>39</v>
      </c>
      <c r="L138" s="101">
        <v>6</v>
      </c>
      <c r="M138" s="103">
        <v>31</v>
      </c>
      <c r="N138" s="101">
        <v>440</v>
      </c>
    </row>
    <row r="139" spans="2:14">
      <c r="B139" s="255"/>
      <c r="C139" s="255"/>
      <c r="D139" s="255"/>
      <c r="E139" s="273"/>
      <c r="F139" s="96" t="s">
        <v>49</v>
      </c>
      <c r="G139" s="97">
        <f>G138/N138</f>
        <v>0.62045454545454548</v>
      </c>
      <c r="H139" s="97">
        <f>H138/N138</f>
        <v>0.05</v>
      </c>
      <c r="I139" s="97">
        <f>I138/N138</f>
        <v>4.0909090909090909E-2</v>
      </c>
      <c r="J139" s="97">
        <f>J138/N138</f>
        <v>0.11590909090909091</v>
      </c>
      <c r="K139" s="97">
        <f>K138/N138</f>
        <v>8.8636363636363638E-2</v>
      </c>
      <c r="L139" s="97">
        <f>L138/N138</f>
        <v>1.3636363636363636E-2</v>
      </c>
      <c r="M139" s="97">
        <f>M138/N138</f>
        <v>7.045454545454545E-2</v>
      </c>
      <c r="N139" s="97">
        <f>G139+H139+I139+J139+K139+L139+M139</f>
        <v>1.0000000000000002</v>
      </c>
    </row>
    <row r="140" spans="2:14">
      <c r="B140" s="255"/>
      <c r="C140" s="255"/>
      <c r="D140" s="255"/>
      <c r="E140" s="272" t="s">
        <v>33</v>
      </c>
      <c r="F140" s="100" t="s">
        <v>38</v>
      </c>
      <c r="G140" s="101">
        <v>126</v>
      </c>
      <c r="H140" s="101">
        <v>20</v>
      </c>
      <c r="I140" s="101">
        <v>6</v>
      </c>
      <c r="J140" s="101">
        <v>32</v>
      </c>
      <c r="K140" s="101">
        <v>25</v>
      </c>
      <c r="L140" s="101">
        <v>7</v>
      </c>
      <c r="M140" s="103">
        <v>13</v>
      </c>
      <c r="N140" s="101">
        <v>229</v>
      </c>
    </row>
    <row r="141" spans="2:14">
      <c r="B141" s="255"/>
      <c r="C141" s="255"/>
      <c r="D141" s="255"/>
      <c r="E141" s="273"/>
      <c r="F141" s="96" t="s">
        <v>49</v>
      </c>
      <c r="G141" s="97">
        <f>G140/N140</f>
        <v>0.55021834061135366</v>
      </c>
      <c r="H141" s="97">
        <f>H140/N140</f>
        <v>8.7336244541484712E-2</v>
      </c>
      <c r="I141" s="97">
        <f>I140/N140</f>
        <v>2.6200873362445413E-2</v>
      </c>
      <c r="J141" s="97">
        <f>J140/N140</f>
        <v>0.13973799126637554</v>
      </c>
      <c r="K141" s="97">
        <f>K140/N140</f>
        <v>0.1091703056768559</v>
      </c>
      <c r="L141" s="97">
        <f>L140/N140</f>
        <v>3.0567685589519649E-2</v>
      </c>
      <c r="M141" s="97">
        <f>M140/N140</f>
        <v>5.6768558951965066E-2</v>
      </c>
      <c r="N141" s="97">
        <f>G141+H141+I141+J141+K141+L141+M141</f>
        <v>0.99999999999999989</v>
      </c>
    </row>
    <row r="142" spans="2:14">
      <c r="B142" s="255"/>
      <c r="C142" s="255"/>
      <c r="D142" s="255"/>
      <c r="E142" s="272" t="s">
        <v>34</v>
      </c>
      <c r="F142" s="100" t="s">
        <v>38</v>
      </c>
      <c r="G142" s="101">
        <v>65</v>
      </c>
      <c r="H142" s="101">
        <v>6</v>
      </c>
      <c r="I142" s="101">
        <v>1</v>
      </c>
      <c r="J142" s="101">
        <v>13</v>
      </c>
      <c r="K142" s="101">
        <v>16</v>
      </c>
      <c r="L142" s="101">
        <v>4</v>
      </c>
      <c r="M142" s="103">
        <v>8</v>
      </c>
      <c r="N142" s="101">
        <v>113</v>
      </c>
    </row>
    <row r="143" spans="2:14">
      <c r="B143" s="255"/>
      <c r="C143" s="255"/>
      <c r="D143" s="255"/>
      <c r="E143" s="273"/>
      <c r="F143" s="96" t="s">
        <v>49</v>
      </c>
      <c r="G143" s="97">
        <f>G142/N142</f>
        <v>0.5752212389380531</v>
      </c>
      <c r="H143" s="97">
        <f>H142/N142</f>
        <v>5.3097345132743362E-2</v>
      </c>
      <c r="I143" s="97">
        <f>I142/N142</f>
        <v>8.8495575221238937E-3</v>
      </c>
      <c r="J143" s="97">
        <f>J142/N142</f>
        <v>0.11504424778761062</v>
      </c>
      <c r="K143" s="97">
        <f>K142/N142</f>
        <v>0.1415929203539823</v>
      </c>
      <c r="L143" s="97">
        <f>L142/N142</f>
        <v>3.5398230088495575E-2</v>
      </c>
      <c r="M143" s="97">
        <f>M142/N142</f>
        <v>7.0796460176991149E-2</v>
      </c>
      <c r="N143" s="97">
        <f>G143+H143+I143+J143+K143+L143+M143</f>
        <v>0.99999999999999989</v>
      </c>
    </row>
    <row r="144" spans="2:14">
      <c r="B144" s="255"/>
      <c r="C144" s="255"/>
      <c r="D144" s="255"/>
      <c r="E144" s="272" t="s">
        <v>35</v>
      </c>
      <c r="F144" s="100" t="s">
        <v>38</v>
      </c>
      <c r="G144" s="101">
        <v>877</v>
      </c>
      <c r="H144" s="101">
        <v>77</v>
      </c>
      <c r="I144" s="101">
        <v>64</v>
      </c>
      <c r="J144" s="101">
        <v>193</v>
      </c>
      <c r="K144" s="101">
        <v>175</v>
      </c>
      <c r="L144" s="101">
        <v>64</v>
      </c>
      <c r="M144" s="103">
        <v>75</v>
      </c>
      <c r="N144" s="101">
        <v>1525</v>
      </c>
    </row>
    <row r="145" spans="2:14">
      <c r="B145" s="255"/>
      <c r="C145" s="255"/>
      <c r="D145" s="255"/>
      <c r="E145" s="273"/>
      <c r="F145" s="96" t="s">
        <v>49</v>
      </c>
      <c r="G145" s="97">
        <f>G144/N144</f>
        <v>0.57508196721311478</v>
      </c>
      <c r="H145" s="97">
        <f>H144/N144</f>
        <v>5.0491803278688525E-2</v>
      </c>
      <c r="I145" s="97">
        <f>I144/N144</f>
        <v>4.1967213114754098E-2</v>
      </c>
      <c r="J145" s="97">
        <f>J144/N144</f>
        <v>0.12655737704918033</v>
      </c>
      <c r="K145" s="97">
        <f>K144/N144</f>
        <v>0.11475409836065574</v>
      </c>
      <c r="L145" s="97">
        <f>L144/N144</f>
        <v>4.1967213114754098E-2</v>
      </c>
      <c r="M145" s="97">
        <f>M144/N144</f>
        <v>4.9180327868852458E-2</v>
      </c>
      <c r="N145" s="97">
        <f>G145+H145+I145+J145+K145+L145+M145</f>
        <v>1</v>
      </c>
    </row>
    <row r="146" spans="2:14">
      <c r="B146" s="255"/>
      <c r="C146" s="255"/>
      <c r="D146" s="255"/>
      <c r="E146" s="272" t="s">
        <v>36</v>
      </c>
      <c r="F146" s="100" t="s">
        <v>38</v>
      </c>
      <c r="G146" s="101">
        <v>375</v>
      </c>
      <c r="H146" s="101">
        <v>33</v>
      </c>
      <c r="I146" s="101">
        <v>24</v>
      </c>
      <c r="J146" s="101">
        <v>71</v>
      </c>
      <c r="K146" s="101">
        <v>80</v>
      </c>
      <c r="L146" s="101">
        <v>22</v>
      </c>
      <c r="M146" s="103">
        <v>40</v>
      </c>
      <c r="N146" s="101">
        <v>645</v>
      </c>
    </row>
    <row r="147" spans="2:14">
      <c r="B147" s="255"/>
      <c r="C147" s="255"/>
      <c r="D147" s="255"/>
      <c r="E147" s="273"/>
      <c r="F147" s="96" t="s">
        <v>49</v>
      </c>
      <c r="G147" s="97">
        <f>G146/N146</f>
        <v>0.58139534883720934</v>
      </c>
      <c r="H147" s="97">
        <f>H146/N146</f>
        <v>5.1162790697674418E-2</v>
      </c>
      <c r="I147" s="97">
        <f>I146/N146</f>
        <v>3.7209302325581395E-2</v>
      </c>
      <c r="J147" s="97">
        <f>J146/N146</f>
        <v>0.11007751937984496</v>
      </c>
      <c r="K147" s="97">
        <f>K146/N146</f>
        <v>0.12403100775193798</v>
      </c>
      <c r="L147" s="97">
        <f>L146/N146</f>
        <v>3.4108527131782945E-2</v>
      </c>
      <c r="M147" s="97">
        <f>M146/N146</f>
        <v>6.2015503875968991E-2</v>
      </c>
      <c r="N147" s="97">
        <f>G147+H147+I147+J147+K147+L147+M147</f>
        <v>1</v>
      </c>
    </row>
    <row r="148" spans="2:14">
      <c r="B148" s="255"/>
      <c r="C148" s="255"/>
      <c r="D148" s="255"/>
      <c r="E148" s="274" t="s">
        <v>52</v>
      </c>
      <c r="F148" s="100" t="s">
        <v>38</v>
      </c>
      <c r="G148" s="101">
        <v>1716</v>
      </c>
      <c r="H148" s="101">
        <v>158</v>
      </c>
      <c r="I148" s="101">
        <v>113</v>
      </c>
      <c r="J148" s="101">
        <v>360</v>
      </c>
      <c r="K148" s="101">
        <v>335</v>
      </c>
      <c r="L148" s="101">
        <v>103</v>
      </c>
      <c r="M148" s="103">
        <v>167</v>
      </c>
      <c r="N148" s="101">
        <v>2952</v>
      </c>
    </row>
    <row r="149" spans="2:14">
      <c r="B149" s="273"/>
      <c r="C149" s="273"/>
      <c r="D149" s="273"/>
      <c r="E149" s="273"/>
      <c r="F149" s="96" t="s">
        <v>49</v>
      </c>
      <c r="G149" s="97">
        <f>G148/N148</f>
        <v>0.58130081300813008</v>
      </c>
      <c r="H149" s="97">
        <f>H148/N148</f>
        <v>5.3523035230352303E-2</v>
      </c>
      <c r="I149" s="97">
        <f>I148/N148</f>
        <v>3.8279132791327913E-2</v>
      </c>
      <c r="J149" s="97">
        <f>J148/N148</f>
        <v>0.12195121951219512</v>
      </c>
      <c r="K149" s="97">
        <f>K148/N148</f>
        <v>0.11348238482384825</v>
      </c>
      <c r="L149" s="97">
        <f>L148/N148</f>
        <v>3.4891598915989162E-2</v>
      </c>
      <c r="M149" s="97">
        <f>M148/N148</f>
        <v>5.6571815718157184E-2</v>
      </c>
      <c r="N149" s="97">
        <f>G149+H149+I149+J149+K149+L149+M149</f>
        <v>0.99999999999999989</v>
      </c>
    </row>
    <row r="150" spans="2:14">
      <c r="B150" s="272" t="s">
        <v>19</v>
      </c>
      <c r="C150" s="272" t="s">
        <v>30</v>
      </c>
      <c r="D150" s="272" t="s">
        <v>11</v>
      </c>
      <c r="E150" s="272" t="s">
        <v>32</v>
      </c>
      <c r="F150" s="100" t="s">
        <v>38</v>
      </c>
      <c r="G150" s="101">
        <v>46</v>
      </c>
      <c r="H150" s="101">
        <v>8</v>
      </c>
      <c r="I150" s="101">
        <v>8</v>
      </c>
      <c r="J150" s="101">
        <v>29</v>
      </c>
      <c r="K150" s="101">
        <v>35</v>
      </c>
      <c r="L150" s="101">
        <v>10</v>
      </c>
      <c r="M150" s="103">
        <v>17</v>
      </c>
      <c r="N150" s="101">
        <v>153</v>
      </c>
    </row>
    <row r="151" spans="2:14">
      <c r="B151" s="255"/>
      <c r="C151" s="255"/>
      <c r="D151" s="255"/>
      <c r="E151" s="273"/>
      <c r="F151" s="96" t="s">
        <v>49</v>
      </c>
      <c r="G151" s="97">
        <f>G150/N150</f>
        <v>0.30065359477124182</v>
      </c>
      <c r="H151" s="97">
        <f>H150/N150</f>
        <v>5.2287581699346407E-2</v>
      </c>
      <c r="I151" s="97">
        <f>I150/N150</f>
        <v>5.2287581699346407E-2</v>
      </c>
      <c r="J151" s="97">
        <f>J150/N150</f>
        <v>0.18954248366013071</v>
      </c>
      <c r="K151" s="97">
        <f>K150/N150</f>
        <v>0.22875816993464052</v>
      </c>
      <c r="L151" s="97">
        <f>L150/N150</f>
        <v>6.535947712418301E-2</v>
      </c>
      <c r="M151" s="97">
        <f>M150/N150</f>
        <v>0.1111111111111111</v>
      </c>
      <c r="N151" s="97">
        <f>G151+H151+I151+J151+K151+L151+M151</f>
        <v>0.99999999999999978</v>
      </c>
    </row>
    <row r="152" spans="2:14">
      <c r="B152" s="255"/>
      <c r="C152" s="255"/>
      <c r="D152" s="255"/>
      <c r="E152" s="272" t="s">
        <v>33</v>
      </c>
      <c r="F152" s="100" t="s">
        <v>38</v>
      </c>
      <c r="G152" s="101">
        <v>29</v>
      </c>
      <c r="H152" s="101">
        <v>7</v>
      </c>
      <c r="I152" s="101">
        <v>5</v>
      </c>
      <c r="J152" s="101">
        <v>5</v>
      </c>
      <c r="K152" s="101">
        <v>13</v>
      </c>
      <c r="L152" s="101">
        <v>5</v>
      </c>
      <c r="M152" s="103">
        <v>10</v>
      </c>
      <c r="N152" s="101">
        <v>74</v>
      </c>
    </row>
    <row r="153" spans="2:14">
      <c r="B153" s="255"/>
      <c r="C153" s="255"/>
      <c r="D153" s="255"/>
      <c r="E153" s="273"/>
      <c r="F153" s="96" t="s">
        <v>49</v>
      </c>
      <c r="G153" s="97">
        <f>G152/N152</f>
        <v>0.39189189189189189</v>
      </c>
      <c r="H153" s="97">
        <f>H152/N152</f>
        <v>9.45945945945946E-2</v>
      </c>
      <c r="I153" s="97">
        <f>I152/N152</f>
        <v>6.7567567567567571E-2</v>
      </c>
      <c r="J153" s="97">
        <f>J152/N152</f>
        <v>6.7567567567567571E-2</v>
      </c>
      <c r="K153" s="97">
        <f>K152/N152</f>
        <v>0.17567567567567569</v>
      </c>
      <c r="L153" s="97">
        <f>L152/N152</f>
        <v>6.7567567567567571E-2</v>
      </c>
      <c r="M153" s="97">
        <f>M152/N152</f>
        <v>0.13513513513513514</v>
      </c>
      <c r="N153" s="97">
        <f>G153+H153+I153+J153+K153+L153+M153</f>
        <v>1</v>
      </c>
    </row>
    <row r="154" spans="2:14">
      <c r="B154" s="255"/>
      <c r="C154" s="255"/>
      <c r="D154" s="255"/>
      <c r="E154" s="272" t="s">
        <v>34</v>
      </c>
      <c r="F154" s="100" t="s">
        <v>38</v>
      </c>
      <c r="G154" s="101">
        <v>13</v>
      </c>
      <c r="H154" s="101">
        <v>3</v>
      </c>
      <c r="I154" s="101">
        <v>4</v>
      </c>
      <c r="J154" s="101">
        <v>11</v>
      </c>
      <c r="K154" s="101">
        <v>9</v>
      </c>
      <c r="L154" s="101">
        <v>4</v>
      </c>
      <c r="M154" s="103">
        <v>6</v>
      </c>
      <c r="N154" s="101">
        <v>50</v>
      </c>
    </row>
    <row r="155" spans="2:14">
      <c r="B155" s="255"/>
      <c r="C155" s="255"/>
      <c r="D155" s="255"/>
      <c r="E155" s="273"/>
      <c r="F155" s="96" t="s">
        <v>49</v>
      </c>
      <c r="G155" s="97">
        <f>G154/N154</f>
        <v>0.26</v>
      </c>
      <c r="H155" s="97">
        <f>H154/N154</f>
        <v>0.06</v>
      </c>
      <c r="I155" s="97">
        <f>I154/N154</f>
        <v>0.08</v>
      </c>
      <c r="J155" s="97">
        <f>J154/N154</f>
        <v>0.22</v>
      </c>
      <c r="K155" s="97">
        <f>K154/N154</f>
        <v>0.18</v>
      </c>
      <c r="L155" s="97">
        <f>L154/N154</f>
        <v>0.08</v>
      </c>
      <c r="M155" s="97">
        <f>M154/N154</f>
        <v>0.12</v>
      </c>
      <c r="N155" s="97">
        <f>G155+H155+I155+J155+K155+L155+M155</f>
        <v>1</v>
      </c>
    </row>
    <row r="156" spans="2:14">
      <c r="B156" s="255"/>
      <c r="C156" s="255"/>
      <c r="D156" s="255"/>
      <c r="E156" s="272" t="s">
        <v>35</v>
      </c>
      <c r="F156" s="100" t="s">
        <v>38</v>
      </c>
      <c r="G156" s="101">
        <v>194</v>
      </c>
      <c r="H156" s="101">
        <v>33</v>
      </c>
      <c r="I156" s="101">
        <v>27</v>
      </c>
      <c r="J156" s="101">
        <v>87</v>
      </c>
      <c r="K156" s="101">
        <v>103</v>
      </c>
      <c r="L156" s="101">
        <v>41</v>
      </c>
      <c r="M156" s="103">
        <v>47</v>
      </c>
      <c r="N156" s="101">
        <v>532</v>
      </c>
    </row>
    <row r="157" spans="2:14">
      <c r="B157" s="255"/>
      <c r="C157" s="255"/>
      <c r="D157" s="255"/>
      <c r="E157" s="273"/>
      <c r="F157" s="96" t="s">
        <v>49</v>
      </c>
      <c r="G157" s="97">
        <f>G156/N156</f>
        <v>0.36466165413533835</v>
      </c>
      <c r="H157" s="97">
        <f>H156/N156</f>
        <v>6.2030075187969921E-2</v>
      </c>
      <c r="I157" s="97">
        <f>I156/N156</f>
        <v>5.0751879699248117E-2</v>
      </c>
      <c r="J157" s="97">
        <f>J156/N156</f>
        <v>0.16353383458646617</v>
      </c>
      <c r="K157" s="97">
        <f>K156/N156</f>
        <v>0.19360902255639098</v>
      </c>
      <c r="L157" s="97">
        <f>L156/N156</f>
        <v>7.7067669172932327E-2</v>
      </c>
      <c r="M157" s="97">
        <f>M156/N156</f>
        <v>8.834586466165413E-2</v>
      </c>
      <c r="N157" s="97">
        <f>G157+H157+I157+J157+K157+L157+M157</f>
        <v>1</v>
      </c>
    </row>
    <row r="158" spans="2:14">
      <c r="B158" s="255"/>
      <c r="C158" s="255"/>
      <c r="D158" s="255"/>
      <c r="E158" s="272" t="s">
        <v>36</v>
      </c>
      <c r="F158" s="100" t="s">
        <v>38</v>
      </c>
      <c r="G158" s="101">
        <v>166</v>
      </c>
      <c r="H158" s="101">
        <v>31</v>
      </c>
      <c r="I158" s="101">
        <v>23</v>
      </c>
      <c r="J158" s="101">
        <v>73</v>
      </c>
      <c r="K158" s="101">
        <v>59</v>
      </c>
      <c r="L158" s="101">
        <v>13</v>
      </c>
      <c r="M158" s="103">
        <v>18</v>
      </c>
      <c r="N158" s="101">
        <v>383</v>
      </c>
    </row>
    <row r="159" spans="2:14">
      <c r="B159" s="255"/>
      <c r="C159" s="255"/>
      <c r="D159" s="255"/>
      <c r="E159" s="273"/>
      <c r="F159" s="96" t="s">
        <v>49</v>
      </c>
      <c r="G159" s="97">
        <f>G158/N158</f>
        <v>0.43342036553524804</v>
      </c>
      <c r="H159" s="97">
        <f>H158/N158</f>
        <v>8.0939947780678853E-2</v>
      </c>
      <c r="I159" s="97">
        <f>I158/N158</f>
        <v>6.0052219321148827E-2</v>
      </c>
      <c r="J159" s="97">
        <f>J158/N158</f>
        <v>0.1906005221932115</v>
      </c>
      <c r="K159" s="97">
        <f>K158/N158</f>
        <v>0.15404699738903394</v>
      </c>
      <c r="L159" s="97">
        <f>L158/N158</f>
        <v>3.3942558746736295E-2</v>
      </c>
      <c r="M159" s="97">
        <f>M158/N158</f>
        <v>4.6997389033942558E-2</v>
      </c>
      <c r="N159" s="97">
        <f>G159+H159+I159+J159+K159+L159+M159</f>
        <v>1</v>
      </c>
    </row>
    <row r="160" spans="2:14">
      <c r="B160" s="255"/>
      <c r="C160" s="255"/>
      <c r="D160" s="255"/>
      <c r="E160" s="274" t="s">
        <v>52</v>
      </c>
      <c r="F160" s="100" t="s">
        <v>38</v>
      </c>
      <c r="G160" s="101">
        <v>448</v>
      </c>
      <c r="H160" s="101">
        <v>82</v>
      </c>
      <c r="I160" s="101">
        <v>67</v>
      </c>
      <c r="J160" s="101">
        <v>205</v>
      </c>
      <c r="K160" s="101">
        <v>219</v>
      </c>
      <c r="L160" s="101">
        <v>73</v>
      </c>
      <c r="M160" s="103">
        <v>98</v>
      </c>
      <c r="N160" s="101">
        <v>1192</v>
      </c>
    </row>
    <row r="161" spans="2:14">
      <c r="B161" s="255"/>
      <c r="C161" s="255"/>
      <c r="D161" s="273"/>
      <c r="E161" s="273"/>
      <c r="F161" s="96" t="s">
        <v>49</v>
      </c>
      <c r="G161" s="97">
        <f>G160/N160</f>
        <v>0.37583892617449666</v>
      </c>
      <c r="H161" s="97">
        <f>H160/N160</f>
        <v>6.879194630872483E-2</v>
      </c>
      <c r="I161" s="97">
        <f>I160/N160</f>
        <v>5.620805369127517E-2</v>
      </c>
      <c r="J161" s="97">
        <f>J160/N160</f>
        <v>0.17197986577181207</v>
      </c>
      <c r="K161" s="97">
        <f>K160/N160</f>
        <v>0.1837248322147651</v>
      </c>
      <c r="L161" s="97">
        <f>L160/N160</f>
        <v>6.1241610738255035E-2</v>
      </c>
      <c r="M161" s="97">
        <f>M160/N160</f>
        <v>8.2214765100671147E-2</v>
      </c>
      <c r="N161" s="97">
        <f>G161+H161+I161+J161+K161+L161+M161</f>
        <v>1</v>
      </c>
    </row>
    <row r="162" spans="2:14">
      <c r="B162" s="255"/>
      <c r="C162" s="255"/>
      <c r="D162" s="272" t="s">
        <v>12</v>
      </c>
      <c r="E162" s="272" t="s">
        <v>32</v>
      </c>
      <c r="F162" s="100" t="s">
        <v>38</v>
      </c>
      <c r="G162" s="101">
        <v>31</v>
      </c>
      <c r="H162" s="101">
        <v>1</v>
      </c>
      <c r="I162" s="101">
        <v>4</v>
      </c>
      <c r="J162" s="101">
        <v>13</v>
      </c>
      <c r="K162" s="101">
        <v>10</v>
      </c>
      <c r="L162" s="101">
        <v>5</v>
      </c>
      <c r="M162" s="103">
        <v>3</v>
      </c>
      <c r="N162" s="101">
        <v>67</v>
      </c>
    </row>
    <row r="163" spans="2:14">
      <c r="B163" s="255"/>
      <c r="C163" s="255"/>
      <c r="D163" s="255"/>
      <c r="E163" s="273"/>
      <c r="F163" s="96" t="s">
        <v>49</v>
      </c>
      <c r="G163" s="97">
        <f>G162/N162</f>
        <v>0.46268656716417911</v>
      </c>
      <c r="H163" s="97">
        <f>H162/N162</f>
        <v>1.4925373134328358E-2</v>
      </c>
      <c r="I163" s="97">
        <f>I162/N162</f>
        <v>5.9701492537313432E-2</v>
      </c>
      <c r="J163" s="97">
        <f>J162/N162</f>
        <v>0.19402985074626866</v>
      </c>
      <c r="K163" s="97">
        <f>K162/N162</f>
        <v>0.14925373134328357</v>
      </c>
      <c r="L163" s="97">
        <f>L162/N162</f>
        <v>7.4626865671641784E-2</v>
      </c>
      <c r="M163" s="97">
        <f>M162/N162</f>
        <v>4.4776119402985072E-2</v>
      </c>
      <c r="N163" s="97">
        <f>G163+H163+I163+J163+K163+L163+M163</f>
        <v>1</v>
      </c>
    </row>
    <row r="164" spans="2:14">
      <c r="B164" s="255"/>
      <c r="C164" s="255"/>
      <c r="D164" s="255"/>
      <c r="E164" s="272" t="s">
        <v>33</v>
      </c>
      <c r="F164" s="100" t="s">
        <v>38</v>
      </c>
      <c r="G164" s="101">
        <v>8</v>
      </c>
      <c r="H164" s="101">
        <v>5</v>
      </c>
      <c r="I164" s="101">
        <v>1</v>
      </c>
      <c r="J164" s="101">
        <v>7</v>
      </c>
      <c r="K164" s="101">
        <v>13</v>
      </c>
      <c r="L164" s="101">
        <v>5</v>
      </c>
      <c r="M164" s="103">
        <v>7</v>
      </c>
      <c r="N164" s="101">
        <v>46</v>
      </c>
    </row>
    <row r="165" spans="2:14">
      <c r="B165" s="255"/>
      <c r="C165" s="255"/>
      <c r="D165" s="255"/>
      <c r="E165" s="273"/>
      <c r="F165" s="96" t="s">
        <v>49</v>
      </c>
      <c r="G165" s="97">
        <f>G164/N164</f>
        <v>0.17391304347826086</v>
      </c>
      <c r="H165" s="97">
        <f>H164/N164</f>
        <v>0.10869565217391304</v>
      </c>
      <c r="I165" s="97">
        <f>I164/N164</f>
        <v>2.1739130434782608E-2</v>
      </c>
      <c r="J165" s="97">
        <f>J164/N164</f>
        <v>0.15217391304347827</v>
      </c>
      <c r="K165" s="97">
        <f>K164/N164</f>
        <v>0.28260869565217389</v>
      </c>
      <c r="L165" s="97">
        <f>L164/N164</f>
        <v>0.10869565217391304</v>
      </c>
      <c r="M165" s="97">
        <f>M164/N164</f>
        <v>0.15217391304347827</v>
      </c>
      <c r="N165" s="97">
        <f>G165+H165+I165+J165+K165+L165+M165</f>
        <v>1</v>
      </c>
    </row>
    <row r="166" spans="2:14">
      <c r="B166" s="255"/>
      <c r="C166" s="255"/>
      <c r="D166" s="255"/>
      <c r="E166" s="272" t="s">
        <v>34</v>
      </c>
      <c r="F166" s="100" t="s">
        <v>38</v>
      </c>
      <c r="G166" s="101">
        <v>12</v>
      </c>
      <c r="H166" s="101">
        <v>3</v>
      </c>
      <c r="I166" s="101">
        <v>3</v>
      </c>
      <c r="J166" s="101">
        <v>10</v>
      </c>
      <c r="K166" s="101">
        <v>8</v>
      </c>
      <c r="L166" s="101">
        <v>3</v>
      </c>
      <c r="M166" s="103">
        <v>2</v>
      </c>
      <c r="N166" s="101">
        <v>41</v>
      </c>
    </row>
    <row r="167" spans="2:14">
      <c r="B167" s="255"/>
      <c r="C167" s="255"/>
      <c r="D167" s="255"/>
      <c r="E167" s="273"/>
      <c r="F167" s="96" t="s">
        <v>49</v>
      </c>
      <c r="G167" s="97">
        <f>G166/N166</f>
        <v>0.29268292682926828</v>
      </c>
      <c r="H167" s="97">
        <f>H166/N166</f>
        <v>7.3170731707317069E-2</v>
      </c>
      <c r="I167" s="97">
        <f>I166/N166</f>
        <v>7.3170731707317069E-2</v>
      </c>
      <c r="J167" s="97">
        <f>J166/N166</f>
        <v>0.24390243902439024</v>
      </c>
      <c r="K167" s="97">
        <f>K166/N166</f>
        <v>0.1951219512195122</v>
      </c>
      <c r="L167" s="97">
        <f>L166/N166</f>
        <v>7.3170731707317069E-2</v>
      </c>
      <c r="M167" s="97">
        <f>M166/N166</f>
        <v>4.878048780487805E-2</v>
      </c>
      <c r="N167" s="97">
        <f>G167+H167+I167+J167+K167+L167+M167</f>
        <v>0.99999999999999989</v>
      </c>
    </row>
    <row r="168" spans="2:14">
      <c r="B168" s="255"/>
      <c r="C168" s="255"/>
      <c r="D168" s="255"/>
      <c r="E168" s="272" t="s">
        <v>35</v>
      </c>
      <c r="F168" s="100" t="s">
        <v>38</v>
      </c>
      <c r="G168" s="101">
        <v>110</v>
      </c>
      <c r="H168" s="101">
        <v>18</v>
      </c>
      <c r="I168" s="101">
        <v>21</v>
      </c>
      <c r="J168" s="101">
        <v>61</v>
      </c>
      <c r="K168" s="101">
        <v>78</v>
      </c>
      <c r="L168" s="101">
        <v>31</v>
      </c>
      <c r="M168" s="103">
        <v>52</v>
      </c>
      <c r="N168" s="101">
        <v>371</v>
      </c>
    </row>
    <row r="169" spans="2:14">
      <c r="B169" s="255"/>
      <c r="C169" s="255"/>
      <c r="D169" s="255"/>
      <c r="E169" s="273"/>
      <c r="F169" s="96" t="s">
        <v>49</v>
      </c>
      <c r="G169" s="97">
        <f>G168/N168</f>
        <v>0.29649595687331537</v>
      </c>
      <c r="H169" s="97">
        <f>H168/N168</f>
        <v>4.8517520215633422E-2</v>
      </c>
      <c r="I169" s="97">
        <f>I168/N168</f>
        <v>5.6603773584905662E-2</v>
      </c>
      <c r="J169" s="97">
        <f>J168/N168</f>
        <v>0.16442048517520216</v>
      </c>
      <c r="K169" s="97">
        <f>K168/N168</f>
        <v>0.21024258760107817</v>
      </c>
      <c r="L169" s="97">
        <f>L168/N168</f>
        <v>8.3557951482479784E-2</v>
      </c>
      <c r="M169" s="97">
        <f>M168/N168</f>
        <v>0.14016172506738545</v>
      </c>
      <c r="N169" s="97">
        <f>G169+H169+I169+J169+K169+L169+M169</f>
        <v>1</v>
      </c>
    </row>
    <row r="170" spans="2:14">
      <c r="B170" s="255"/>
      <c r="C170" s="255"/>
      <c r="D170" s="255"/>
      <c r="E170" s="272" t="s">
        <v>36</v>
      </c>
      <c r="F170" s="100" t="s">
        <v>38</v>
      </c>
      <c r="G170" s="101">
        <v>61</v>
      </c>
      <c r="H170" s="101">
        <v>9</v>
      </c>
      <c r="I170" s="101">
        <v>12</v>
      </c>
      <c r="J170" s="101">
        <v>28</v>
      </c>
      <c r="K170" s="101">
        <v>37</v>
      </c>
      <c r="L170" s="101">
        <v>6</v>
      </c>
      <c r="M170" s="103">
        <v>15</v>
      </c>
      <c r="N170" s="101">
        <v>168</v>
      </c>
    </row>
    <row r="171" spans="2:14">
      <c r="B171" s="255"/>
      <c r="C171" s="255"/>
      <c r="D171" s="255"/>
      <c r="E171" s="273"/>
      <c r="F171" s="96" t="s">
        <v>49</v>
      </c>
      <c r="G171" s="97">
        <f>G170/N170</f>
        <v>0.36309523809523808</v>
      </c>
      <c r="H171" s="97">
        <f>H170/N170</f>
        <v>5.3571428571428568E-2</v>
      </c>
      <c r="I171" s="97">
        <f>I170/N170</f>
        <v>7.1428571428571425E-2</v>
      </c>
      <c r="J171" s="97">
        <f>J170/N170</f>
        <v>0.16666666666666666</v>
      </c>
      <c r="K171" s="97">
        <f>K170/N170</f>
        <v>0.22023809523809523</v>
      </c>
      <c r="L171" s="97">
        <f>L170/N170</f>
        <v>3.5714285714285712E-2</v>
      </c>
      <c r="M171" s="97">
        <f>M170/N170</f>
        <v>8.9285714285714288E-2</v>
      </c>
      <c r="N171" s="97">
        <f>G171+H171+I171+J171+K171+L171+M171</f>
        <v>0.99999999999999989</v>
      </c>
    </row>
    <row r="172" spans="2:14">
      <c r="B172" s="255"/>
      <c r="C172" s="255"/>
      <c r="D172" s="255"/>
      <c r="E172" s="274" t="s">
        <v>52</v>
      </c>
      <c r="F172" s="100" t="s">
        <v>38</v>
      </c>
      <c r="G172" s="101">
        <v>222</v>
      </c>
      <c r="H172" s="101">
        <v>36</v>
      </c>
      <c r="I172" s="101">
        <v>41</v>
      </c>
      <c r="J172" s="101">
        <v>119</v>
      </c>
      <c r="K172" s="101">
        <v>146</v>
      </c>
      <c r="L172" s="101">
        <v>50</v>
      </c>
      <c r="M172" s="103">
        <v>79</v>
      </c>
      <c r="N172" s="101">
        <v>693</v>
      </c>
    </row>
    <row r="173" spans="2:14">
      <c r="B173" s="255"/>
      <c r="C173" s="273"/>
      <c r="D173" s="273"/>
      <c r="E173" s="273"/>
      <c r="F173" s="96" t="s">
        <v>49</v>
      </c>
      <c r="G173" s="97">
        <f>G172/N172</f>
        <v>0.32034632034632032</v>
      </c>
      <c r="H173" s="97">
        <f>H172/N172</f>
        <v>5.1948051948051951E-2</v>
      </c>
      <c r="I173" s="97">
        <f>I172/N172</f>
        <v>5.916305916305916E-2</v>
      </c>
      <c r="J173" s="97">
        <f>J172/N172</f>
        <v>0.17171717171717171</v>
      </c>
      <c r="K173" s="97">
        <f>K172/N172</f>
        <v>0.21067821067821069</v>
      </c>
      <c r="L173" s="97">
        <f>L172/N172</f>
        <v>7.2150072150072145E-2</v>
      </c>
      <c r="M173" s="97">
        <f>M172/N172</f>
        <v>0.113997113997114</v>
      </c>
      <c r="N173" s="97">
        <f>G173+H173+I173+J173+K173+L173+M173</f>
        <v>1</v>
      </c>
    </row>
    <row r="174" spans="2:14">
      <c r="B174" s="255"/>
      <c r="C174" s="272" t="s">
        <v>31</v>
      </c>
      <c r="D174" s="272" t="s">
        <v>11</v>
      </c>
      <c r="E174" s="272" t="s">
        <v>32</v>
      </c>
      <c r="F174" s="100" t="s">
        <v>38</v>
      </c>
      <c r="G174" s="101">
        <v>1904</v>
      </c>
      <c r="H174" s="101">
        <v>205</v>
      </c>
      <c r="I174" s="101">
        <v>163</v>
      </c>
      <c r="J174" s="101">
        <v>562</v>
      </c>
      <c r="K174" s="101">
        <v>559</v>
      </c>
      <c r="L174" s="101">
        <v>164</v>
      </c>
      <c r="M174" s="103">
        <v>222</v>
      </c>
      <c r="N174" s="101">
        <v>3779</v>
      </c>
    </row>
    <row r="175" spans="2:14">
      <c r="B175" s="255"/>
      <c r="C175" s="255"/>
      <c r="D175" s="255"/>
      <c r="E175" s="273"/>
      <c r="F175" s="96" t="s">
        <v>49</v>
      </c>
      <c r="G175" s="97">
        <f>G174/N174</f>
        <v>0.50383699391373382</v>
      </c>
      <c r="H175" s="97">
        <f>H174/N174</f>
        <v>5.4247155332098437E-2</v>
      </c>
      <c r="I175" s="97">
        <f>I174/N174</f>
        <v>4.3133103995766073E-2</v>
      </c>
      <c r="J175" s="97">
        <f>J174/N174</f>
        <v>0.14871659169092352</v>
      </c>
      <c r="K175" s="97">
        <f>K174/N174</f>
        <v>0.14792273088118549</v>
      </c>
      <c r="L175" s="97">
        <f>L174/N174</f>
        <v>4.3397724265678748E-2</v>
      </c>
      <c r="M175" s="97">
        <f>M174/N174</f>
        <v>5.8745699920613917E-2</v>
      </c>
      <c r="N175" s="97">
        <f>G175+H175+I175+J175+K175+L175+M175</f>
        <v>1</v>
      </c>
    </row>
    <row r="176" spans="2:14">
      <c r="B176" s="255"/>
      <c r="C176" s="255"/>
      <c r="D176" s="255"/>
      <c r="E176" s="272" t="s">
        <v>33</v>
      </c>
      <c r="F176" s="100" t="s">
        <v>38</v>
      </c>
      <c r="G176" s="101">
        <v>788</v>
      </c>
      <c r="H176" s="101">
        <v>164</v>
      </c>
      <c r="I176" s="101">
        <v>129</v>
      </c>
      <c r="J176" s="101">
        <v>265</v>
      </c>
      <c r="K176" s="101">
        <v>243</v>
      </c>
      <c r="L176" s="101">
        <v>99</v>
      </c>
      <c r="M176" s="103">
        <v>147</v>
      </c>
      <c r="N176" s="101">
        <v>1835</v>
      </c>
    </row>
    <row r="177" spans="2:14">
      <c r="B177" s="255"/>
      <c r="C177" s="255"/>
      <c r="D177" s="255"/>
      <c r="E177" s="273"/>
      <c r="F177" s="96" t="s">
        <v>49</v>
      </c>
      <c r="G177" s="97">
        <f>G176/N176</f>
        <v>0.42942779291553135</v>
      </c>
      <c r="H177" s="97">
        <f>H176/N176</f>
        <v>8.9373297002724797E-2</v>
      </c>
      <c r="I177" s="97">
        <f>I176/N176</f>
        <v>7.0299727520435965E-2</v>
      </c>
      <c r="J177" s="97">
        <f>J176/N176</f>
        <v>0.1444141689373297</v>
      </c>
      <c r="K177" s="97">
        <f>K176/N176</f>
        <v>0.13242506811989102</v>
      </c>
      <c r="L177" s="97">
        <f>L176/N176</f>
        <v>5.3950953678474113E-2</v>
      </c>
      <c r="M177" s="97">
        <f>M176/N176</f>
        <v>8.0108991825613082E-2</v>
      </c>
      <c r="N177" s="97">
        <f>G177+H177+I177+J177+K177+L177+M177</f>
        <v>1</v>
      </c>
    </row>
    <row r="178" spans="2:14">
      <c r="B178" s="255"/>
      <c r="C178" s="255"/>
      <c r="D178" s="255"/>
      <c r="E178" s="272" t="s">
        <v>34</v>
      </c>
      <c r="F178" s="100" t="s">
        <v>38</v>
      </c>
      <c r="G178" s="101">
        <v>411</v>
      </c>
      <c r="H178" s="101">
        <v>63</v>
      </c>
      <c r="I178" s="101">
        <v>54</v>
      </c>
      <c r="J178" s="101">
        <v>145</v>
      </c>
      <c r="K178" s="101">
        <v>164</v>
      </c>
      <c r="L178" s="101">
        <v>62</v>
      </c>
      <c r="M178" s="103">
        <v>113</v>
      </c>
      <c r="N178" s="101">
        <v>1012</v>
      </c>
    </row>
    <row r="179" spans="2:14">
      <c r="B179" s="255"/>
      <c r="C179" s="255"/>
      <c r="D179" s="255"/>
      <c r="E179" s="273"/>
      <c r="F179" s="96" t="s">
        <v>49</v>
      </c>
      <c r="G179" s="97">
        <f>G178/N178</f>
        <v>0.40612648221343872</v>
      </c>
      <c r="H179" s="97">
        <f>H178/N178</f>
        <v>6.2252964426877472E-2</v>
      </c>
      <c r="I179" s="97">
        <f>I178/N178</f>
        <v>5.33596837944664E-2</v>
      </c>
      <c r="J179" s="97">
        <f>J178/N178</f>
        <v>0.1432806324110672</v>
      </c>
      <c r="K179" s="97">
        <f>K178/N178</f>
        <v>0.16205533596837945</v>
      </c>
      <c r="L179" s="97">
        <f>L178/N178</f>
        <v>6.1264822134387352E-2</v>
      </c>
      <c r="M179" s="97">
        <f>M178/N178</f>
        <v>0.11166007905138339</v>
      </c>
      <c r="N179" s="97">
        <f>G179+H179+I179+J179+K179+L179+M179</f>
        <v>1</v>
      </c>
    </row>
    <row r="180" spans="2:14">
      <c r="B180" s="255"/>
      <c r="C180" s="255"/>
      <c r="D180" s="255"/>
      <c r="E180" s="272" t="s">
        <v>35</v>
      </c>
      <c r="F180" s="100" t="s">
        <v>38</v>
      </c>
      <c r="G180" s="101">
        <v>7807</v>
      </c>
      <c r="H180" s="101">
        <v>924</v>
      </c>
      <c r="I180" s="101">
        <v>786</v>
      </c>
      <c r="J180" s="101">
        <v>2421</v>
      </c>
      <c r="K180" s="101">
        <v>2408</v>
      </c>
      <c r="L180" s="101">
        <v>774</v>
      </c>
      <c r="M180" s="103">
        <v>1291</v>
      </c>
      <c r="N180" s="101">
        <v>16411</v>
      </c>
    </row>
    <row r="181" spans="2:14">
      <c r="B181" s="255"/>
      <c r="C181" s="255"/>
      <c r="D181" s="255"/>
      <c r="E181" s="273"/>
      <c r="F181" s="96" t="s">
        <v>49</v>
      </c>
      <c r="G181" s="97">
        <f>G180/N180</f>
        <v>0.47571750655048445</v>
      </c>
      <c r="H181" s="97">
        <f>H180/N180</f>
        <v>5.6303698738650904E-2</v>
      </c>
      <c r="I181" s="97">
        <f>I180/N180</f>
        <v>4.7894704771190053E-2</v>
      </c>
      <c r="J181" s="97">
        <f>J180/N180</f>
        <v>0.14752300286393272</v>
      </c>
      <c r="K181" s="97">
        <f>K180/N180</f>
        <v>0.14673085125830235</v>
      </c>
      <c r="L181" s="97">
        <f>L180/N180</f>
        <v>4.7163487904454328E-2</v>
      </c>
      <c r="M181" s="97">
        <f>M180/N180</f>
        <v>7.8666747912985197E-2</v>
      </c>
      <c r="N181" s="97">
        <f>G181+H181+I181+J181+K181+L181+M181</f>
        <v>1</v>
      </c>
    </row>
    <row r="182" spans="2:14">
      <c r="B182" s="255"/>
      <c r="C182" s="255"/>
      <c r="D182" s="255"/>
      <c r="E182" s="272" t="s">
        <v>36</v>
      </c>
      <c r="F182" s="100" t="s">
        <v>38</v>
      </c>
      <c r="G182" s="101">
        <v>3997</v>
      </c>
      <c r="H182" s="101">
        <v>458</v>
      </c>
      <c r="I182" s="101">
        <v>426</v>
      </c>
      <c r="J182" s="101">
        <v>1090</v>
      </c>
      <c r="K182" s="101">
        <v>996</v>
      </c>
      <c r="L182" s="101">
        <v>338</v>
      </c>
      <c r="M182" s="103">
        <v>566</v>
      </c>
      <c r="N182" s="101">
        <v>7871</v>
      </c>
    </row>
    <row r="183" spans="2:14">
      <c r="B183" s="255"/>
      <c r="C183" s="255"/>
      <c r="D183" s="255"/>
      <c r="E183" s="273"/>
      <c r="F183" s="96" t="s">
        <v>49</v>
      </c>
      <c r="G183" s="97">
        <f>G182/N182</f>
        <v>0.5078134925676534</v>
      </c>
      <c r="H183" s="97">
        <f>H182/N182</f>
        <v>5.8188286113581504E-2</v>
      </c>
      <c r="I183" s="97">
        <f>I182/N182</f>
        <v>5.4122729005208994E-2</v>
      </c>
      <c r="J183" s="97">
        <f>J182/N182</f>
        <v>0.13848303900393852</v>
      </c>
      <c r="K183" s="97">
        <f>K182/N182</f>
        <v>0.12654046499809427</v>
      </c>
      <c r="L183" s="97">
        <f>L182/N182</f>
        <v>4.2942446957184605E-2</v>
      </c>
      <c r="M183" s="97">
        <f>M182/N182</f>
        <v>7.1909541354338719E-2</v>
      </c>
      <c r="N183" s="97">
        <f>G183+H183+I183+J183+K183+L183+M183</f>
        <v>1</v>
      </c>
    </row>
    <row r="184" spans="2:14">
      <c r="B184" s="255"/>
      <c r="C184" s="255"/>
      <c r="D184" s="255"/>
      <c r="E184" s="274" t="s">
        <v>52</v>
      </c>
      <c r="F184" s="100" t="s">
        <v>38</v>
      </c>
      <c r="G184" s="101">
        <v>14907</v>
      </c>
      <c r="H184" s="101">
        <v>1814</v>
      </c>
      <c r="I184" s="101">
        <v>1558</v>
      </c>
      <c r="J184" s="101">
        <v>4483</v>
      </c>
      <c r="K184" s="101">
        <v>4370</v>
      </c>
      <c r="L184" s="101">
        <v>1437</v>
      </c>
      <c r="M184" s="103">
        <v>2339</v>
      </c>
      <c r="N184" s="101">
        <v>30908</v>
      </c>
    </row>
    <row r="185" spans="2:14">
      <c r="B185" s="255"/>
      <c r="C185" s="255"/>
      <c r="D185" s="273"/>
      <c r="E185" s="273"/>
      <c r="F185" s="96" t="s">
        <v>49</v>
      </c>
      <c r="G185" s="97">
        <f>G184/N184</f>
        <v>0.4823023165523489</v>
      </c>
      <c r="H185" s="97">
        <f>H184/N184</f>
        <v>5.8690306716707649E-2</v>
      </c>
      <c r="I185" s="97">
        <f>I184/N184</f>
        <v>5.0407661446874592E-2</v>
      </c>
      <c r="J185" s="97">
        <f>J184/N184</f>
        <v>0.14504335447133429</v>
      </c>
      <c r="K185" s="97">
        <f>K184/N184</f>
        <v>0.14138734308269704</v>
      </c>
      <c r="L185" s="97">
        <f>L184/N184</f>
        <v>4.6492817393555069E-2</v>
      </c>
      <c r="M185" s="97">
        <f>M184/N184</f>
        <v>7.5676200336482466E-2</v>
      </c>
      <c r="N185" s="97">
        <f>G185+H185+I185+J185+K185+L185+M185</f>
        <v>1</v>
      </c>
    </row>
    <row r="186" spans="2:14">
      <c r="B186" s="255"/>
      <c r="C186" s="255"/>
      <c r="D186" s="272" t="s">
        <v>12</v>
      </c>
      <c r="E186" s="272" t="s">
        <v>32</v>
      </c>
      <c r="F186" s="100" t="s">
        <v>38</v>
      </c>
      <c r="G186" s="101">
        <v>3004</v>
      </c>
      <c r="H186" s="101">
        <v>254</v>
      </c>
      <c r="I186" s="101">
        <v>243</v>
      </c>
      <c r="J186" s="101">
        <v>663</v>
      </c>
      <c r="K186" s="101">
        <v>821</v>
      </c>
      <c r="L186" s="101">
        <v>286</v>
      </c>
      <c r="M186" s="103">
        <v>351</v>
      </c>
      <c r="N186" s="101">
        <v>5622</v>
      </c>
    </row>
    <row r="187" spans="2:14">
      <c r="B187" s="255"/>
      <c r="C187" s="255"/>
      <c r="D187" s="255"/>
      <c r="E187" s="273"/>
      <c r="F187" s="96" t="s">
        <v>49</v>
      </c>
      <c r="G187" s="97">
        <f>G186/N186</f>
        <v>0.53432942013518325</v>
      </c>
      <c r="H187" s="97">
        <f>H186/N186</f>
        <v>4.517965136961935E-2</v>
      </c>
      <c r="I187" s="97">
        <f>I186/N186</f>
        <v>4.3223052294557099E-2</v>
      </c>
      <c r="J187" s="97">
        <f>J186/N186</f>
        <v>0.11792956243329776</v>
      </c>
      <c r="K187" s="97">
        <f>K186/N186</f>
        <v>0.14603344005691923</v>
      </c>
      <c r="L187" s="97">
        <f>L186/N186</f>
        <v>5.087157595161864E-2</v>
      </c>
      <c r="M187" s="97">
        <f>M186/N186</f>
        <v>6.2433297758804698E-2</v>
      </c>
      <c r="N187" s="97">
        <f>G187+H187+I187+J187+K187+L187+M187</f>
        <v>1</v>
      </c>
    </row>
    <row r="188" spans="2:14">
      <c r="B188" s="255"/>
      <c r="C188" s="255"/>
      <c r="D188" s="255"/>
      <c r="E188" s="272" t="s">
        <v>33</v>
      </c>
      <c r="F188" s="100" t="s">
        <v>38</v>
      </c>
      <c r="G188" s="101">
        <v>1407</v>
      </c>
      <c r="H188" s="101">
        <v>269</v>
      </c>
      <c r="I188" s="101">
        <v>191</v>
      </c>
      <c r="J188" s="101">
        <v>477</v>
      </c>
      <c r="K188" s="101">
        <v>484</v>
      </c>
      <c r="L188" s="101">
        <v>195</v>
      </c>
      <c r="M188" s="103">
        <v>350</v>
      </c>
      <c r="N188" s="101">
        <v>3373</v>
      </c>
    </row>
    <row r="189" spans="2:14">
      <c r="B189" s="255"/>
      <c r="C189" s="255"/>
      <c r="D189" s="255"/>
      <c r="E189" s="273"/>
      <c r="F189" s="96" t="s">
        <v>49</v>
      </c>
      <c r="G189" s="97">
        <f>G188/N188</f>
        <v>0.41713608064037949</v>
      </c>
      <c r="H189" s="97">
        <f>H188/N188</f>
        <v>7.9750963533946048E-2</v>
      </c>
      <c r="I189" s="97">
        <f>I188/N188</f>
        <v>5.6626148828935664E-2</v>
      </c>
      <c r="J189" s="97">
        <f>J188/N188</f>
        <v>0.14141713608064038</v>
      </c>
      <c r="K189" s="97">
        <f>K188/N188</f>
        <v>0.14349243996442337</v>
      </c>
      <c r="L189" s="97">
        <f>L188/N188</f>
        <v>5.7812036762525942E-2</v>
      </c>
      <c r="M189" s="97">
        <f>M188/N188</f>
        <v>0.10376519418914913</v>
      </c>
      <c r="N189" s="97">
        <f>G189+H189+I189+J189+K189+L189+M189</f>
        <v>1</v>
      </c>
    </row>
    <row r="190" spans="2:14">
      <c r="B190" s="255"/>
      <c r="C190" s="255"/>
      <c r="D190" s="255"/>
      <c r="E190" s="272" t="s">
        <v>34</v>
      </c>
      <c r="F190" s="100" t="s">
        <v>38</v>
      </c>
      <c r="G190" s="101">
        <v>752</v>
      </c>
      <c r="H190" s="101">
        <v>104</v>
      </c>
      <c r="I190" s="101">
        <v>71</v>
      </c>
      <c r="J190" s="101">
        <v>247</v>
      </c>
      <c r="K190" s="101">
        <v>312</v>
      </c>
      <c r="L190" s="101">
        <v>129</v>
      </c>
      <c r="M190" s="103">
        <v>226</v>
      </c>
      <c r="N190" s="101">
        <v>1841</v>
      </c>
    </row>
    <row r="191" spans="2:14">
      <c r="B191" s="255"/>
      <c r="C191" s="255"/>
      <c r="D191" s="255"/>
      <c r="E191" s="273"/>
      <c r="F191" s="96" t="s">
        <v>49</v>
      </c>
      <c r="G191" s="97">
        <f>G190/N190</f>
        <v>0.4084736556219446</v>
      </c>
      <c r="H191" s="97">
        <f>H190/N190</f>
        <v>5.6491037479630635E-2</v>
      </c>
      <c r="I191" s="97">
        <f>I190/N190</f>
        <v>3.8565996740901685E-2</v>
      </c>
      <c r="J191" s="97">
        <f>J190/N190</f>
        <v>0.13416621401412276</v>
      </c>
      <c r="K191" s="97">
        <f>K190/N190</f>
        <v>0.1694731124388919</v>
      </c>
      <c r="L191" s="97">
        <f>L190/N190</f>
        <v>7.0070613796849535E-2</v>
      </c>
      <c r="M191" s="97">
        <f>M190/N190</f>
        <v>0.12275936990765889</v>
      </c>
      <c r="N191" s="97">
        <f>G191+H191+I191+J191+K191+L191+M191</f>
        <v>1</v>
      </c>
    </row>
    <row r="192" spans="2:14">
      <c r="B192" s="255"/>
      <c r="C192" s="255"/>
      <c r="D192" s="255"/>
      <c r="E192" s="272" t="s">
        <v>35</v>
      </c>
      <c r="F192" s="100" t="s">
        <v>38</v>
      </c>
      <c r="G192" s="101">
        <v>13280</v>
      </c>
      <c r="H192" s="101">
        <v>1258</v>
      </c>
      <c r="I192" s="101">
        <v>996</v>
      </c>
      <c r="J192" s="101">
        <v>3026</v>
      </c>
      <c r="K192" s="101">
        <v>3411</v>
      </c>
      <c r="L192" s="101">
        <v>1216</v>
      </c>
      <c r="M192" s="103">
        <v>2107</v>
      </c>
      <c r="N192" s="101">
        <v>25294</v>
      </c>
    </row>
    <row r="193" spans="2:14">
      <c r="B193" s="255"/>
      <c r="C193" s="255"/>
      <c r="D193" s="255"/>
      <c r="E193" s="273"/>
      <c r="F193" s="96" t="s">
        <v>49</v>
      </c>
      <c r="G193" s="97">
        <f>G192/N192</f>
        <v>0.52502569779394326</v>
      </c>
      <c r="H193" s="97">
        <f>H192/N192</f>
        <v>4.9735115047046731E-2</v>
      </c>
      <c r="I193" s="97">
        <f>I192/N192</f>
        <v>3.9376927334545744E-2</v>
      </c>
      <c r="J193" s="97">
        <f>J192/N192</f>
        <v>0.11963311457262592</v>
      </c>
      <c r="K193" s="97">
        <f>K192/N192</f>
        <v>0.13485411560053767</v>
      </c>
      <c r="L193" s="97">
        <f>L192/N192</f>
        <v>4.8074642207638178E-2</v>
      </c>
      <c r="M193" s="97">
        <f>M192/N192</f>
        <v>8.3300387443662527E-2</v>
      </c>
      <c r="N193" s="97">
        <f>G193+H193+I193+J193+K193+L193+M193</f>
        <v>1</v>
      </c>
    </row>
    <row r="194" spans="2:14">
      <c r="B194" s="255"/>
      <c r="C194" s="255"/>
      <c r="D194" s="255"/>
      <c r="E194" s="272" t="s">
        <v>36</v>
      </c>
      <c r="F194" s="100" t="s">
        <v>38</v>
      </c>
      <c r="G194" s="101">
        <v>5737</v>
      </c>
      <c r="H194" s="101">
        <v>541</v>
      </c>
      <c r="I194" s="101">
        <v>411</v>
      </c>
      <c r="J194" s="101">
        <v>1222</v>
      </c>
      <c r="K194" s="101">
        <v>1304</v>
      </c>
      <c r="L194" s="101">
        <v>531</v>
      </c>
      <c r="M194" s="103">
        <v>891</v>
      </c>
      <c r="N194" s="101">
        <v>10637</v>
      </c>
    </row>
    <row r="195" spans="2:14">
      <c r="B195" s="255"/>
      <c r="C195" s="255"/>
      <c r="D195" s="255"/>
      <c r="E195" s="273"/>
      <c r="F195" s="96" t="s">
        <v>49</v>
      </c>
      <c r="G195" s="97">
        <f>G194/N194</f>
        <v>0.53934379994359316</v>
      </c>
      <c r="H195" s="97">
        <f>H194/N194</f>
        <v>5.086020494500329E-2</v>
      </c>
      <c r="I195" s="97">
        <f>I194/N194</f>
        <v>3.8638713923098617E-2</v>
      </c>
      <c r="J195" s="97">
        <f>J194/N194</f>
        <v>0.11488201560590391</v>
      </c>
      <c r="K195" s="97">
        <f>K194/N194</f>
        <v>0.12259095609664379</v>
      </c>
      <c r="L195" s="97">
        <f>L194/N194</f>
        <v>4.9920090251010622E-2</v>
      </c>
      <c r="M195" s="97">
        <f>M194/N194</f>
        <v>8.376421923474664E-2</v>
      </c>
      <c r="N195" s="97">
        <f>G195+H195+I195+J195+K195+L195+M195</f>
        <v>1</v>
      </c>
    </row>
    <row r="196" spans="2:14">
      <c r="B196" s="255"/>
      <c r="C196" s="255"/>
      <c r="D196" s="255"/>
      <c r="E196" s="274" t="s">
        <v>52</v>
      </c>
      <c r="F196" s="100" t="s">
        <v>38</v>
      </c>
      <c r="G196" s="101">
        <v>24180</v>
      </c>
      <c r="H196" s="101">
        <v>2426</v>
      </c>
      <c r="I196" s="101">
        <v>1912</v>
      </c>
      <c r="J196" s="101">
        <v>5635</v>
      </c>
      <c r="K196" s="101">
        <v>6332</v>
      </c>
      <c r="L196" s="101">
        <v>2357</v>
      </c>
      <c r="M196" s="103">
        <v>3925</v>
      </c>
      <c r="N196" s="101">
        <v>46767</v>
      </c>
    </row>
    <row r="197" spans="2:14">
      <c r="B197" s="255"/>
      <c r="C197" s="273"/>
      <c r="D197" s="273"/>
      <c r="E197" s="273"/>
      <c r="F197" s="96" t="s">
        <v>49</v>
      </c>
      <c r="G197" s="97">
        <f>G196/N196</f>
        <v>0.51703123997690681</v>
      </c>
      <c r="H197" s="97">
        <f>H196/N196</f>
        <v>5.1874184788419188E-2</v>
      </c>
      <c r="I197" s="97">
        <f>I196/N196</f>
        <v>4.0883528984112731E-2</v>
      </c>
      <c r="J197" s="97">
        <f>J196/N196</f>
        <v>0.12049094446939081</v>
      </c>
      <c r="K197" s="97">
        <f>K196/N196</f>
        <v>0.13539461586161183</v>
      </c>
      <c r="L197" s="97">
        <f>L196/N196</f>
        <v>5.0398785468385825E-2</v>
      </c>
      <c r="M197" s="97">
        <f>M196/N196</f>
        <v>8.3926700451172842E-2</v>
      </c>
      <c r="N197" s="97">
        <f>G197+H197+I197+J197+K197+L197+M197</f>
        <v>1</v>
      </c>
    </row>
    <row r="198" spans="2:14">
      <c r="B198" s="255"/>
      <c r="C198" s="272" t="s">
        <v>40</v>
      </c>
      <c r="D198" s="272" t="s">
        <v>11</v>
      </c>
      <c r="E198" s="272" t="s">
        <v>32</v>
      </c>
      <c r="F198" s="100" t="s">
        <v>38</v>
      </c>
      <c r="G198" s="101">
        <v>239</v>
      </c>
      <c r="H198" s="101">
        <v>19</v>
      </c>
      <c r="I198" s="101">
        <v>13</v>
      </c>
      <c r="J198" s="101">
        <v>45</v>
      </c>
      <c r="K198" s="101">
        <v>42</v>
      </c>
      <c r="L198" s="101">
        <v>11</v>
      </c>
      <c r="M198" s="103">
        <v>16</v>
      </c>
      <c r="N198" s="101">
        <v>385</v>
      </c>
    </row>
    <row r="199" spans="2:14">
      <c r="B199" s="255"/>
      <c r="C199" s="255"/>
      <c r="D199" s="255"/>
      <c r="E199" s="273"/>
      <c r="F199" s="96" t="s">
        <v>49</v>
      </c>
      <c r="G199" s="97">
        <f>G198/N198</f>
        <v>0.62077922077922076</v>
      </c>
      <c r="H199" s="97">
        <f>H198/N198</f>
        <v>4.9350649350649353E-2</v>
      </c>
      <c r="I199" s="97">
        <f>I198/N198</f>
        <v>3.3766233766233764E-2</v>
      </c>
      <c r="J199" s="97">
        <f>J198/N198</f>
        <v>0.11688311688311688</v>
      </c>
      <c r="K199" s="97">
        <f>K198/N198</f>
        <v>0.10909090909090909</v>
      </c>
      <c r="L199" s="97">
        <f>L198/N198</f>
        <v>2.8571428571428571E-2</v>
      </c>
      <c r="M199" s="97">
        <f>M198/N198</f>
        <v>4.1558441558441558E-2</v>
      </c>
      <c r="N199" s="97">
        <f>G199+H199+I199+J199+K199+L199+M199</f>
        <v>1</v>
      </c>
    </row>
    <row r="200" spans="2:14">
      <c r="B200" s="255"/>
      <c r="C200" s="255"/>
      <c r="D200" s="255"/>
      <c r="E200" s="272" t="s">
        <v>33</v>
      </c>
      <c r="F200" s="100" t="s">
        <v>38</v>
      </c>
      <c r="G200" s="101">
        <v>74</v>
      </c>
      <c r="H200" s="101">
        <v>8</v>
      </c>
      <c r="I200" s="101">
        <v>13</v>
      </c>
      <c r="J200" s="101">
        <v>23</v>
      </c>
      <c r="K200" s="101">
        <v>12</v>
      </c>
      <c r="L200" s="101">
        <v>9</v>
      </c>
      <c r="M200" s="103">
        <v>9</v>
      </c>
      <c r="N200" s="101">
        <v>148</v>
      </c>
    </row>
    <row r="201" spans="2:14">
      <c r="B201" s="255"/>
      <c r="C201" s="255"/>
      <c r="D201" s="255"/>
      <c r="E201" s="273"/>
      <c r="F201" s="96" t="s">
        <v>49</v>
      </c>
      <c r="G201" s="97">
        <f>G200/N200</f>
        <v>0.5</v>
      </c>
      <c r="H201" s="97">
        <f>H200/N200</f>
        <v>5.4054054054054057E-2</v>
      </c>
      <c r="I201" s="97">
        <f>I200/N200</f>
        <v>8.7837837837837843E-2</v>
      </c>
      <c r="J201" s="97">
        <f>J200/N200</f>
        <v>0.1554054054054054</v>
      </c>
      <c r="K201" s="97">
        <f>K200/N200</f>
        <v>8.1081081081081086E-2</v>
      </c>
      <c r="L201" s="97">
        <f>L200/N200</f>
        <v>6.0810810810810814E-2</v>
      </c>
      <c r="M201" s="97">
        <f>M200/N200</f>
        <v>6.0810810810810814E-2</v>
      </c>
      <c r="N201" s="97">
        <f>G201+H201+I201+J201+K201+L201+M201</f>
        <v>1</v>
      </c>
    </row>
    <row r="202" spans="2:14">
      <c r="B202" s="255"/>
      <c r="C202" s="255"/>
      <c r="D202" s="255"/>
      <c r="E202" s="272" t="s">
        <v>34</v>
      </c>
      <c r="F202" s="100" t="s">
        <v>38</v>
      </c>
      <c r="G202" s="101">
        <v>48</v>
      </c>
      <c r="H202" s="101">
        <v>7</v>
      </c>
      <c r="I202" s="101">
        <v>4</v>
      </c>
      <c r="J202" s="101">
        <v>12</v>
      </c>
      <c r="K202" s="101">
        <v>8</v>
      </c>
      <c r="L202" s="101">
        <v>7</v>
      </c>
      <c r="M202" s="103">
        <v>4</v>
      </c>
      <c r="N202" s="101">
        <v>90</v>
      </c>
    </row>
    <row r="203" spans="2:14">
      <c r="B203" s="255"/>
      <c r="C203" s="255"/>
      <c r="D203" s="255"/>
      <c r="E203" s="273"/>
      <c r="F203" s="96" t="s">
        <v>49</v>
      </c>
      <c r="G203" s="97">
        <f>G202/N202</f>
        <v>0.53333333333333333</v>
      </c>
      <c r="H203" s="97">
        <f>H202/N202</f>
        <v>7.7777777777777779E-2</v>
      </c>
      <c r="I203" s="97">
        <f>I202/N202</f>
        <v>4.4444444444444446E-2</v>
      </c>
      <c r="J203" s="97">
        <f>J202/N202</f>
        <v>0.13333333333333333</v>
      </c>
      <c r="K203" s="97">
        <f>K202/N202</f>
        <v>8.8888888888888892E-2</v>
      </c>
      <c r="L203" s="97">
        <f>L202/N202</f>
        <v>7.7777777777777779E-2</v>
      </c>
      <c r="M203" s="97">
        <f>M202/N202</f>
        <v>4.4444444444444446E-2</v>
      </c>
      <c r="N203" s="97">
        <f>G203+H203+I203+J203+K203+L203+M203</f>
        <v>0.99999999999999989</v>
      </c>
    </row>
    <row r="204" spans="2:14">
      <c r="B204" s="255"/>
      <c r="C204" s="255"/>
      <c r="D204" s="255"/>
      <c r="E204" s="272" t="s">
        <v>35</v>
      </c>
      <c r="F204" s="100" t="s">
        <v>38</v>
      </c>
      <c r="G204" s="101">
        <v>1300</v>
      </c>
      <c r="H204" s="101">
        <v>131</v>
      </c>
      <c r="I204" s="101">
        <v>96</v>
      </c>
      <c r="J204" s="101">
        <v>278</v>
      </c>
      <c r="K204" s="101">
        <v>240</v>
      </c>
      <c r="L204" s="101">
        <v>70</v>
      </c>
      <c r="M204" s="103">
        <v>137</v>
      </c>
      <c r="N204" s="101">
        <v>2252</v>
      </c>
    </row>
    <row r="205" spans="2:14">
      <c r="B205" s="255"/>
      <c r="C205" s="255"/>
      <c r="D205" s="255"/>
      <c r="E205" s="273"/>
      <c r="F205" s="96" t="s">
        <v>49</v>
      </c>
      <c r="G205" s="97">
        <f>G204/N204</f>
        <v>0.57726465364120783</v>
      </c>
      <c r="H205" s="97">
        <f>H204/N204</f>
        <v>5.8170515097690945E-2</v>
      </c>
      <c r="I205" s="97">
        <f>I204/N204</f>
        <v>4.2628774422735348E-2</v>
      </c>
      <c r="J205" s="97">
        <f>J204/N204</f>
        <v>0.12344582593250444</v>
      </c>
      <c r="K205" s="97">
        <f>K204/N204</f>
        <v>0.10657193605683836</v>
      </c>
      <c r="L205" s="97">
        <f>L204/N204</f>
        <v>3.108348134991119E-2</v>
      </c>
      <c r="M205" s="97">
        <f>M204/N204</f>
        <v>6.0834813499111899E-2</v>
      </c>
      <c r="N205" s="97">
        <f>G205+H205+I205+J205+K205+L205+M205</f>
        <v>1</v>
      </c>
    </row>
    <row r="206" spans="2:14">
      <c r="B206" s="255"/>
      <c r="C206" s="255"/>
      <c r="D206" s="255"/>
      <c r="E206" s="272" t="s">
        <v>36</v>
      </c>
      <c r="F206" s="100" t="s">
        <v>38</v>
      </c>
      <c r="G206" s="101">
        <v>579</v>
      </c>
      <c r="H206" s="101">
        <v>41</v>
      </c>
      <c r="I206" s="101">
        <v>33</v>
      </c>
      <c r="J206" s="101">
        <v>93</v>
      </c>
      <c r="K206" s="101">
        <v>84</v>
      </c>
      <c r="L206" s="101">
        <v>20</v>
      </c>
      <c r="M206" s="103">
        <v>53</v>
      </c>
      <c r="N206" s="101">
        <v>903</v>
      </c>
    </row>
    <row r="207" spans="2:14">
      <c r="B207" s="255"/>
      <c r="C207" s="255"/>
      <c r="D207" s="255"/>
      <c r="E207" s="273"/>
      <c r="F207" s="96" t="s">
        <v>49</v>
      </c>
      <c r="G207" s="97">
        <f>G206/N206</f>
        <v>0.64119601328903653</v>
      </c>
      <c r="H207" s="97">
        <f>H206/N206</f>
        <v>4.5404208194905871E-2</v>
      </c>
      <c r="I207" s="97">
        <f>I206/N206</f>
        <v>3.6544850498338874E-2</v>
      </c>
      <c r="J207" s="97">
        <f>J206/N206</f>
        <v>0.10299003322259136</v>
      </c>
      <c r="K207" s="97">
        <f>K206/N206</f>
        <v>9.3023255813953487E-2</v>
      </c>
      <c r="L207" s="97">
        <f>L206/N206</f>
        <v>2.2148394241417499E-2</v>
      </c>
      <c r="M207" s="97">
        <f>M206/N206</f>
        <v>5.8693244739756366E-2</v>
      </c>
      <c r="N207" s="97">
        <f>G207+H207+I207+J207+K207+L207+M207</f>
        <v>0.99999999999999989</v>
      </c>
    </row>
    <row r="208" spans="2:14">
      <c r="B208" s="255"/>
      <c r="C208" s="255"/>
      <c r="D208" s="255"/>
      <c r="E208" s="274" t="s">
        <v>52</v>
      </c>
      <c r="F208" s="100" t="s">
        <v>38</v>
      </c>
      <c r="G208" s="101">
        <v>2240</v>
      </c>
      <c r="H208" s="101">
        <v>206</v>
      </c>
      <c r="I208" s="101">
        <v>159</v>
      </c>
      <c r="J208" s="101">
        <v>451</v>
      </c>
      <c r="K208" s="101">
        <v>386</v>
      </c>
      <c r="L208" s="101">
        <v>117</v>
      </c>
      <c r="M208" s="103">
        <v>219</v>
      </c>
      <c r="N208" s="101">
        <v>3778</v>
      </c>
    </row>
    <row r="209" spans="2:14">
      <c r="B209" s="255"/>
      <c r="C209" s="255"/>
      <c r="D209" s="273"/>
      <c r="E209" s="273"/>
      <c r="F209" s="96" t="s">
        <v>49</v>
      </c>
      <c r="G209" s="97">
        <f>G208/N208</f>
        <v>0.59290629962943353</v>
      </c>
      <c r="H209" s="97">
        <f>H208/N208</f>
        <v>5.4526204340921119E-2</v>
      </c>
      <c r="I209" s="97">
        <f>I208/N208</f>
        <v>4.2085759661196404E-2</v>
      </c>
      <c r="J209" s="97">
        <f>J208/N208</f>
        <v>0.11937533086289041</v>
      </c>
      <c r="K209" s="97">
        <f>K208/N208</f>
        <v>0.10217046056114346</v>
      </c>
      <c r="L209" s="97">
        <f>L208/N208</f>
        <v>3.0968766543144521E-2</v>
      </c>
      <c r="M209" s="97">
        <f>M208/N208</f>
        <v>5.7967178401270511E-2</v>
      </c>
      <c r="N209" s="97">
        <f>G209+H209+I209+J209+K209+L209+M209</f>
        <v>1</v>
      </c>
    </row>
    <row r="210" spans="2:14">
      <c r="B210" s="255"/>
      <c r="C210" s="255"/>
      <c r="D210" s="272" t="s">
        <v>12</v>
      </c>
      <c r="E210" s="272" t="s">
        <v>32</v>
      </c>
      <c r="F210" s="100" t="s">
        <v>38</v>
      </c>
      <c r="G210" s="101">
        <v>435</v>
      </c>
      <c r="H210" s="101">
        <v>27</v>
      </c>
      <c r="I210" s="101">
        <v>24</v>
      </c>
      <c r="J210" s="101">
        <v>77</v>
      </c>
      <c r="K210" s="101">
        <v>64</v>
      </c>
      <c r="L210" s="101">
        <v>20</v>
      </c>
      <c r="M210" s="103">
        <v>23</v>
      </c>
      <c r="N210" s="101">
        <v>670</v>
      </c>
    </row>
    <row r="211" spans="2:14">
      <c r="B211" s="255"/>
      <c r="C211" s="255"/>
      <c r="D211" s="255"/>
      <c r="E211" s="273"/>
      <c r="F211" s="96" t="s">
        <v>49</v>
      </c>
      <c r="G211" s="97">
        <f>G210/N210</f>
        <v>0.64925373134328357</v>
      </c>
      <c r="H211" s="97">
        <f>H210/N210</f>
        <v>4.0298507462686567E-2</v>
      </c>
      <c r="I211" s="97">
        <f>I210/N210</f>
        <v>3.5820895522388062E-2</v>
      </c>
      <c r="J211" s="97">
        <f>J210/N210</f>
        <v>0.11492537313432835</v>
      </c>
      <c r="K211" s="97">
        <f>K210/N210</f>
        <v>9.5522388059701493E-2</v>
      </c>
      <c r="L211" s="97">
        <f>L210/N210</f>
        <v>2.9850746268656716E-2</v>
      </c>
      <c r="M211" s="97">
        <f>M210/N210</f>
        <v>3.4328358208955224E-2</v>
      </c>
      <c r="N211" s="97">
        <f>G211+H211+I211+J211+K211+L211+M211</f>
        <v>1</v>
      </c>
    </row>
    <row r="212" spans="2:14">
      <c r="B212" s="255"/>
      <c r="C212" s="255"/>
      <c r="D212" s="255"/>
      <c r="E212" s="272" t="s">
        <v>33</v>
      </c>
      <c r="F212" s="100" t="s">
        <v>38</v>
      </c>
      <c r="G212" s="101">
        <v>185</v>
      </c>
      <c r="H212" s="101">
        <v>39</v>
      </c>
      <c r="I212" s="101">
        <v>20</v>
      </c>
      <c r="J212" s="101">
        <v>54</v>
      </c>
      <c r="K212" s="101">
        <v>48</v>
      </c>
      <c r="L212" s="101">
        <v>21</v>
      </c>
      <c r="M212" s="103">
        <v>24</v>
      </c>
      <c r="N212" s="101">
        <v>391</v>
      </c>
    </row>
    <row r="213" spans="2:14">
      <c r="B213" s="255"/>
      <c r="C213" s="255"/>
      <c r="D213" s="255"/>
      <c r="E213" s="273"/>
      <c r="F213" s="96" t="s">
        <v>49</v>
      </c>
      <c r="G213" s="97">
        <f>G212/N212</f>
        <v>0.47314578005115088</v>
      </c>
      <c r="H213" s="97">
        <f>H212/N212</f>
        <v>9.9744245524296671E-2</v>
      </c>
      <c r="I213" s="97">
        <f>I212/N212</f>
        <v>5.1150895140664961E-2</v>
      </c>
      <c r="J213" s="97">
        <f>J212/N212</f>
        <v>0.13810741687979539</v>
      </c>
      <c r="K213" s="97">
        <f>K212/N212</f>
        <v>0.12276214833759591</v>
      </c>
      <c r="L213" s="97">
        <f>L212/N212</f>
        <v>5.3708439897698211E-2</v>
      </c>
      <c r="M213" s="97">
        <f>M212/N212</f>
        <v>6.1381074168797956E-2</v>
      </c>
      <c r="N213" s="97">
        <f>G213+H213+I213+J213+K213+L213+M213</f>
        <v>1</v>
      </c>
    </row>
    <row r="214" spans="2:14">
      <c r="B214" s="255"/>
      <c r="C214" s="255"/>
      <c r="D214" s="255"/>
      <c r="E214" s="272" t="s">
        <v>34</v>
      </c>
      <c r="F214" s="100" t="s">
        <v>38</v>
      </c>
      <c r="G214" s="101">
        <v>103</v>
      </c>
      <c r="H214" s="101">
        <v>13</v>
      </c>
      <c r="I214" s="101">
        <v>15</v>
      </c>
      <c r="J214" s="101">
        <v>31</v>
      </c>
      <c r="K214" s="101">
        <v>25</v>
      </c>
      <c r="L214" s="101">
        <v>9</v>
      </c>
      <c r="M214" s="103">
        <v>11</v>
      </c>
      <c r="N214" s="101">
        <v>207</v>
      </c>
    </row>
    <row r="215" spans="2:14">
      <c r="B215" s="255"/>
      <c r="C215" s="255"/>
      <c r="D215" s="255"/>
      <c r="E215" s="273"/>
      <c r="F215" s="96" t="s">
        <v>49</v>
      </c>
      <c r="G215" s="97">
        <f>G214/N214</f>
        <v>0.49758454106280192</v>
      </c>
      <c r="H215" s="97">
        <f>H214/N214</f>
        <v>6.280193236714976E-2</v>
      </c>
      <c r="I215" s="97">
        <f>I214/N214</f>
        <v>7.2463768115942032E-2</v>
      </c>
      <c r="J215" s="97">
        <f>J214/N214</f>
        <v>0.14975845410628019</v>
      </c>
      <c r="K215" s="97">
        <f>K214/N214</f>
        <v>0.12077294685990338</v>
      </c>
      <c r="L215" s="97">
        <f>L214/N214</f>
        <v>4.3478260869565216E-2</v>
      </c>
      <c r="M215" s="97">
        <f>M214/N214</f>
        <v>5.3140096618357488E-2</v>
      </c>
      <c r="N215" s="97">
        <f>G215+H215+I215+J215+K215+L215+M215</f>
        <v>1</v>
      </c>
    </row>
    <row r="216" spans="2:14">
      <c r="B216" s="255"/>
      <c r="C216" s="255"/>
      <c r="D216" s="255"/>
      <c r="E216" s="272" t="s">
        <v>35</v>
      </c>
      <c r="F216" s="100" t="s">
        <v>38</v>
      </c>
      <c r="G216" s="101">
        <v>2272</v>
      </c>
      <c r="H216" s="101">
        <v>189</v>
      </c>
      <c r="I216" s="101">
        <v>123</v>
      </c>
      <c r="J216" s="101">
        <v>395</v>
      </c>
      <c r="K216" s="101">
        <v>374</v>
      </c>
      <c r="L216" s="101">
        <v>136</v>
      </c>
      <c r="M216" s="103">
        <v>213</v>
      </c>
      <c r="N216" s="101">
        <v>3702</v>
      </c>
    </row>
    <row r="217" spans="2:14">
      <c r="B217" s="255"/>
      <c r="C217" s="255"/>
      <c r="D217" s="255"/>
      <c r="E217" s="273"/>
      <c r="F217" s="96" t="s">
        <v>49</v>
      </c>
      <c r="G217" s="97">
        <f>G216/N216</f>
        <v>0.61372231226364127</v>
      </c>
      <c r="H217" s="97">
        <f>H216/N216</f>
        <v>5.1053484602917344E-2</v>
      </c>
      <c r="I217" s="97">
        <f>I216/N216</f>
        <v>3.3225283630470018E-2</v>
      </c>
      <c r="J217" s="97">
        <f>J216/N216</f>
        <v>0.10669908157752567</v>
      </c>
      <c r="K217" s="97">
        <f>K216/N216</f>
        <v>0.10102647217720151</v>
      </c>
      <c r="L217" s="97">
        <f>L216/N216</f>
        <v>3.6736898973527825E-2</v>
      </c>
      <c r="M217" s="97">
        <f>M216/N216</f>
        <v>5.7536466774716369E-2</v>
      </c>
      <c r="N217" s="97">
        <f>G217+H217+I217+J217+K217+L217+M217</f>
        <v>1.0000000000000002</v>
      </c>
    </row>
    <row r="218" spans="2:14">
      <c r="B218" s="255"/>
      <c r="C218" s="255"/>
      <c r="D218" s="255"/>
      <c r="E218" s="272" t="s">
        <v>36</v>
      </c>
      <c r="F218" s="100" t="s">
        <v>38</v>
      </c>
      <c r="G218" s="101">
        <v>936</v>
      </c>
      <c r="H218" s="101">
        <v>56</v>
      </c>
      <c r="I218" s="101">
        <v>57</v>
      </c>
      <c r="J218" s="101">
        <v>124</v>
      </c>
      <c r="K218" s="101">
        <v>136</v>
      </c>
      <c r="L218" s="101">
        <v>60</v>
      </c>
      <c r="M218" s="103">
        <v>88</v>
      </c>
      <c r="N218" s="101">
        <v>1457</v>
      </c>
    </row>
    <row r="219" spans="2:14">
      <c r="B219" s="255"/>
      <c r="C219" s="255"/>
      <c r="D219" s="255"/>
      <c r="E219" s="273"/>
      <c r="F219" s="96" t="s">
        <v>49</v>
      </c>
      <c r="G219" s="97">
        <f>G218/N218</f>
        <v>0.64241592312971862</v>
      </c>
      <c r="H219" s="97">
        <f>H218/N218</f>
        <v>3.8435140700068635E-2</v>
      </c>
      <c r="I219" s="97">
        <f>I218/N218</f>
        <v>3.9121482498284142E-2</v>
      </c>
      <c r="J219" s="97">
        <f>J218/N218</f>
        <v>8.5106382978723402E-2</v>
      </c>
      <c r="K219" s="97">
        <f>K218/N218</f>
        <v>9.3342484557309535E-2</v>
      </c>
      <c r="L219" s="97">
        <f>L218/N218</f>
        <v>4.1180507892930679E-2</v>
      </c>
      <c r="M219" s="97">
        <f>M218/N218</f>
        <v>6.0398078242964996E-2</v>
      </c>
      <c r="N219" s="97">
        <f>G219+H219+I219+J219+K219+L219+M219</f>
        <v>1</v>
      </c>
    </row>
    <row r="220" spans="2:14">
      <c r="B220" s="255"/>
      <c r="C220" s="255"/>
      <c r="D220" s="255"/>
      <c r="E220" s="274" t="s">
        <v>52</v>
      </c>
      <c r="F220" s="100" t="s">
        <v>38</v>
      </c>
      <c r="G220" s="101">
        <v>3931</v>
      </c>
      <c r="H220" s="101">
        <v>324</v>
      </c>
      <c r="I220" s="101">
        <v>239</v>
      </c>
      <c r="J220" s="101">
        <v>681</v>
      </c>
      <c r="K220" s="101">
        <v>647</v>
      </c>
      <c r="L220" s="101">
        <v>246</v>
      </c>
      <c r="M220" s="103">
        <v>359</v>
      </c>
      <c r="N220" s="101">
        <v>6427</v>
      </c>
    </row>
    <row r="221" spans="2:14">
      <c r="B221" s="273"/>
      <c r="C221" s="273"/>
      <c r="D221" s="273"/>
      <c r="E221" s="273"/>
      <c r="F221" s="96" t="s">
        <v>49</v>
      </c>
      <c r="G221" s="97">
        <f>G220/N220</f>
        <v>0.61163840049789953</v>
      </c>
      <c r="H221" s="97">
        <f>H220/N220</f>
        <v>5.0412323012291892E-2</v>
      </c>
      <c r="I221" s="97">
        <f>I220/N220</f>
        <v>3.7186867901042475E-2</v>
      </c>
      <c r="J221" s="97">
        <f>J220/N220</f>
        <v>0.10595923447953945</v>
      </c>
      <c r="K221" s="97">
        <f>K220/N220</f>
        <v>0.10066905243503968</v>
      </c>
      <c r="L221" s="97">
        <f>L220/N220</f>
        <v>3.8276023027851255E-2</v>
      </c>
      <c r="M221" s="97">
        <f>M220/N220</f>
        <v>5.5858098646335771E-2</v>
      </c>
      <c r="N221" s="97">
        <f>G221+H221+I221+J221+K221+L221+M221</f>
        <v>1</v>
      </c>
    </row>
    <row r="222" spans="2:14">
      <c r="B222" s="272" t="s">
        <v>20</v>
      </c>
      <c r="C222" s="272" t="s">
        <v>30</v>
      </c>
      <c r="D222" s="272" t="s">
        <v>11</v>
      </c>
      <c r="E222" s="272" t="s">
        <v>32</v>
      </c>
      <c r="F222" s="100" t="s">
        <v>38</v>
      </c>
      <c r="G222" s="101">
        <v>58</v>
      </c>
      <c r="H222" s="101">
        <v>8</v>
      </c>
      <c r="I222" s="101">
        <v>9</v>
      </c>
      <c r="J222" s="101">
        <v>29</v>
      </c>
      <c r="K222" s="101">
        <v>29</v>
      </c>
      <c r="L222" s="101">
        <v>7</v>
      </c>
      <c r="M222" s="103">
        <v>11</v>
      </c>
      <c r="N222" s="101">
        <v>151</v>
      </c>
    </row>
    <row r="223" spans="2:14">
      <c r="B223" s="255"/>
      <c r="C223" s="255"/>
      <c r="D223" s="255"/>
      <c r="E223" s="273"/>
      <c r="F223" s="96" t="s">
        <v>49</v>
      </c>
      <c r="G223" s="97">
        <f>G222/N222</f>
        <v>0.38410596026490068</v>
      </c>
      <c r="H223" s="97">
        <f>H222/N222</f>
        <v>5.2980132450331126E-2</v>
      </c>
      <c r="I223" s="97">
        <f>I222/N222</f>
        <v>5.9602649006622516E-2</v>
      </c>
      <c r="J223" s="97">
        <f>J222/N222</f>
        <v>0.19205298013245034</v>
      </c>
      <c r="K223" s="97">
        <f>K222/N222</f>
        <v>0.19205298013245034</v>
      </c>
      <c r="L223" s="97">
        <f>L222/N222</f>
        <v>4.6357615894039736E-2</v>
      </c>
      <c r="M223" s="97">
        <f>M222/N222</f>
        <v>7.2847682119205295E-2</v>
      </c>
      <c r="N223" s="97">
        <f>G223+H223+I223+J223+K223+L223+M223</f>
        <v>1</v>
      </c>
    </row>
    <row r="224" spans="2:14">
      <c r="B224" s="255"/>
      <c r="C224" s="255"/>
      <c r="D224" s="255"/>
      <c r="E224" s="272" t="s">
        <v>33</v>
      </c>
      <c r="F224" s="100" t="s">
        <v>38</v>
      </c>
      <c r="G224" s="101">
        <v>69</v>
      </c>
      <c r="H224" s="101">
        <v>9</v>
      </c>
      <c r="I224" s="101">
        <v>7</v>
      </c>
      <c r="J224" s="101">
        <v>28</v>
      </c>
      <c r="K224" s="101">
        <v>33</v>
      </c>
      <c r="L224" s="101">
        <v>10</v>
      </c>
      <c r="M224" s="103">
        <v>24</v>
      </c>
      <c r="N224" s="101">
        <v>180</v>
      </c>
    </row>
    <row r="225" spans="2:14">
      <c r="B225" s="255"/>
      <c r="C225" s="255"/>
      <c r="D225" s="255"/>
      <c r="E225" s="273"/>
      <c r="F225" s="96" t="s">
        <v>49</v>
      </c>
      <c r="G225" s="97">
        <f>G224/N224</f>
        <v>0.38333333333333336</v>
      </c>
      <c r="H225" s="97">
        <f>H224/N224</f>
        <v>0.05</v>
      </c>
      <c r="I225" s="97">
        <f>I224/N224</f>
        <v>3.888888888888889E-2</v>
      </c>
      <c r="J225" s="97">
        <f>J224/N224</f>
        <v>0.15555555555555556</v>
      </c>
      <c r="K225" s="97">
        <f>K224/N224</f>
        <v>0.18333333333333332</v>
      </c>
      <c r="L225" s="97">
        <f>L224/N224</f>
        <v>5.5555555555555552E-2</v>
      </c>
      <c r="M225" s="97">
        <f>M224/N224</f>
        <v>0.13333333333333333</v>
      </c>
      <c r="N225" s="97">
        <f>G225+H225+I225+J225+K225+L225+M225</f>
        <v>1</v>
      </c>
    </row>
    <row r="226" spans="2:14">
      <c r="B226" s="255"/>
      <c r="C226" s="255"/>
      <c r="D226" s="255"/>
      <c r="E226" s="272" t="s">
        <v>34</v>
      </c>
      <c r="F226" s="100" t="s">
        <v>38</v>
      </c>
      <c r="G226" s="101">
        <v>25</v>
      </c>
      <c r="H226" s="101">
        <v>4</v>
      </c>
      <c r="I226" s="101">
        <v>6</v>
      </c>
      <c r="J226" s="101">
        <v>14</v>
      </c>
      <c r="K226" s="101">
        <v>14</v>
      </c>
      <c r="L226" s="101">
        <v>7</v>
      </c>
      <c r="M226" s="103">
        <v>6</v>
      </c>
      <c r="N226" s="101">
        <v>76</v>
      </c>
    </row>
    <row r="227" spans="2:14">
      <c r="B227" s="255"/>
      <c r="C227" s="255"/>
      <c r="D227" s="255"/>
      <c r="E227" s="273"/>
      <c r="F227" s="96" t="s">
        <v>49</v>
      </c>
      <c r="G227" s="97">
        <f>G226/N226</f>
        <v>0.32894736842105265</v>
      </c>
      <c r="H227" s="97">
        <f>H226/N226</f>
        <v>5.2631578947368418E-2</v>
      </c>
      <c r="I227" s="97">
        <f>I226/N226</f>
        <v>7.8947368421052627E-2</v>
      </c>
      <c r="J227" s="97">
        <f>J226/N226</f>
        <v>0.18421052631578946</v>
      </c>
      <c r="K227" s="97">
        <f>K226/N226</f>
        <v>0.18421052631578946</v>
      </c>
      <c r="L227" s="97">
        <f>L226/N226</f>
        <v>9.2105263157894732E-2</v>
      </c>
      <c r="M227" s="97">
        <f>M226/N226</f>
        <v>7.8947368421052627E-2</v>
      </c>
      <c r="N227" s="97">
        <f>G227+H227+I227+J227+K227+L227+M227</f>
        <v>1</v>
      </c>
    </row>
    <row r="228" spans="2:14">
      <c r="B228" s="255"/>
      <c r="C228" s="255"/>
      <c r="D228" s="255"/>
      <c r="E228" s="272" t="s">
        <v>35</v>
      </c>
      <c r="F228" s="100" t="s">
        <v>38</v>
      </c>
      <c r="G228" s="101">
        <v>418</v>
      </c>
      <c r="H228" s="101">
        <v>76</v>
      </c>
      <c r="I228" s="101">
        <v>56</v>
      </c>
      <c r="J228" s="101">
        <v>192</v>
      </c>
      <c r="K228" s="101">
        <v>217</v>
      </c>
      <c r="L228" s="101">
        <v>71</v>
      </c>
      <c r="M228" s="103">
        <v>126</v>
      </c>
      <c r="N228" s="101">
        <v>1156</v>
      </c>
    </row>
    <row r="229" spans="2:14">
      <c r="B229" s="255"/>
      <c r="C229" s="255"/>
      <c r="D229" s="255"/>
      <c r="E229" s="273"/>
      <c r="F229" s="96" t="s">
        <v>49</v>
      </c>
      <c r="G229" s="97">
        <f>G228/N228</f>
        <v>0.36159169550173009</v>
      </c>
      <c r="H229" s="97">
        <f>H228/N228</f>
        <v>6.5743944636678195E-2</v>
      </c>
      <c r="I229" s="97">
        <f>I228/N228</f>
        <v>4.8442906574394463E-2</v>
      </c>
      <c r="J229" s="97">
        <f>J228/N228</f>
        <v>0.16608996539792387</v>
      </c>
      <c r="K229" s="97">
        <f>K228/N228</f>
        <v>0.18771626297577854</v>
      </c>
      <c r="L229" s="97">
        <f>L228/N228</f>
        <v>6.1418685121107264E-2</v>
      </c>
      <c r="M229" s="97">
        <f>M228/N228</f>
        <v>0.10899653979238755</v>
      </c>
      <c r="N229" s="97">
        <f>G229+H229+I229+J229+K229+L229+M229</f>
        <v>0.99999999999999989</v>
      </c>
    </row>
    <row r="230" spans="2:14">
      <c r="B230" s="255"/>
      <c r="C230" s="255"/>
      <c r="D230" s="255"/>
      <c r="E230" s="272" t="s">
        <v>36</v>
      </c>
      <c r="F230" s="100" t="s">
        <v>38</v>
      </c>
      <c r="G230" s="101">
        <v>175</v>
      </c>
      <c r="H230" s="101">
        <v>26</v>
      </c>
      <c r="I230" s="101">
        <v>17</v>
      </c>
      <c r="J230" s="101">
        <v>68</v>
      </c>
      <c r="K230" s="101">
        <v>81</v>
      </c>
      <c r="L230" s="101">
        <v>35</v>
      </c>
      <c r="M230" s="103">
        <v>24</v>
      </c>
      <c r="N230" s="101">
        <v>426</v>
      </c>
    </row>
    <row r="231" spans="2:14">
      <c r="B231" s="255"/>
      <c r="C231" s="255"/>
      <c r="D231" s="255"/>
      <c r="E231" s="273"/>
      <c r="F231" s="96" t="s">
        <v>49</v>
      </c>
      <c r="G231" s="97">
        <f>G230/N230</f>
        <v>0.41079812206572769</v>
      </c>
      <c r="H231" s="97">
        <f>H230/N230</f>
        <v>6.1032863849765258E-2</v>
      </c>
      <c r="I231" s="97">
        <f>I230/N230</f>
        <v>3.9906103286384977E-2</v>
      </c>
      <c r="J231" s="97">
        <f>J230/N230</f>
        <v>0.15962441314553991</v>
      </c>
      <c r="K231" s="97">
        <f>K230/N230</f>
        <v>0.19014084507042253</v>
      </c>
      <c r="L231" s="97">
        <f>L230/N230</f>
        <v>8.2159624413145546E-2</v>
      </c>
      <c r="M231" s="97">
        <f>M230/N230</f>
        <v>5.6338028169014086E-2</v>
      </c>
      <c r="N231" s="97">
        <f>G231+H231+I231+J231+K231+L231+M231</f>
        <v>0.99999999999999989</v>
      </c>
    </row>
    <row r="232" spans="2:14">
      <c r="B232" s="255"/>
      <c r="C232" s="255"/>
      <c r="D232" s="255"/>
      <c r="E232" s="274" t="s">
        <v>52</v>
      </c>
      <c r="F232" s="100" t="s">
        <v>38</v>
      </c>
      <c r="G232" s="101">
        <v>745</v>
      </c>
      <c r="H232" s="101">
        <v>123</v>
      </c>
      <c r="I232" s="101">
        <v>95</v>
      </c>
      <c r="J232" s="101">
        <v>331</v>
      </c>
      <c r="K232" s="101">
        <v>374</v>
      </c>
      <c r="L232" s="101">
        <v>130</v>
      </c>
      <c r="M232" s="103">
        <v>191</v>
      </c>
      <c r="N232" s="101">
        <v>1989</v>
      </c>
    </row>
    <row r="233" spans="2:14">
      <c r="B233" s="255"/>
      <c r="C233" s="255"/>
      <c r="D233" s="273"/>
      <c r="E233" s="273"/>
      <c r="F233" s="96" t="s">
        <v>49</v>
      </c>
      <c r="G233" s="97">
        <f>G232/N232</f>
        <v>0.37456008044243339</v>
      </c>
      <c r="H233" s="97">
        <f>H232/N232</f>
        <v>6.1840120663650078E-2</v>
      </c>
      <c r="I233" s="97">
        <f>I232/N232</f>
        <v>4.7762694821518348E-2</v>
      </c>
      <c r="J233" s="97">
        <f>J232/N232</f>
        <v>0.16641528406234288</v>
      </c>
      <c r="K233" s="97">
        <f>K232/N232</f>
        <v>0.18803418803418803</v>
      </c>
      <c r="L233" s="97">
        <f>L232/N232</f>
        <v>6.535947712418301E-2</v>
      </c>
      <c r="M233" s="97">
        <f>M232/N232</f>
        <v>9.6028154851684269E-2</v>
      </c>
      <c r="N233" s="97">
        <f>G233+H233+I233+J233+K233+L233+M233</f>
        <v>1</v>
      </c>
    </row>
    <row r="234" spans="2:14">
      <c r="B234" s="255"/>
      <c r="C234" s="255"/>
      <c r="D234" s="272" t="s">
        <v>12</v>
      </c>
      <c r="E234" s="272" t="s">
        <v>32</v>
      </c>
      <c r="F234" s="100" t="s">
        <v>38</v>
      </c>
      <c r="G234" s="101">
        <v>27</v>
      </c>
      <c r="H234" s="101">
        <v>3</v>
      </c>
      <c r="I234" s="101">
        <v>1</v>
      </c>
      <c r="J234" s="101">
        <v>15</v>
      </c>
      <c r="K234" s="101">
        <v>20</v>
      </c>
      <c r="L234" s="101">
        <v>10</v>
      </c>
      <c r="M234" s="103">
        <v>6</v>
      </c>
      <c r="N234" s="101">
        <v>82</v>
      </c>
    </row>
    <row r="235" spans="2:14">
      <c r="B235" s="255"/>
      <c r="C235" s="255"/>
      <c r="D235" s="255"/>
      <c r="E235" s="273"/>
      <c r="F235" s="96" t="s">
        <v>49</v>
      </c>
      <c r="G235" s="97">
        <f>G234/N234</f>
        <v>0.32926829268292684</v>
      </c>
      <c r="H235" s="97">
        <f>H234/N234</f>
        <v>3.6585365853658534E-2</v>
      </c>
      <c r="I235" s="97">
        <f>I234/N234</f>
        <v>1.2195121951219513E-2</v>
      </c>
      <c r="J235" s="97">
        <f>J234/N234</f>
        <v>0.18292682926829268</v>
      </c>
      <c r="K235" s="97">
        <f>K234/N234</f>
        <v>0.24390243902439024</v>
      </c>
      <c r="L235" s="97">
        <f>L234/N234</f>
        <v>0.12195121951219512</v>
      </c>
      <c r="M235" s="97">
        <f>M234/N234</f>
        <v>7.3170731707317069E-2</v>
      </c>
      <c r="N235" s="97">
        <f>G235+H235+I235+J235+K235+L235+M235</f>
        <v>1</v>
      </c>
    </row>
    <row r="236" spans="2:14">
      <c r="B236" s="255"/>
      <c r="C236" s="255"/>
      <c r="D236" s="255"/>
      <c r="E236" s="272" t="s">
        <v>33</v>
      </c>
      <c r="F236" s="100" t="s">
        <v>38</v>
      </c>
      <c r="G236" s="101">
        <v>38</v>
      </c>
      <c r="H236" s="101">
        <v>8</v>
      </c>
      <c r="I236" s="101">
        <v>3</v>
      </c>
      <c r="J236" s="101">
        <v>10</v>
      </c>
      <c r="K236" s="101">
        <v>12</v>
      </c>
      <c r="L236" s="101">
        <v>7</v>
      </c>
      <c r="M236" s="103">
        <v>20</v>
      </c>
      <c r="N236" s="101">
        <v>98</v>
      </c>
    </row>
    <row r="237" spans="2:14">
      <c r="B237" s="255"/>
      <c r="C237" s="255"/>
      <c r="D237" s="255"/>
      <c r="E237" s="273"/>
      <c r="F237" s="96" t="s">
        <v>49</v>
      </c>
      <c r="G237" s="97">
        <f>G236/N236</f>
        <v>0.38775510204081631</v>
      </c>
      <c r="H237" s="97">
        <f>H236/N236</f>
        <v>8.1632653061224483E-2</v>
      </c>
      <c r="I237" s="97">
        <f>I236/N236</f>
        <v>3.0612244897959183E-2</v>
      </c>
      <c r="J237" s="97">
        <f>J236/N236</f>
        <v>0.10204081632653061</v>
      </c>
      <c r="K237" s="97">
        <f>K236/N236</f>
        <v>0.12244897959183673</v>
      </c>
      <c r="L237" s="97">
        <f>L236/N236</f>
        <v>7.1428571428571425E-2</v>
      </c>
      <c r="M237" s="97">
        <f>M236/N236</f>
        <v>0.20408163265306123</v>
      </c>
      <c r="N237" s="97">
        <f>G237+H237+I237+J237+K237+L237+M237</f>
        <v>0.99999999999999989</v>
      </c>
    </row>
    <row r="238" spans="2:14">
      <c r="B238" s="255"/>
      <c r="C238" s="255"/>
      <c r="D238" s="255"/>
      <c r="E238" s="272" t="s">
        <v>34</v>
      </c>
      <c r="F238" s="100" t="s">
        <v>38</v>
      </c>
      <c r="G238" s="101">
        <v>7</v>
      </c>
      <c r="H238" s="101">
        <v>3</v>
      </c>
      <c r="I238" s="101">
        <v>2</v>
      </c>
      <c r="J238" s="101">
        <v>5</v>
      </c>
      <c r="K238" s="101">
        <v>17</v>
      </c>
      <c r="L238" s="101">
        <v>5</v>
      </c>
      <c r="M238" s="103">
        <v>5</v>
      </c>
      <c r="N238" s="101">
        <v>44</v>
      </c>
    </row>
    <row r="239" spans="2:14">
      <c r="B239" s="255"/>
      <c r="C239" s="255"/>
      <c r="D239" s="255"/>
      <c r="E239" s="273"/>
      <c r="F239" s="96" t="s">
        <v>49</v>
      </c>
      <c r="G239" s="97">
        <f>G238/N238</f>
        <v>0.15909090909090909</v>
      </c>
      <c r="H239" s="97">
        <f>H238/N238</f>
        <v>6.8181818181818177E-2</v>
      </c>
      <c r="I239" s="97">
        <f>I238/N238</f>
        <v>4.5454545454545456E-2</v>
      </c>
      <c r="J239" s="97">
        <f>J238/N238</f>
        <v>0.11363636363636363</v>
      </c>
      <c r="K239" s="97">
        <f>K238/N238</f>
        <v>0.38636363636363635</v>
      </c>
      <c r="L239" s="97">
        <f>L238/N238</f>
        <v>0.11363636363636363</v>
      </c>
      <c r="M239" s="97">
        <f>M238/N238</f>
        <v>0.11363636363636363</v>
      </c>
      <c r="N239" s="97">
        <f>G239+H239+I239+J239+K239+L239+M239</f>
        <v>1</v>
      </c>
    </row>
    <row r="240" spans="2:14">
      <c r="B240" s="255"/>
      <c r="C240" s="255"/>
      <c r="D240" s="255"/>
      <c r="E240" s="272" t="s">
        <v>35</v>
      </c>
      <c r="F240" s="100" t="s">
        <v>38</v>
      </c>
      <c r="G240" s="101">
        <v>265</v>
      </c>
      <c r="H240" s="101">
        <v>41</v>
      </c>
      <c r="I240" s="101">
        <v>29</v>
      </c>
      <c r="J240" s="101">
        <v>130</v>
      </c>
      <c r="K240" s="101">
        <v>166</v>
      </c>
      <c r="L240" s="101">
        <v>54</v>
      </c>
      <c r="M240" s="103">
        <v>130</v>
      </c>
      <c r="N240" s="101">
        <v>815</v>
      </c>
    </row>
    <row r="241" spans="2:14">
      <c r="B241" s="255"/>
      <c r="C241" s="255"/>
      <c r="D241" s="255"/>
      <c r="E241" s="273"/>
      <c r="F241" s="96" t="s">
        <v>49</v>
      </c>
      <c r="G241" s="97">
        <f>G240/N240</f>
        <v>0.32515337423312884</v>
      </c>
      <c r="H241" s="97">
        <f>H240/N240</f>
        <v>5.030674846625767E-2</v>
      </c>
      <c r="I241" s="97">
        <f>I240/N240</f>
        <v>3.5582822085889573E-2</v>
      </c>
      <c r="J241" s="97">
        <f>J240/N240</f>
        <v>0.15950920245398773</v>
      </c>
      <c r="K241" s="97">
        <f>K240/N240</f>
        <v>0.20368098159509201</v>
      </c>
      <c r="L241" s="97">
        <f>L240/N240</f>
        <v>6.6257668711656448E-2</v>
      </c>
      <c r="M241" s="97">
        <f>M240/N240</f>
        <v>0.15950920245398773</v>
      </c>
      <c r="N241" s="97">
        <f>G241+H241+I241+J241+K241+L241+M241</f>
        <v>1</v>
      </c>
    </row>
    <row r="242" spans="2:14">
      <c r="B242" s="255"/>
      <c r="C242" s="255"/>
      <c r="D242" s="255"/>
      <c r="E242" s="272" t="s">
        <v>36</v>
      </c>
      <c r="F242" s="100" t="s">
        <v>38</v>
      </c>
      <c r="G242" s="101">
        <v>66</v>
      </c>
      <c r="H242" s="101">
        <v>12</v>
      </c>
      <c r="I242" s="101">
        <v>5</v>
      </c>
      <c r="J242" s="101">
        <v>35</v>
      </c>
      <c r="K242" s="101">
        <v>35</v>
      </c>
      <c r="L242" s="101">
        <v>13</v>
      </c>
      <c r="M242" s="103">
        <v>21</v>
      </c>
      <c r="N242" s="101">
        <v>187</v>
      </c>
    </row>
    <row r="243" spans="2:14">
      <c r="B243" s="255"/>
      <c r="C243" s="255"/>
      <c r="D243" s="255"/>
      <c r="E243" s="273"/>
      <c r="F243" s="96" t="s">
        <v>49</v>
      </c>
      <c r="G243" s="97">
        <f>G242/N242</f>
        <v>0.35294117647058826</v>
      </c>
      <c r="H243" s="97">
        <f>H242/N242</f>
        <v>6.4171122994652413E-2</v>
      </c>
      <c r="I243" s="97">
        <f>I242/N242</f>
        <v>2.6737967914438502E-2</v>
      </c>
      <c r="J243" s="97">
        <f>J242/N242</f>
        <v>0.18716577540106952</v>
      </c>
      <c r="K243" s="97">
        <f>K242/N242</f>
        <v>0.18716577540106952</v>
      </c>
      <c r="L243" s="97">
        <f>L242/N242</f>
        <v>6.9518716577540107E-2</v>
      </c>
      <c r="M243" s="97">
        <f>M242/N242</f>
        <v>0.11229946524064172</v>
      </c>
      <c r="N243" s="97">
        <f>G243+H243+I243+J243+K243+L243+M243</f>
        <v>1</v>
      </c>
    </row>
    <row r="244" spans="2:14">
      <c r="B244" s="255"/>
      <c r="C244" s="255"/>
      <c r="D244" s="255"/>
      <c r="E244" s="274" t="s">
        <v>52</v>
      </c>
      <c r="F244" s="100" t="s">
        <v>38</v>
      </c>
      <c r="G244" s="101">
        <v>403</v>
      </c>
      <c r="H244" s="101">
        <v>67</v>
      </c>
      <c r="I244" s="101">
        <v>40</v>
      </c>
      <c r="J244" s="101">
        <v>195</v>
      </c>
      <c r="K244" s="101">
        <v>250</v>
      </c>
      <c r="L244" s="101">
        <v>89</v>
      </c>
      <c r="M244" s="103">
        <v>182</v>
      </c>
      <c r="N244" s="101">
        <v>1226</v>
      </c>
    </row>
    <row r="245" spans="2:14">
      <c r="B245" s="255"/>
      <c r="C245" s="273"/>
      <c r="D245" s="273"/>
      <c r="E245" s="273"/>
      <c r="F245" s="96" t="s">
        <v>49</v>
      </c>
      <c r="G245" s="97">
        <f>G244/N244</f>
        <v>0.32871125611745516</v>
      </c>
      <c r="H245" s="97">
        <f>H244/N244</f>
        <v>5.4649265905383361E-2</v>
      </c>
      <c r="I245" s="97">
        <f>I244/N244</f>
        <v>3.2626427406199018E-2</v>
      </c>
      <c r="J245" s="97">
        <f>J244/N244</f>
        <v>0.15905383360522024</v>
      </c>
      <c r="K245" s="97">
        <f>K244/N244</f>
        <v>0.2039151712887439</v>
      </c>
      <c r="L245" s="97">
        <f>L244/N244</f>
        <v>7.2593800978792825E-2</v>
      </c>
      <c r="M245" s="97">
        <f>M244/N244</f>
        <v>0.14845024469820556</v>
      </c>
      <c r="N245" s="97">
        <f>G245+H245+I245+J245+K245+L245+M245</f>
        <v>1.0000000000000002</v>
      </c>
    </row>
    <row r="246" spans="2:14">
      <c r="B246" s="255"/>
      <c r="C246" s="272" t="s">
        <v>31</v>
      </c>
      <c r="D246" s="272" t="s">
        <v>11</v>
      </c>
      <c r="E246" s="272" t="s">
        <v>32</v>
      </c>
      <c r="F246" s="100" t="s">
        <v>38</v>
      </c>
      <c r="G246" s="101">
        <v>2409</v>
      </c>
      <c r="H246" s="101">
        <v>190</v>
      </c>
      <c r="I246" s="101">
        <v>192</v>
      </c>
      <c r="J246" s="101">
        <v>558</v>
      </c>
      <c r="K246" s="101">
        <v>584</v>
      </c>
      <c r="L246" s="101">
        <v>183</v>
      </c>
      <c r="M246" s="103">
        <v>234</v>
      </c>
      <c r="N246" s="101">
        <v>4350</v>
      </c>
    </row>
    <row r="247" spans="2:14">
      <c r="B247" s="255"/>
      <c r="C247" s="255"/>
      <c r="D247" s="255"/>
      <c r="E247" s="273"/>
      <c r="F247" s="96" t="s">
        <v>49</v>
      </c>
      <c r="G247" s="97">
        <f>G246/N246</f>
        <v>0.55379310344827581</v>
      </c>
      <c r="H247" s="97">
        <f>H246/N246</f>
        <v>4.3678160919540229E-2</v>
      </c>
      <c r="I247" s="97">
        <f>I246/N246</f>
        <v>4.4137931034482755E-2</v>
      </c>
      <c r="J247" s="97">
        <f>J246/N246</f>
        <v>0.12827586206896552</v>
      </c>
      <c r="K247" s="97">
        <f>K246/N246</f>
        <v>0.13425287356321838</v>
      </c>
      <c r="L247" s="97">
        <f>L246/N246</f>
        <v>4.2068965517241382E-2</v>
      </c>
      <c r="M247" s="97">
        <f>M246/N246</f>
        <v>5.3793103448275863E-2</v>
      </c>
      <c r="N247" s="97">
        <f>G247+H247+I247+J247+K247+L247+M247</f>
        <v>0.99999999999999989</v>
      </c>
    </row>
    <row r="248" spans="2:14">
      <c r="B248" s="255"/>
      <c r="C248" s="255"/>
      <c r="D248" s="255"/>
      <c r="E248" s="272" t="s">
        <v>33</v>
      </c>
      <c r="F248" s="100" t="s">
        <v>38</v>
      </c>
      <c r="G248" s="101">
        <v>2590</v>
      </c>
      <c r="H248" s="101">
        <v>331</v>
      </c>
      <c r="I248" s="101">
        <v>273</v>
      </c>
      <c r="J248" s="101">
        <v>655</v>
      </c>
      <c r="K248" s="101">
        <v>606</v>
      </c>
      <c r="L248" s="101">
        <v>199</v>
      </c>
      <c r="M248" s="103">
        <v>357</v>
      </c>
      <c r="N248" s="101">
        <v>5011</v>
      </c>
    </row>
    <row r="249" spans="2:14">
      <c r="B249" s="255"/>
      <c r="C249" s="255"/>
      <c r="D249" s="255"/>
      <c r="E249" s="273"/>
      <c r="F249" s="96" t="s">
        <v>49</v>
      </c>
      <c r="G249" s="97">
        <f>G248/N248</f>
        <v>0.51686290161644377</v>
      </c>
      <c r="H249" s="97">
        <f>H248/N248</f>
        <v>6.6054679704649774E-2</v>
      </c>
      <c r="I249" s="97">
        <f>I248/N248</f>
        <v>5.4480143683895428E-2</v>
      </c>
      <c r="J249" s="97">
        <f>J248/N248</f>
        <v>0.130712432648174</v>
      </c>
      <c r="K249" s="97">
        <f>K248/N248</f>
        <v>0.12093394532029535</v>
      </c>
      <c r="L249" s="97">
        <f>L248/N248</f>
        <v>3.9712632209139891E-2</v>
      </c>
      <c r="M249" s="97">
        <f>M248/N248</f>
        <v>7.1243264817401716E-2</v>
      </c>
      <c r="N249" s="97">
        <f>G249+H249+I249+J249+K249+L249+M249</f>
        <v>0.99999999999999989</v>
      </c>
    </row>
    <row r="250" spans="2:14">
      <c r="B250" s="255"/>
      <c r="C250" s="255"/>
      <c r="D250" s="255"/>
      <c r="E250" s="272" t="s">
        <v>34</v>
      </c>
      <c r="F250" s="100" t="s">
        <v>38</v>
      </c>
      <c r="G250" s="101">
        <v>601</v>
      </c>
      <c r="H250" s="101">
        <v>106</v>
      </c>
      <c r="I250" s="101">
        <v>90</v>
      </c>
      <c r="J250" s="101">
        <v>248</v>
      </c>
      <c r="K250" s="101">
        <v>245</v>
      </c>
      <c r="L250" s="101">
        <v>97</v>
      </c>
      <c r="M250" s="103">
        <v>142</v>
      </c>
      <c r="N250" s="101">
        <v>1529</v>
      </c>
    </row>
    <row r="251" spans="2:14">
      <c r="B251" s="255"/>
      <c r="C251" s="255"/>
      <c r="D251" s="255"/>
      <c r="E251" s="273"/>
      <c r="F251" s="96" t="s">
        <v>49</v>
      </c>
      <c r="G251" s="97">
        <f>G250/N250</f>
        <v>0.39306736429038586</v>
      </c>
      <c r="H251" s="97">
        <f>H250/N250</f>
        <v>6.9326357096141267E-2</v>
      </c>
      <c r="I251" s="97">
        <f>I250/N250</f>
        <v>5.8862001308044476E-2</v>
      </c>
      <c r="J251" s="97">
        <f>J250/N250</f>
        <v>0.16219751471550034</v>
      </c>
      <c r="K251" s="97">
        <f>K250/N250</f>
        <v>0.16023544800523218</v>
      </c>
      <c r="L251" s="97">
        <f>L250/N250</f>
        <v>6.3440156965336822E-2</v>
      </c>
      <c r="M251" s="97">
        <f>M250/N250</f>
        <v>9.287115761935906E-2</v>
      </c>
      <c r="N251" s="97">
        <f>G251+H251+I251+J251+K251+L251+M251</f>
        <v>0.99999999999999989</v>
      </c>
    </row>
    <row r="252" spans="2:14">
      <c r="B252" s="255"/>
      <c r="C252" s="255"/>
      <c r="D252" s="255"/>
      <c r="E252" s="272" t="s">
        <v>35</v>
      </c>
      <c r="F252" s="100" t="s">
        <v>38</v>
      </c>
      <c r="G252" s="101">
        <v>16979</v>
      </c>
      <c r="H252" s="101">
        <v>1696</v>
      </c>
      <c r="I252" s="101">
        <v>1481</v>
      </c>
      <c r="J252" s="101">
        <v>4342</v>
      </c>
      <c r="K252" s="101">
        <v>4163</v>
      </c>
      <c r="L252" s="101">
        <v>1473</v>
      </c>
      <c r="M252" s="103">
        <v>2460</v>
      </c>
      <c r="N252" s="101">
        <v>32594</v>
      </c>
    </row>
    <row r="253" spans="2:14">
      <c r="B253" s="255"/>
      <c r="C253" s="255"/>
      <c r="D253" s="255"/>
      <c r="E253" s="273"/>
      <c r="F253" s="96" t="s">
        <v>49</v>
      </c>
      <c r="G253" s="97">
        <f>G252/N252</f>
        <v>0.52092409645947102</v>
      </c>
      <c r="H253" s="97">
        <f>H252/N252</f>
        <v>5.2034116708596673E-2</v>
      </c>
      <c r="I253" s="97">
        <f>I252/N252</f>
        <v>4.5437810639995094E-2</v>
      </c>
      <c r="J253" s="97">
        <f>J252/N252</f>
        <v>0.13321470209240965</v>
      </c>
      <c r="K253" s="97">
        <f>K252/N252</f>
        <v>0.12772289378413204</v>
      </c>
      <c r="L253" s="97">
        <f>L252/N252</f>
        <v>4.5192366693256429E-2</v>
      </c>
      <c r="M253" s="97">
        <f>M252/N252</f>
        <v>7.5474013622139041E-2</v>
      </c>
      <c r="N253" s="97">
        <f>G253+H253+I253+J253+K253+L253+M253</f>
        <v>1</v>
      </c>
    </row>
    <row r="254" spans="2:14">
      <c r="B254" s="255"/>
      <c r="C254" s="255"/>
      <c r="D254" s="255"/>
      <c r="E254" s="272" t="s">
        <v>36</v>
      </c>
      <c r="F254" s="100" t="s">
        <v>38</v>
      </c>
      <c r="G254" s="101">
        <v>5362</v>
      </c>
      <c r="H254" s="101">
        <v>551</v>
      </c>
      <c r="I254" s="101">
        <v>432</v>
      </c>
      <c r="J254" s="101">
        <v>1225</v>
      </c>
      <c r="K254" s="101">
        <v>1200</v>
      </c>
      <c r="L254" s="101">
        <v>442</v>
      </c>
      <c r="M254" s="103">
        <v>661</v>
      </c>
      <c r="N254" s="101">
        <v>9873</v>
      </c>
    </row>
    <row r="255" spans="2:14">
      <c r="B255" s="255"/>
      <c r="C255" s="255"/>
      <c r="D255" s="255"/>
      <c r="E255" s="273"/>
      <c r="F255" s="96" t="s">
        <v>49</v>
      </c>
      <c r="G255" s="97">
        <f>G254/N254</f>
        <v>0.54309733616935074</v>
      </c>
      <c r="H255" s="97">
        <f>H254/N254</f>
        <v>5.580877139673858E-2</v>
      </c>
      <c r="I255" s="97">
        <f>I254/N254</f>
        <v>4.3755697356426621E-2</v>
      </c>
      <c r="J255" s="97">
        <f>J254/N254</f>
        <v>0.12407576217968196</v>
      </c>
      <c r="K255" s="97">
        <f>K254/N254</f>
        <v>0.12154360376785171</v>
      </c>
      <c r="L255" s="97">
        <f>L254/N254</f>
        <v>4.4768560721158715E-2</v>
      </c>
      <c r="M255" s="97">
        <f>M254/N254</f>
        <v>6.6950268408791661E-2</v>
      </c>
      <c r="N255" s="97">
        <f>G255+H255+I255+J255+K255+L255+M255</f>
        <v>1</v>
      </c>
    </row>
    <row r="256" spans="2:14">
      <c r="B256" s="255"/>
      <c r="C256" s="255"/>
      <c r="D256" s="255"/>
      <c r="E256" s="274" t="s">
        <v>52</v>
      </c>
      <c r="F256" s="100" t="s">
        <v>38</v>
      </c>
      <c r="G256" s="101">
        <v>27941</v>
      </c>
      <c r="H256" s="101">
        <v>2874</v>
      </c>
      <c r="I256" s="101">
        <v>2468</v>
      </c>
      <c r="J256" s="101">
        <v>7028</v>
      </c>
      <c r="K256" s="101">
        <v>6798</v>
      </c>
      <c r="L256" s="101">
        <v>2394</v>
      </c>
      <c r="M256" s="103">
        <v>3854</v>
      </c>
      <c r="N256" s="101">
        <v>53357</v>
      </c>
    </row>
    <row r="257" spans="2:14">
      <c r="B257" s="255"/>
      <c r="C257" s="255"/>
      <c r="D257" s="273"/>
      <c r="E257" s="273"/>
      <c r="F257" s="96" t="s">
        <v>49</v>
      </c>
      <c r="G257" s="97">
        <f>G256/N256</f>
        <v>0.52366137526472623</v>
      </c>
      <c r="H257" s="97">
        <f>H256/N256</f>
        <v>5.3863598028374905E-2</v>
      </c>
      <c r="I257" s="97">
        <f>I256/N256</f>
        <v>4.6254474576906499E-2</v>
      </c>
      <c r="J257" s="97">
        <f>J256/N256</f>
        <v>0.13171655078059111</v>
      </c>
      <c r="K257" s="97">
        <f>K256/N256</f>
        <v>0.12740596360365089</v>
      </c>
      <c r="L257" s="97">
        <f>L256/N256</f>
        <v>4.4867590006934424E-2</v>
      </c>
      <c r="M257" s="97">
        <f>M256/N256</f>
        <v>7.2230447738815901E-2</v>
      </c>
      <c r="N257" s="97">
        <f>G257+H257+I257+J257+K257+L257+M257</f>
        <v>0.99999999999999989</v>
      </c>
    </row>
    <row r="258" spans="2:14">
      <c r="B258" s="255"/>
      <c r="C258" s="255"/>
      <c r="D258" s="272" t="s">
        <v>12</v>
      </c>
      <c r="E258" s="272" t="s">
        <v>32</v>
      </c>
      <c r="F258" s="100" t="s">
        <v>38</v>
      </c>
      <c r="G258" s="101">
        <v>3761</v>
      </c>
      <c r="H258" s="101">
        <v>268</v>
      </c>
      <c r="I258" s="101">
        <v>204</v>
      </c>
      <c r="J258" s="101">
        <v>655</v>
      </c>
      <c r="K258" s="101">
        <v>768</v>
      </c>
      <c r="L258" s="101">
        <v>281</v>
      </c>
      <c r="M258" s="103">
        <v>385</v>
      </c>
      <c r="N258" s="101">
        <v>6322</v>
      </c>
    </row>
    <row r="259" spans="2:14">
      <c r="B259" s="255"/>
      <c r="C259" s="255"/>
      <c r="D259" s="255"/>
      <c r="E259" s="273"/>
      <c r="F259" s="96" t="s">
        <v>49</v>
      </c>
      <c r="G259" s="97">
        <f>G258/N258</f>
        <v>0.59490667510281559</v>
      </c>
      <c r="H259" s="97">
        <f>H258/N258</f>
        <v>4.2391648212590949E-2</v>
      </c>
      <c r="I259" s="97">
        <f>I258/N258</f>
        <v>3.2268269534957289E-2</v>
      </c>
      <c r="J259" s="97">
        <f>J258/N258</f>
        <v>0.10360645365390699</v>
      </c>
      <c r="K259" s="97">
        <f>K258/N258</f>
        <v>0.12148054413160392</v>
      </c>
      <c r="L259" s="97">
        <f>L258/N258</f>
        <v>4.4447959506485286E-2</v>
      </c>
      <c r="M259" s="97">
        <f>M258/N258</f>
        <v>6.0898449857639987E-2</v>
      </c>
      <c r="N259" s="97">
        <f>G259+H259+I259+J259+K259+L259+M259</f>
        <v>1</v>
      </c>
    </row>
    <row r="260" spans="2:14">
      <c r="B260" s="255"/>
      <c r="C260" s="255"/>
      <c r="D260" s="255"/>
      <c r="E260" s="272" t="s">
        <v>33</v>
      </c>
      <c r="F260" s="100" t="s">
        <v>38</v>
      </c>
      <c r="G260" s="101">
        <v>4416</v>
      </c>
      <c r="H260" s="101">
        <v>537</v>
      </c>
      <c r="I260" s="101">
        <v>367</v>
      </c>
      <c r="J260" s="101">
        <v>980</v>
      </c>
      <c r="K260" s="101">
        <v>1085</v>
      </c>
      <c r="L260" s="101">
        <v>421</v>
      </c>
      <c r="M260" s="103">
        <v>793</v>
      </c>
      <c r="N260" s="101">
        <v>8599</v>
      </c>
    </row>
    <row r="261" spans="2:14">
      <c r="B261" s="255"/>
      <c r="C261" s="255"/>
      <c r="D261" s="255"/>
      <c r="E261" s="273"/>
      <c r="F261" s="96" t="s">
        <v>49</v>
      </c>
      <c r="G261" s="97">
        <f>G260/N260</f>
        <v>0.51354808698685894</v>
      </c>
      <c r="H261" s="97">
        <f>H260/N260</f>
        <v>6.2449121990929175E-2</v>
      </c>
      <c r="I261" s="97">
        <f>I260/N260</f>
        <v>4.2679381323409697E-2</v>
      </c>
      <c r="J261" s="97">
        <f>J260/N260</f>
        <v>0.11396674031864171</v>
      </c>
      <c r="K261" s="97">
        <f>K260/N260</f>
        <v>0.12617746249563902</v>
      </c>
      <c r="L261" s="97">
        <f>L260/N260</f>
        <v>4.8959181300151179E-2</v>
      </c>
      <c r="M261" s="97">
        <f>M260/N260</f>
        <v>9.2220025584370272E-2</v>
      </c>
      <c r="N261" s="97">
        <f>G261+H261+I261+J261+K261+L261+M261</f>
        <v>1</v>
      </c>
    </row>
    <row r="262" spans="2:14">
      <c r="B262" s="255"/>
      <c r="C262" s="255"/>
      <c r="D262" s="255"/>
      <c r="E262" s="272" t="s">
        <v>34</v>
      </c>
      <c r="F262" s="100" t="s">
        <v>38</v>
      </c>
      <c r="G262" s="101">
        <v>1145</v>
      </c>
      <c r="H262" s="101">
        <v>177</v>
      </c>
      <c r="I262" s="101">
        <v>116</v>
      </c>
      <c r="J262" s="101">
        <v>320</v>
      </c>
      <c r="K262" s="101">
        <v>442</v>
      </c>
      <c r="L262" s="101">
        <v>166</v>
      </c>
      <c r="M262" s="103">
        <v>261</v>
      </c>
      <c r="N262" s="101">
        <v>2627</v>
      </c>
    </row>
    <row r="263" spans="2:14">
      <c r="B263" s="255"/>
      <c r="C263" s="255"/>
      <c r="D263" s="255"/>
      <c r="E263" s="273"/>
      <c r="F263" s="96" t="s">
        <v>49</v>
      </c>
      <c r="G263" s="97">
        <f>G262/N262</f>
        <v>0.4358583936048725</v>
      </c>
      <c r="H263" s="97">
        <f>H262/N262</f>
        <v>6.7377236391320899E-2</v>
      </c>
      <c r="I263" s="97">
        <f>I262/N262</f>
        <v>4.4156832889227254E-2</v>
      </c>
      <c r="J263" s="97">
        <f>J262/N262</f>
        <v>0.12181195279786829</v>
      </c>
      <c r="K263" s="97">
        <f>K262/N262</f>
        <v>0.16825275980205559</v>
      </c>
      <c r="L263" s="97">
        <f>L262/N262</f>
        <v>6.3189950513894172E-2</v>
      </c>
      <c r="M263" s="97">
        <f>M262/N262</f>
        <v>9.9352874000761329E-2</v>
      </c>
      <c r="N263" s="97">
        <f>G263+H263+I263+J263+K263+L263+M263</f>
        <v>1</v>
      </c>
    </row>
    <row r="264" spans="2:14">
      <c r="B264" s="255"/>
      <c r="C264" s="255"/>
      <c r="D264" s="255"/>
      <c r="E264" s="272" t="s">
        <v>35</v>
      </c>
      <c r="F264" s="100" t="s">
        <v>38</v>
      </c>
      <c r="G264" s="101">
        <v>28224</v>
      </c>
      <c r="H264" s="101">
        <v>2154</v>
      </c>
      <c r="I264" s="101">
        <v>1858</v>
      </c>
      <c r="J264" s="101">
        <v>5318</v>
      </c>
      <c r="K264" s="101">
        <v>5664</v>
      </c>
      <c r="L264" s="101">
        <v>2326</v>
      </c>
      <c r="M264" s="103">
        <v>3975</v>
      </c>
      <c r="N264" s="101">
        <v>49519</v>
      </c>
    </row>
    <row r="265" spans="2:14">
      <c r="B265" s="255"/>
      <c r="C265" s="255"/>
      <c r="D265" s="255"/>
      <c r="E265" s="273"/>
      <c r="F265" s="96" t="s">
        <v>49</v>
      </c>
      <c r="G265" s="97">
        <f>G264/N264</f>
        <v>0.5699630444879743</v>
      </c>
      <c r="H265" s="97">
        <f>H264/N264</f>
        <v>4.3498455138431716E-2</v>
      </c>
      <c r="I265" s="97">
        <f>I264/N264</f>
        <v>3.7520951553948988E-2</v>
      </c>
      <c r="J265" s="97">
        <f>J264/N264</f>
        <v>0.10739312183202407</v>
      </c>
      <c r="K265" s="97">
        <f>K264/N264</f>
        <v>0.11438033885983158</v>
      </c>
      <c r="L265" s="97">
        <f>L264/N264</f>
        <v>4.6971869383468971E-2</v>
      </c>
      <c r="M265" s="97">
        <f>M264/N264</f>
        <v>8.0272218744320362E-2</v>
      </c>
      <c r="N265" s="97">
        <f>G265+H265+I265+J265+K265+L265+M265</f>
        <v>1</v>
      </c>
    </row>
    <row r="266" spans="2:14">
      <c r="B266" s="255"/>
      <c r="C266" s="255"/>
      <c r="D266" s="255"/>
      <c r="E266" s="272" t="s">
        <v>36</v>
      </c>
      <c r="F266" s="100" t="s">
        <v>38</v>
      </c>
      <c r="G266" s="101">
        <v>7419</v>
      </c>
      <c r="H266" s="101">
        <v>569</v>
      </c>
      <c r="I266" s="101">
        <v>437</v>
      </c>
      <c r="J266" s="101">
        <v>1283</v>
      </c>
      <c r="K266" s="101">
        <v>1386</v>
      </c>
      <c r="L266" s="101">
        <v>605</v>
      </c>
      <c r="M266" s="103">
        <v>1043</v>
      </c>
      <c r="N266" s="101">
        <v>12742</v>
      </c>
    </row>
    <row r="267" spans="2:14">
      <c r="B267" s="255"/>
      <c r="C267" s="255"/>
      <c r="D267" s="255"/>
      <c r="E267" s="273"/>
      <c r="F267" s="96" t="s">
        <v>49</v>
      </c>
      <c r="G267" s="97">
        <f>G266/N266</f>
        <v>0.58224768482184897</v>
      </c>
      <c r="H267" s="97">
        <f>H266/N266</f>
        <v>4.4655470098885576E-2</v>
      </c>
      <c r="I267" s="97">
        <f>I266/N266</f>
        <v>3.4296028880866428E-2</v>
      </c>
      <c r="J267" s="97">
        <f>J266/N266</f>
        <v>0.1006906294145346</v>
      </c>
      <c r="K267" s="97">
        <f>K266/N266</f>
        <v>0.10877413278920106</v>
      </c>
      <c r="L267" s="97">
        <f>L266/N266</f>
        <v>4.7480772249254434E-2</v>
      </c>
      <c r="M267" s="97">
        <f>M266/N266</f>
        <v>8.1855281745408889E-2</v>
      </c>
      <c r="N267" s="97">
        <f>G267+H267+I267+J267+K267+L267+M267</f>
        <v>1</v>
      </c>
    </row>
    <row r="268" spans="2:14">
      <c r="B268" s="255"/>
      <c r="C268" s="255"/>
      <c r="D268" s="255"/>
      <c r="E268" s="274" t="s">
        <v>52</v>
      </c>
      <c r="F268" s="100" t="s">
        <v>38</v>
      </c>
      <c r="G268" s="101">
        <v>44965</v>
      </c>
      <c r="H268" s="101">
        <v>3705</v>
      </c>
      <c r="I268" s="101">
        <v>2982</v>
      </c>
      <c r="J268" s="101">
        <v>8556</v>
      </c>
      <c r="K268" s="101">
        <v>9345</v>
      </c>
      <c r="L268" s="101">
        <v>3799</v>
      </c>
      <c r="M268" s="103">
        <v>6457</v>
      </c>
      <c r="N268" s="101">
        <v>79809</v>
      </c>
    </row>
    <row r="269" spans="2:14">
      <c r="B269" s="255"/>
      <c r="C269" s="273"/>
      <c r="D269" s="273"/>
      <c r="E269" s="273"/>
      <c r="F269" s="96" t="s">
        <v>49</v>
      </c>
      <c r="G269" s="97">
        <f>G268/N268</f>
        <v>0.56340763573030606</v>
      </c>
      <c r="H269" s="97">
        <f>H268/N268</f>
        <v>4.6423335714017216E-2</v>
      </c>
      <c r="I269" s="97">
        <f>I268/N268</f>
        <v>3.7364207044318309E-2</v>
      </c>
      <c r="J269" s="97">
        <f>J268/N268</f>
        <v>0.10720595421568996</v>
      </c>
      <c r="K269" s="97">
        <f>K268/N268</f>
        <v>0.11709205728677217</v>
      </c>
      <c r="L269" s="97">
        <f>L268/N268</f>
        <v>4.7601147740229798E-2</v>
      </c>
      <c r="M269" s="97">
        <f>M268/N268</f>
        <v>8.090566226866644E-2</v>
      </c>
      <c r="N269" s="97">
        <f>G269+H269+I269+J269+K269+L269+M269</f>
        <v>1</v>
      </c>
    </row>
    <row r="270" spans="2:14">
      <c r="B270" s="255"/>
      <c r="C270" s="272" t="s">
        <v>40</v>
      </c>
      <c r="D270" s="272" t="s">
        <v>11</v>
      </c>
      <c r="E270" s="272" t="s">
        <v>32</v>
      </c>
      <c r="F270" s="100" t="s">
        <v>38</v>
      </c>
      <c r="G270" s="101">
        <v>343</v>
      </c>
      <c r="H270" s="101">
        <v>12</v>
      </c>
      <c r="I270" s="101">
        <v>19</v>
      </c>
      <c r="J270" s="101">
        <v>41</v>
      </c>
      <c r="K270" s="101">
        <v>42</v>
      </c>
      <c r="L270" s="101">
        <v>10</v>
      </c>
      <c r="M270" s="103">
        <v>14</v>
      </c>
      <c r="N270" s="101">
        <v>481</v>
      </c>
    </row>
    <row r="271" spans="2:14">
      <c r="B271" s="255"/>
      <c r="C271" s="255"/>
      <c r="D271" s="255"/>
      <c r="E271" s="273"/>
      <c r="F271" s="96" t="s">
        <v>49</v>
      </c>
      <c r="G271" s="97">
        <f>G270/N270</f>
        <v>0.71309771309771308</v>
      </c>
      <c r="H271" s="97">
        <f>H270/N270</f>
        <v>2.4948024948024949E-2</v>
      </c>
      <c r="I271" s="97">
        <f>I270/N270</f>
        <v>3.9501039501039503E-2</v>
      </c>
      <c r="J271" s="97">
        <f>J270/N270</f>
        <v>8.5239085239085244E-2</v>
      </c>
      <c r="K271" s="97">
        <f>K270/N270</f>
        <v>8.7318087318087323E-2</v>
      </c>
      <c r="L271" s="97">
        <f>L270/N270</f>
        <v>2.0790020790020791E-2</v>
      </c>
      <c r="M271" s="97">
        <f>M270/N270</f>
        <v>2.9106029106029108E-2</v>
      </c>
      <c r="N271" s="97">
        <f>G271+H271+I271+J271+K271+L271+M271</f>
        <v>0.99999999999999989</v>
      </c>
    </row>
    <row r="272" spans="2:14">
      <c r="B272" s="255"/>
      <c r="C272" s="255"/>
      <c r="D272" s="255"/>
      <c r="E272" s="272" t="s">
        <v>33</v>
      </c>
      <c r="F272" s="100" t="s">
        <v>38</v>
      </c>
      <c r="G272" s="101">
        <v>309</v>
      </c>
      <c r="H272" s="101">
        <v>30</v>
      </c>
      <c r="I272" s="101">
        <v>25</v>
      </c>
      <c r="J272" s="101">
        <v>44</v>
      </c>
      <c r="K272" s="101">
        <v>55</v>
      </c>
      <c r="L272" s="101">
        <v>14</v>
      </c>
      <c r="M272" s="103">
        <v>33</v>
      </c>
      <c r="N272" s="101">
        <v>510</v>
      </c>
    </row>
    <row r="273" spans="2:14">
      <c r="B273" s="255"/>
      <c r="C273" s="255"/>
      <c r="D273" s="255"/>
      <c r="E273" s="273"/>
      <c r="F273" s="96" t="s">
        <v>49</v>
      </c>
      <c r="G273" s="97">
        <f>G272/N272</f>
        <v>0.60588235294117643</v>
      </c>
      <c r="H273" s="97">
        <f>H272/N272</f>
        <v>5.8823529411764705E-2</v>
      </c>
      <c r="I273" s="97">
        <f>I272/N272</f>
        <v>4.9019607843137254E-2</v>
      </c>
      <c r="J273" s="97">
        <f>J272/N272</f>
        <v>8.6274509803921567E-2</v>
      </c>
      <c r="K273" s="97">
        <f>K272/N272</f>
        <v>0.10784313725490197</v>
      </c>
      <c r="L273" s="97">
        <f>L272/N272</f>
        <v>2.7450980392156862E-2</v>
      </c>
      <c r="M273" s="97">
        <f>M272/N272</f>
        <v>6.4705882352941183E-2</v>
      </c>
      <c r="N273" s="97">
        <f>G273+H273+I273+J273+K273+L273+M273</f>
        <v>1.0000000000000002</v>
      </c>
    </row>
    <row r="274" spans="2:14">
      <c r="B274" s="255"/>
      <c r="C274" s="255"/>
      <c r="D274" s="255"/>
      <c r="E274" s="272" t="s">
        <v>34</v>
      </c>
      <c r="F274" s="100" t="s">
        <v>38</v>
      </c>
      <c r="G274" s="101">
        <v>74</v>
      </c>
      <c r="H274" s="101">
        <v>11</v>
      </c>
      <c r="I274" s="101">
        <v>10</v>
      </c>
      <c r="J274" s="101">
        <v>23</v>
      </c>
      <c r="K274" s="101">
        <v>12</v>
      </c>
      <c r="L274" s="101">
        <v>2</v>
      </c>
      <c r="M274" s="103">
        <v>8</v>
      </c>
      <c r="N274" s="101">
        <v>140</v>
      </c>
    </row>
    <row r="275" spans="2:14">
      <c r="B275" s="255"/>
      <c r="C275" s="255"/>
      <c r="D275" s="255"/>
      <c r="E275" s="273"/>
      <c r="F275" s="96" t="s">
        <v>49</v>
      </c>
      <c r="G275" s="97">
        <f>G274/N274</f>
        <v>0.52857142857142858</v>
      </c>
      <c r="H275" s="97">
        <f>H274/N274</f>
        <v>7.857142857142857E-2</v>
      </c>
      <c r="I275" s="97">
        <f>I274/N274</f>
        <v>7.1428571428571425E-2</v>
      </c>
      <c r="J275" s="97">
        <f>J274/N274</f>
        <v>0.16428571428571428</v>
      </c>
      <c r="K275" s="97">
        <f>K274/N274</f>
        <v>8.5714285714285715E-2</v>
      </c>
      <c r="L275" s="97">
        <f>L274/N274</f>
        <v>1.4285714285714285E-2</v>
      </c>
      <c r="M275" s="97">
        <f>M274/N274</f>
        <v>5.7142857142857141E-2</v>
      </c>
      <c r="N275" s="97">
        <f>G275+H275+I275+J275+K275+L275+M275</f>
        <v>1</v>
      </c>
    </row>
    <row r="276" spans="2:14">
      <c r="B276" s="255"/>
      <c r="C276" s="255"/>
      <c r="D276" s="255"/>
      <c r="E276" s="272" t="s">
        <v>35</v>
      </c>
      <c r="F276" s="100" t="s">
        <v>38</v>
      </c>
      <c r="G276" s="101">
        <v>3099</v>
      </c>
      <c r="H276" s="101">
        <v>234</v>
      </c>
      <c r="I276" s="101">
        <v>194</v>
      </c>
      <c r="J276" s="101">
        <v>550</v>
      </c>
      <c r="K276" s="101">
        <v>501</v>
      </c>
      <c r="L276" s="101">
        <v>163</v>
      </c>
      <c r="M276" s="103">
        <v>260</v>
      </c>
      <c r="N276" s="101">
        <v>5001</v>
      </c>
    </row>
    <row r="277" spans="2:14">
      <c r="B277" s="255"/>
      <c r="C277" s="255"/>
      <c r="D277" s="255"/>
      <c r="E277" s="273"/>
      <c r="F277" s="96" t="s">
        <v>49</v>
      </c>
      <c r="G277" s="97">
        <f>G276/N276</f>
        <v>0.61967606478704262</v>
      </c>
      <c r="H277" s="97">
        <f>H276/N276</f>
        <v>4.6790641871625675E-2</v>
      </c>
      <c r="I277" s="97">
        <f>I276/N276</f>
        <v>3.8792241551689664E-2</v>
      </c>
      <c r="J277" s="97">
        <f>J276/N276</f>
        <v>0.10997800439912017</v>
      </c>
      <c r="K277" s="97">
        <f>K276/N276</f>
        <v>0.10017996400719856</v>
      </c>
      <c r="L277" s="97">
        <f>L276/N276</f>
        <v>3.259348130373925E-2</v>
      </c>
      <c r="M277" s="97">
        <f>M276/N276</f>
        <v>5.1989602079584085E-2</v>
      </c>
      <c r="N277" s="97">
        <f>G277+H277+I277+J277+K277+L277+M277</f>
        <v>1</v>
      </c>
    </row>
    <row r="278" spans="2:14">
      <c r="B278" s="255"/>
      <c r="C278" s="255"/>
      <c r="D278" s="255"/>
      <c r="E278" s="272" t="s">
        <v>36</v>
      </c>
      <c r="F278" s="100" t="s">
        <v>38</v>
      </c>
      <c r="G278" s="101">
        <v>879</v>
      </c>
      <c r="H278" s="101">
        <v>40</v>
      </c>
      <c r="I278" s="101">
        <v>39</v>
      </c>
      <c r="J278" s="101">
        <v>125</v>
      </c>
      <c r="K278" s="101">
        <v>131</v>
      </c>
      <c r="L278" s="101">
        <v>38</v>
      </c>
      <c r="M278" s="103">
        <v>61</v>
      </c>
      <c r="N278" s="101">
        <v>1313</v>
      </c>
    </row>
    <row r="279" spans="2:14">
      <c r="B279" s="255"/>
      <c r="C279" s="255"/>
      <c r="D279" s="255"/>
      <c r="E279" s="273"/>
      <c r="F279" s="96" t="s">
        <v>49</v>
      </c>
      <c r="G279" s="97">
        <f>G278/N278</f>
        <v>0.66945925361766945</v>
      </c>
      <c r="H279" s="97">
        <f>H278/N278</f>
        <v>3.0464584920030464E-2</v>
      </c>
      <c r="I279" s="97">
        <f>I278/N278</f>
        <v>2.9702970297029702E-2</v>
      </c>
      <c r="J279" s="97">
        <f>J278/N278</f>
        <v>9.5201827875095207E-2</v>
      </c>
      <c r="K279" s="97">
        <f>K278/N278</f>
        <v>9.977151561309977E-2</v>
      </c>
      <c r="L279" s="97">
        <f>L278/N278</f>
        <v>2.8941355674028942E-2</v>
      </c>
      <c r="M279" s="97">
        <f>M278/N278</f>
        <v>4.6458492003046456E-2</v>
      </c>
      <c r="N279" s="97">
        <f>G279+H279+I279+J279+K279+L279+M279</f>
        <v>0.99999999999999989</v>
      </c>
    </row>
    <row r="280" spans="2:14">
      <c r="B280" s="255"/>
      <c r="C280" s="255"/>
      <c r="D280" s="255"/>
      <c r="E280" s="274" t="s">
        <v>52</v>
      </c>
      <c r="F280" s="100" t="s">
        <v>38</v>
      </c>
      <c r="G280" s="101">
        <v>4704</v>
      </c>
      <c r="H280" s="101">
        <v>327</v>
      </c>
      <c r="I280" s="101">
        <v>287</v>
      </c>
      <c r="J280" s="101">
        <v>783</v>
      </c>
      <c r="K280" s="101">
        <v>741</v>
      </c>
      <c r="L280" s="101">
        <v>227</v>
      </c>
      <c r="M280" s="103">
        <v>376</v>
      </c>
      <c r="N280" s="101">
        <v>7445</v>
      </c>
    </row>
    <row r="281" spans="2:14">
      <c r="B281" s="255"/>
      <c r="C281" s="255"/>
      <c r="D281" s="273"/>
      <c r="E281" s="273"/>
      <c r="F281" s="96" t="s">
        <v>49</v>
      </c>
      <c r="G281" s="97">
        <f>G280/N280</f>
        <v>0.63183344526527874</v>
      </c>
      <c r="H281" s="97">
        <f>H280/N280</f>
        <v>4.3922095366017461E-2</v>
      </c>
      <c r="I281" s="97">
        <f>I280/N280</f>
        <v>3.8549361987911347E-2</v>
      </c>
      <c r="J281" s="97">
        <f>J280/N280</f>
        <v>0.10517125587642713</v>
      </c>
      <c r="K281" s="97">
        <f>K280/N280</f>
        <v>9.9529885829415715E-2</v>
      </c>
      <c r="L281" s="97">
        <f>L280/N280</f>
        <v>3.0490261920752184E-2</v>
      </c>
      <c r="M281" s="97">
        <f>M280/N280</f>
        <v>5.050369375419745E-2</v>
      </c>
      <c r="N281" s="97">
        <f>G281+H281+I281+J281+K281+L281+M281</f>
        <v>1</v>
      </c>
    </row>
    <row r="282" spans="2:14">
      <c r="B282" s="255"/>
      <c r="C282" s="255"/>
      <c r="D282" s="272" t="s">
        <v>12</v>
      </c>
      <c r="E282" s="272" t="s">
        <v>32</v>
      </c>
      <c r="F282" s="100" t="s">
        <v>38</v>
      </c>
      <c r="G282" s="101">
        <v>546</v>
      </c>
      <c r="H282" s="101">
        <v>38</v>
      </c>
      <c r="I282" s="101">
        <v>22</v>
      </c>
      <c r="J282" s="101">
        <v>78</v>
      </c>
      <c r="K282" s="101">
        <v>80</v>
      </c>
      <c r="L282" s="101">
        <v>33</v>
      </c>
      <c r="M282" s="103">
        <v>38</v>
      </c>
      <c r="N282" s="101">
        <v>835</v>
      </c>
    </row>
    <row r="283" spans="2:14">
      <c r="B283" s="255"/>
      <c r="C283" s="255"/>
      <c r="D283" s="255"/>
      <c r="E283" s="273"/>
      <c r="F283" s="96" t="s">
        <v>49</v>
      </c>
      <c r="G283" s="97">
        <f>G282/N282</f>
        <v>0.65389221556886223</v>
      </c>
      <c r="H283" s="97">
        <f>H282/N282</f>
        <v>4.5508982035928146E-2</v>
      </c>
      <c r="I283" s="97">
        <f>I282/N282</f>
        <v>2.6347305389221556E-2</v>
      </c>
      <c r="J283" s="97">
        <f>J282/N282</f>
        <v>9.3413173652694609E-2</v>
      </c>
      <c r="K283" s="97">
        <f>K282/N282</f>
        <v>9.580838323353294E-2</v>
      </c>
      <c r="L283" s="97">
        <f>L282/N282</f>
        <v>3.9520958083832339E-2</v>
      </c>
      <c r="M283" s="97">
        <f>M282/N282</f>
        <v>4.5508982035928146E-2</v>
      </c>
      <c r="N283" s="97">
        <f>G283+H283+I283+J283+K283+L283+M283</f>
        <v>1</v>
      </c>
    </row>
    <row r="284" spans="2:14">
      <c r="B284" s="255"/>
      <c r="C284" s="255"/>
      <c r="D284" s="255"/>
      <c r="E284" s="272" t="s">
        <v>33</v>
      </c>
      <c r="F284" s="100" t="s">
        <v>38</v>
      </c>
      <c r="G284" s="101">
        <v>732</v>
      </c>
      <c r="H284" s="101">
        <v>68</v>
      </c>
      <c r="I284" s="101">
        <v>47</v>
      </c>
      <c r="J284" s="101">
        <v>140</v>
      </c>
      <c r="K284" s="101">
        <v>121</v>
      </c>
      <c r="L284" s="101">
        <v>46</v>
      </c>
      <c r="M284" s="103">
        <v>57</v>
      </c>
      <c r="N284" s="101">
        <v>1211</v>
      </c>
    </row>
    <row r="285" spans="2:14">
      <c r="B285" s="255"/>
      <c r="C285" s="255"/>
      <c r="D285" s="255"/>
      <c r="E285" s="273"/>
      <c r="F285" s="96" t="s">
        <v>49</v>
      </c>
      <c r="G285" s="97">
        <f>G284/N284</f>
        <v>0.60445912469033858</v>
      </c>
      <c r="H285" s="97">
        <f>H284/N284</f>
        <v>5.615194054500413E-2</v>
      </c>
      <c r="I285" s="97">
        <f>I284/N284</f>
        <v>3.8810900082576386E-2</v>
      </c>
      <c r="J285" s="97">
        <f>J284/N284</f>
        <v>0.11560693641618497</v>
      </c>
      <c r="K285" s="97">
        <f>K284/N284</f>
        <v>9.991742361684558E-2</v>
      </c>
      <c r="L285" s="97">
        <f>L284/N284</f>
        <v>3.7985136251032205E-2</v>
      </c>
      <c r="M285" s="97">
        <f>M284/N284</f>
        <v>4.7068538398018167E-2</v>
      </c>
      <c r="N285" s="97">
        <f>G285+H285+I285+J285+K285+L285+M285</f>
        <v>1</v>
      </c>
    </row>
    <row r="286" spans="2:14">
      <c r="B286" s="255"/>
      <c r="C286" s="255"/>
      <c r="D286" s="255"/>
      <c r="E286" s="272" t="s">
        <v>34</v>
      </c>
      <c r="F286" s="100" t="s">
        <v>38</v>
      </c>
      <c r="G286" s="101">
        <v>148</v>
      </c>
      <c r="H286" s="101">
        <v>22</v>
      </c>
      <c r="I286" s="101">
        <v>23</v>
      </c>
      <c r="J286" s="101">
        <v>34</v>
      </c>
      <c r="K286" s="101">
        <v>46</v>
      </c>
      <c r="L286" s="101">
        <v>15</v>
      </c>
      <c r="M286" s="103">
        <v>12</v>
      </c>
      <c r="N286" s="101">
        <v>300</v>
      </c>
    </row>
    <row r="287" spans="2:14">
      <c r="B287" s="255"/>
      <c r="C287" s="255"/>
      <c r="D287" s="255"/>
      <c r="E287" s="273"/>
      <c r="F287" s="96" t="s">
        <v>49</v>
      </c>
      <c r="G287" s="97">
        <f>G286/N286</f>
        <v>0.49333333333333335</v>
      </c>
      <c r="H287" s="97">
        <f>H286/N286</f>
        <v>7.3333333333333334E-2</v>
      </c>
      <c r="I287" s="97">
        <f>I286/N286</f>
        <v>7.6666666666666661E-2</v>
      </c>
      <c r="J287" s="97">
        <f>J286/N286</f>
        <v>0.11333333333333333</v>
      </c>
      <c r="K287" s="97">
        <f>K286/N286</f>
        <v>0.15333333333333332</v>
      </c>
      <c r="L287" s="97">
        <f>L286/N286</f>
        <v>0.05</v>
      </c>
      <c r="M287" s="97">
        <f>M286/N286</f>
        <v>0.04</v>
      </c>
      <c r="N287" s="97">
        <f>G287+H287+I287+J287+K287+L287+M287</f>
        <v>1</v>
      </c>
    </row>
    <row r="288" spans="2:14">
      <c r="B288" s="255"/>
      <c r="C288" s="255"/>
      <c r="D288" s="255"/>
      <c r="E288" s="272" t="s">
        <v>35</v>
      </c>
      <c r="F288" s="100" t="s">
        <v>38</v>
      </c>
      <c r="G288" s="101">
        <v>5191</v>
      </c>
      <c r="H288" s="101">
        <v>289</v>
      </c>
      <c r="I288" s="101">
        <v>285</v>
      </c>
      <c r="J288" s="101">
        <v>794</v>
      </c>
      <c r="K288" s="101">
        <v>754</v>
      </c>
      <c r="L288" s="101">
        <v>254</v>
      </c>
      <c r="M288" s="103">
        <v>416</v>
      </c>
      <c r="N288" s="101">
        <v>7983</v>
      </c>
    </row>
    <row r="289" spans="2:14">
      <c r="B289" s="255"/>
      <c r="C289" s="255"/>
      <c r="D289" s="255"/>
      <c r="E289" s="273"/>
      <c r="F289" s="96" t="s">
        <v>49</v>
      </c>
      <c r="G289" s="97">
        <f>G288/N288</f>
        <v>0.65025679569084305</v>
      </c>
      <c r="H289" s="97">
        <f>H288/N288</f>
        <v>3.6201929099336089E-2</v>
      </c>
      <c r="I289" s="97">
        <f>I288/N288</f>
        <v>3.5700864336715522E-2</v>
      </c>
      <c r="J289" s="97">
        <f>J288/N288</f>
        <v>9.9461355380182886E-2</v>
      </c>
      <c r="K289" s="97">
        <f>K288/N288</f>
        <v>9.4450707753977195E-2</v>
      </c>
      <c r="L289" s="97">
        <f>L288/N288</f>
        <v>3.1817612426406114E-2</v>
      </c>
      <c r="M289" s="97">
        <f>M288/N288</f>
        <v>5.2110735312539146E-2</v>
      </c>
      <c r="N289" s="97">
        <f>G289+H289+I289+J289+K289+L289+M289</f>
        <v>1</v>
      </c>
    </row>
    <row r="290" spans="2:14">
      <c r="B290" s="255"/>
      <c r="C290" s="255"/>
      <c r="D290" s="255"/>
      <c r="E290" s="272" t="s">
        <v>36</v>
      </c>
      <c r="F290" s="100" t="s">
        <v>38</v>
      </c>
      <c r="G290" s="101">
        <v>1322</v>
      </c>
      <c r="H290" s="101">
        <v>91</v>
      </c>
      <c r="I290" s="101">
        <v>51</v>
      </c>
      <c r="J290" s="101">
        <v>135</v>
      </c>
      <c r="K290" s="101">
        <v>150</v>
      </c>
      <c r="L290" s="101">
        <v>61</v>
      </c>
      <c r="M290" s="103">
        <v>100</v>
      </c>
      <c r="N290" s="101">
        <v>1910</v>
      </c>
    </row>
    <row r="291" spans="2:14">
      <c r="B291" s="255"/>
      <c r="C291" s="255"/>
      <c r="D291" s="255"/>
      <c r="E291" s="273"/>
      <c r="F291" s="96" t="s">
        <v>49</v>
      </c>
      <c r="G291" s="97">
        <f>G290/N290</f>
        <v>0.69214659685863877</v>
      </c>
      <c r="H291" s="97">
        <f>H290/N290</f>
        <v>4.7643979057591622E-2</v>
      </c>
      <c r="I291" s="97">
        <f>I290/N290</f>
        <v>2.6701570680628273E-2</v>
      </c>
      <c r="J291" s="97">
        <f>J290/N290</f>
        <v>7.0680628272251314E-2</v>
      </c>
      <c r="K291" s="97">
        <f>K290/N290</f>
        <v>7.8534031413612565E-2</v>
      </c>
      <c r="L291" s="97">
        <f>L290/N290</f>
        <v>3.1937172774869113E-2</v>
      </c>
      <c r="M291" s="97">
        <f>M290/N290</f>
        <v>5.2356020942408377E-2</v>
      </c>
      <c r="N291" s="97">
        <f>G291+H291+I291+J291+K291+L291+M291</f>
        <v>1</v>
      </c>
    </row>
    <row r="292" spans="2:14">
      <c r="B292" s="255"/>
      <c r="C292" s="255"/>
      <c r="D292" s="255"/>
      <c r="E292" s="274" t="s">
        <v>52</v>
      </c>
      <c r="F292" s="100" t="s">
        <v>38</v>
      </c>
      <c r="G292" s="101">
        <v>7939</v>
      </c>
      <c r="H292" s="101">
        <v>508</v>
      </c>
      <c r="I292" s="101">
        <v>428</v>
      </c>
      <c r="J292" s="101">
        <v>1181</v>
      </c>
      <c r="K292" s="101">
        <v>1151</v>
      </c>
      <c r="L292" s="101">
        <v>409</v>
      </c>
      <c r="M292" s="103">
        <v>623</v>
      </c>
      <c r="N292" s="101">
        <v>12239</v>
      </c>
    </row>
    <row r="293" spans="2:14">
      <c r="B293" s="273"/>
      <c r="C293" s="273"/>
      <c r="D293" s="273"/>
      <c r="E293" s="273"/>
      <c r="F293" s="96" t="s">
        <v>49</v>
      </c>
      <c r="G293" s="97">
        <f>G292/N292</f>
        <v>0.64866410654465234</v>
      </c>
      <c r="H293" s="97">
        <f>H292/N292</f>
        <v>4.1506659040771304E-2</v>
      </c>
      <c r="I293" s="97">
        <f>I292/N292</f>
        <v>3.4970177302067161E-2</v>
      </c>
      <c r="J293" s="97">
        <f>J292/N292</f>
        <v>9.6494811667619904E-2</v>
      </c>
      <c r="K293" s="97">
        <f>K292/N292</f>
        <v>9.4043631015605852E-2</v>
      </c>
      <c r="L293" s="97">
        <f>L292/N292</f>
        <v>3.341776288912493E-2</v>
      </c>
      <c r="M293" s="97">
        <f>M292/N292</f>
        <v>5.0902851540158507E-2</v>
      </c>
      <c r="N293" s="97">
        <f>G293+H293+I293+J293+K293+L293+M293</f>
        <v>1</v>
      </c>
    </row>
    <row r="294" spans="2:14">
      <c r="B294" s="272" t="s">
        <v>21</v>
      </c>
      <c r="C294" s="272" t="s">
        <v>30</v>
      </c>
      <c r="D294" s="272" t="s">
        <v>11</v>
      </c>
      <c r="E294" s="272" t="s">
        <v>32</v>
      </c>
      <c r="F294" s="100" t="s">
        <v>38</v>
      </c>
      <c r="G294" s="101">
        <v>62</v>
      </c>
      <c r="H294" s="101">
        <v>11</v>
      </c>
      <c r="I294" s="101">
        <v>11</v>
      </c>
      <c r="J294" s="101">
        <v>20</v>
      </c>
      <c r="K294" s="101">
        <v>22</v>
      </c>
      <c r="L294" s="101">
        <v>8</v>
      </c>
      <c r="M294" s="103">
        <v>4</v>
      </c>
      <c r="N294" s="101">
        <v>138</v>
      </c>
    </row>
    <row r="295" spans="2:14">
      <c r="B295" s="255"/>
      <c r="C295" s="255"/>
      <c r="D295" s="255"/>
      <c r="E295" s="273"/>
      <c r="F295" s="96" t="s">
        <v>49</v>
      </c>
      <c r="G295" s="97">
        <f>G294/N294</f>
        <v>0.44927536231884058</v>
      </c>
      <c r="H295" s="97">
        <f>H294/N294</f>
        <v>7.9710144927536225E-2</v>
      </c>
      <c r="I295" s="97">
        <f>I294/N294</f>
        <v>7.9710144927536225E-2</v>
      </c>
      <c r="J295" s="97">
        <f>J294/N294</f>
        <v>0.14492753623188406</v>
      </c>
      <c r="K295" s="97">
        <f>K294/N294</f>
        <v>0.15942028985507245</v>
      </c>
      <c r="L295" s="97">
        <f>L294/N294</f>
        <v>5.7971014492753624E-2</v>
      </c>
      <c r="M295" s="97">
        <f>M294/N294</f>
        <v>2.8985507246376812E-2</v>
      </c>
      <c r="N295" s="97">
        <f>G295+H295+I295+J295+K295+L295+M295</f>
        <v>1</v>
      </c>
    </row>
    <row r="296" spans="2:14">
      <c r="B296" s="255"/>
      <c r="C296" s="255"/>
      <c r="D296" s="255"/>
      <c r="E296" s="272" t="s">
        <v>33</v>
      </c>
      <c r="F296" s="100" t="s">
        <v>38</v>
      </c>
      <c r="G296" s="101">
        <v>126</v>
      </c>
      <c r="H296" s="101">
        <v>11</v>
      </c>
      <c r="I296" s="101">
        <v>17</v>
      </c>
      <c r="J296" s="101">
        <v>39</v>
      </c>
      <c r="K296" s="101">
        <v>43</v>
      </c>
      <c r="L296" s="101">
        <v>19</v>
      </c>
      <c r="M296" s="103">
        <v>43</v>
      </c>
      <c r="N296" s="101">
        <v>298</v>
      </c>
    </row>
    <row r="297" spans="2:14">
      <c r="B297" s="255"/>
      <c r="C297" s="255"/>
      <c r="D297" s="255"/>
      <c r="E297" s="273"/>
      <c r="F297" s="96" t="s">
        <v>49</v>
      </c>
      <c r="G297" s="97">
        <f>G296/N296</f>
        <v>0.42281879194630873</v>
      </c>
      <c r="H297" s="97">
        <f>H296/N296</f>
        <v>3.6912751677852351E-2</v>
      </c>
      <c r="I297" s="97">
        <f>I296/N296</f>
        <v>5.7046979865771813E-2</v>
      </c>
      <c r="J297" s="97">
        <f>J296/N296</f>
        <v>0.13087248322147652</v>
      </c>
      <c r="K297" s="97">
        <f>K296/N296</f>
        <v>0.14429530201342283</v>
      </c>
      <c r="L297" s="97">
        <f>L296/N296</f>
        <v>6.3758389261744972E-2</v>
      </c>
      <c r="M297" s="97">
        <f>M296/N296</f>
        <v>0.14429530201342283</v>
      </c>
      <c r="N297" s="97">
        <f>G297+H297+I297+J297+K297+L297+M297</f>
        <v>1</v>
      </c>
    </row>
    <row r="298" spans="2:14">
      <c r="B298" s="255"/>
      <c r="C298" s="255"/>
      <c r="D298" s="255"/>
      <c r="E298" s="272" t="s">
        <v>34</v>
      </c>
      <c r="F298" s="100" t="s">
        <v>38</v>
      </c>
      <c r="G298" s="101">
        <v>43</v>
      </c>
      <c r="H298" s="101">
        <v>6</v>
      </c>
      <c r="I298" s="101">
        <v>4</v>
      </c>
      <c r="J298" s="101">
        <v>15</v>
      </c>
      <c r="K298" s="101">
        <v>17</v>
      </c>
      <c r="L298" s="101">
        <v>3</v>
      </c>
      <c r="M298" s="103">
        <v>9</v>
      </c>
      <c r="N298" s="101">
        <v>97</v>
      </c>
    </row>
    <row r="299" spans="2:14">
      <c r="B299" s="255"/>
      <c r="C299" s="255"/>
      <c r="D299" s="255"/>
      <c r="E299" s="273"/>
      <c r="F299" s="96" t="s">
        <v>49</v>
      </c>
      <c r="G299" s="97">
        <f>G298/N298</f>
        <v>0.44329896907216493</v>
      </c>
      <c r="H299" s="97">
        <f>H298/N298</f>
        <v>6.1855670103092786E-2</v>
      </c>
      <c r="I299" s="97">
        <f>I298/N298</f>
        <v>4.1237113402061855E-2</v>
      </c>
      <c r="J299" s="97">
        <f>J298/N298</f>
        <v>0.15463917525773196</v>
      </c>
      <c r="K299" s="97">
        <f>K298/N298</f>
        <v>0.17525773195876287</v>
      </c>
      <c r="L299" s="97">
        <f>L298/N298</f>
        <v>3.0927835051546393E-2</v>
      </c>
      <c r="M299" s="97">
        <f>M298/N298</f>
        <v>9.2783505154639179E-2</v>
      </c>
      <c r="N299" s="97">
        <f>G299+H299+I299+J299+K299+L299+M299</f>
        <v>1</v>
      </c>
    </row>
    <row r="300" spans="2:14">
      <c r="B300" s="255"/>
      <c r="C300" s="255"/>
      <c r="D300" s="255"/>
      <c r="E300" s="272" t="s">
        <v>35</v>
      </c>
      <c r="F300" s="100" t="s">
        <v>38</v>
      </c>
      <c r="G300" s="101">
        <v>630</v>
      </c>
      <c r="H300" s="101">
        <v>108</v>
      </c>
      <c r="I300" s="101">
        <v>113</v>
      </c>
      <c r="J300" s="101">
        <v>310</v>
      </c>
      <c r="K300" s="101">
        <v>341</v>
      </c>
      <c r="L300" s="101">
        <v>114</v>
      </c>
      <c r="M300" s="103">
        <v>161</v>
      </c>
      <c r="N300" s="101">
        <v>1777</v>
      </c>
    </row>
    <row r="301" spans="2:14">
      <c r="B301" s="255"/>
      <c r="C301" s="255"/>
      <c r="D301" s="255"/>
      <c r="E301" s="273"/>
      <c r="F301" s="96" t="s">
        <v>49</v>
      </c>
      <c r="G301" s="97">
        <f>G300/N300</f>
        <v>0.35453010692177828</v>
      </c>
      <c r="H301" s="97">
        <f>H300/N300</f>
        <v>6.0776589758019132E-2</v>
      </c>
      <c r="I301" s="97">
        <f>I300/N300</f>
        <v>6.3590320765334829E-2</v>
      </c>
      <c r="J301" s="97">
        <f>J300/N300</f>
        <v>0.17445132245357345</v>
      </c>
      <c r="K301" s="97">
        <f>K300/N300</f>
        <v>0.19189645469893077</v>
      </c>
      <c r="L301" s="97">
        <f>L300/N300</f>
        <v>6.415306696679797E-2</v>
      </c>
      <c r="M301" s="97">
        <f>M300/N300</f>
        <v>9.0602138435565555E-2</v>
      </c>
      <c r="N301" s="97">
        <f>G301+H301+I301+J301+K301+L301+M301</f>
        <v>1</v>
      </c>
    </row>
    <row r="302" spans="2:14">
      <c r="B302" s="255"/>
      <c r="C302" s="255"/>
      <c r="D302" s="255"/>
      <c r="E302" s="272" t="s">
        <v>36</v>
      </c>
      <c r="F302" s="100" t="s">
        <v>38</v>
      </c>
      <c r="G302" s="101">
        <v>239</v>
      </c>
      <c r="H302" s="101">
        <v>26</v>
      </c>
      <c r="I302" s="101">
        <v>36</v>
      </c>
      <c r="J302" s="101">
        <v>89</v>
      </c>
      <c r="K302" s="101">
        <v>85</v>
      </c>
      <c r="L302" s="101">
        <v>22</v>
      </c>
      <c r="M302" s="103">
        <v>39</v>
      </c>
      <c r="N302" s="101">
        <v>536</v>
      </c>
    </row>
    <row r="303" spans="2:14">
      <c r="B303" s="255"/>
      <c r="C303" s="255"/>
      <c r="D303" s="255"/>
      <c r="E303" s="273"/>
      <c r="F303" s="96" t="s">
        <v>49</v>
      </c>
      <c r="G303" s="97">
        <f>G302/N302</f>
        <v>0.44589552238805968</v>
      </c>
      <c r="H303" s="97">
        <f>H302/N302</f>
        <v>4.8507462686567165E-2</v>
      </c>
      <c r="I303" s="97">
        <f>I302/N302</f>
        <v>6.7164179104477612E-2</v>
      </c>
      <c r="J303" s="97">
        <f>J302/N302</f>
        <v>0.16604477611940299</v>
      </c>
      <c r="K303" s="97">
        <f>K302/N302</f>
        <v>0.15858208955223882</v>
      </c>
      <c r="L303" s="97">
        <f>L302/N302</f>
        <v>4.1044776119402986E-2</v>
      </c>
      <c r="M303" s="97">
        <f>M302/N302</f>
        <v>7.2761194029850748E-2</v>
      </c>
      <c r="N303" s="97">
        <f>G303+H303+I303+J303+K303+L303+M303</f>
        <v>1</v>
      </c>
    </row>
    <row r="304" spans="2:14">
      <c r="B304" s="255"/>
      <c r="C304" s="255"/>
      <c r="D304" s="255"/>
      <c r="E304" s="274" t="s">
        <v>52</v>
      </c>
      <c r="F304" s="100" t="s">
        <v>38</v>
      </c>
      <c r="G304" s="101">
        <v>1100</v>
      </c>
      <c r="H304" s="101">
        <v>162</v>
      </c>
      <c r="I304" s="101">
        <v>181</v>
      </c>
      <c r="J304" s="101">
        <v>473</v>
      </c>
      <c r="K304" s="101">
        <v>508</v>
      </c>
      <c r="L304" s="101">
        <v>166</v>
      </c>
      <c r="M304" s="103">
        <v>256</v>
      </c>
      <c r="N304" s="101">
        <v>2846</v>
      </c>
    </row>
    <row r="305" spans="2:14">
      <c r="B305" s="255"/>
      <c r="C305" s="255"/>
      <c r="D305" s="273"/>
      <c r="E305" s="273"/>
      <c r="F305" s="96" t="s">
        <v>49</v>
      </c>
      <c r="G305" s="97">
        <f>G304/N304</f>
        <v>0.38650737877723118</v>
      </c>
      <c r="H305" s="97">
        <f>H304/N304</f>
        <v>5.6921995783555869E-2</v>
      </c>
      <c r="I305" s="97">
        <f>I304/N304</f>
        <v>6.3598032326071682E-2</v>
      </c>
      <c r="J305" s="97">
        <f>J304/N304</f>
        <v>0.1661981728742094</v>
      </c>
      <c r="K305" s="97">
        <f>K304/N304</f>
        <v>0.17849613492621222</v>
      </c>
      <c r="L305" s="97">
        <f>L304/N304</f>
        <v>5.8327477160927621E-2</v>
      </c>
      <c r="M305" s="97">
        <f>M304/N304</f>
        <v>8.9950808151791989E-2</v>
      </c>
      <c r="N305" s="97">
        <f>G305+H305+I305+J305+K305+L305+M305</f>
        <v>1</v>
      </c>
    </row>
    <row r="306" spans="2:14">
      <c r="B306" s="255"/>
      <c r="C306" s="255"/>
      <c r="D306" s="272" t="s">
        <v>12</v>
      </c>
      <c r="E306" s="272" t="s">
        <v>32</v>
      </c>
      <c r="F306" s="100" t="s">
        <v>38</v>
      </c>
      <c r="G306" s="101">
        <v>32</v>
      </c>
      <c r="H306" s="101">
        <v>3</v>
      </c>
      <c r="I306" s="101">
        <v>3</v>
      </c>
      <c r="J306" s="101">
        <v>11</v>
      </c>
      <c r="K306" s="101">
        <v>8</v>
      </c>
      <c r="L306" s="101">
        <v>7</v>
      </c>
      <c r="M306" s="103">
        <v>6</v>
      </c>
      <c r="N306" s="101">
        <v>70</v>
      </c>
    </row>
    <row r="307" spans="2:14">
      <c r="B307" s="255"/>
      <c r="C307" s="255"/>
      <c r="D307" s="255"/>
      <c r="E307" s="273"/>
      <c r="F307" s="96" t="s">
        <v>49</v>
      </c>
      <c r="G307" s="97">
        <f>G306/N306</f>
        <v>0.45714285714285713</v>
      </c>
      <c r="H307" s="97">
        <f>H306/N306</f>
        <v>4.2857142857142858E-2</v>
      </c>
      <c r="I307" s="97">
        <f>I306/N306</f>
        <v>4.2857142857142858E-2</v>
      </c>
      <c r="J307" s="97">
        <f>J306/N306</f>
        <v>0.15714285714285714</v>
      </c>
      <c r="K307" s="97">
        <f>K306/N306</f>
        <v>0.11428571428571428</v>
      </c>
      <c r="L307" s="97">
        <f>L306/N306</f>
        <v>0.1</v>
      </c>
      <c r="M307" s="97">
        <f>M306/N306</f>
        <v>8.5714285714285715E-2</v>
      </c>
      <c r="N307" s="97">
        <f>G307+H307+I307+J307+K307+L307+M307</f>
        <v>1</v>
      </c>
    </row>
    <row r="308" spans="2:14">
      <c r="B308" s="255"/>
      <c r="C308" s="255"/>
      <c r="D308" s="255"/>
      <c r="E308" s="272" t="s">
        <v>33</v>
      </c>
      <c r="F308" s="100" t="s">
        <v>38</v>
      </c>
      <c r="G308" s="101">
        <v>77</v>
      </c>
      <c r="H308" s="101">
        <v>14</v>
      </c>
      <c r="I308" s="101">
        <v>5</v>
      </c>
      <c r="J308" s="101">
        <v>19</v>
      </c>
      <c r="K308" s="101">
        <v>32</v>
      </c>
      <c r="L308" s="101">
        <v>8</v>
      </c>
      <c r="M308" s="103">
        <v>26</v>
      </c>
      <c r="N308" s="101">
        <v>181</v>
      </c>
    </row>
    <row r="309" spans="2:14">
      <c r="B309" s="255"/>
      <c r="C309" s="255"/>
      <c r="D309" s="255"/>
      <c r="E309" s="273"/>
      <c r="F309" s="96" t="s">
        <v>49</v>
      </c>
      <c r="G309" s="97">
        <f>G308/N308</f>
        <v>0.425414364640884</v>
      </c>
      <c r="H309" s="97">
        <f>H308/N308</f>
        <v>7.7348066298342538E-2</v>
      </c>
      <c r="I309" s="97">
        <f>I308/N308</f>
        <v>2.7624309392265192E-2</v>
      </c>
      <c r="J309" s="97">
        <f>J308/N308</f>
        <v>0.10497237569060773</v>
      </c>
      <c r="K309" s="97">
        <f>K308/N308</f>
        <v>0.17679558011049723</v>
      </c>
      <c r="L309" s="97">
        <f>L308/N308</f>
        <v>4.4198895027624308E-2</v>
      </c>
      <c r="M309" s="97">
        <f>M308/N308</f>
        <v>0.143646408839779</v>
      </c>
      <c r="N309" s="97">
        <f>G309+H309+I309+J309+K309+L309+M309</f>
        <v>1</v>
      </c>
    </row>
    <row r="310" spans="2:14">
      <c r="B310" s="255"/>
      <c r="C310" s="255"/>
      <c r="D310" s="255"/>
      <c r="E310" s="272" t="s">
        <v>34</v>
      </c>
      <c r="F310" s="100" t="s">
        <v>38</v>
      </c>
      <c r="G310" s="101">
        <v>10</v>
      </c>
      <c r="H310" s="101">
        <v>3</v>
      </c>
      <c r="I310" s="101">
        <v>2</v>
      </c>
      <c r="J310" s="101">
        <v>4</v>
      </c>
      <c r="K310" s="101">
        <v>11</v>
      </c>
      <c r="L310" s="101">
        <v>4</v>
      </c>
      <c r="M310" s="103">
        <v>7</v>
      </c>
      <c r="N310" s="101">
        <v>41</v>
      </c>
    </row>
    <row r="311" spans="2:14">
      <c r="B311" s="255"/>
      <c r="C311" s="255"/>
      <c r="D311" s="255"/>
      <c r="E311" s="273"/>
      <c r="F311" s="96" t="s">
        <v>49</v>
      </c>
      <c r="G311" s="97">
        <f>G310/N310</f>
        <v>0.24390243902439024</v>
      </c>
      <c r="H311" s="97">
        <f>H310/N310</f>
        <v>7.3170731707317069E-2</v>
      </c>
      <c r="I311" s="97">
        <f>I310/N310</f>
        <v>4.878048780487805E-2</v>
      </c>
      <c r="J311" s="97">
        <f>J310/N310</f>
        <v>9.7560975609756101E-2</v>
      </c>
      <c r="K311" s="97">
        <f>K310/N310</f>
        <v>0.26829268292682928</v>
      </c>
      <c r="L311" s="97">
        <f>L310/N310</f>
        <v>9.7560975609756101E-2</v>
      </c>
      <c r="M311" s="97">
        <f>M310/N310</f>
        <v>0.17073170731707318</v>
      </c>
      <c r="N311" s="97">
        <f>G311+H311+I311+J311+K311+L311+M311</f>
        <v>1</v>
      </c>
    </row>
    <row r="312" spans="2:14">
      <c r="B312" s="255"/>
      <c r="C312" s="255"/>
      <c r="D312" s="255"/>
      <c r="E312" s="272" t="s">
        <v>35</v>
      </c>
      <c r="F312" s="100" t="s">
        <v>38</v>
      </c>
      <c r="G312" s="101">
        <v>432</v>
      </c>
      <c r="H312" s="101">
        <v>69</v>
      </c>
      <c r="I312" s="101">
        <v>64</v>
      </c>
      <c r="J312" s="101">
        <v>193</v>
      </c>
      <c r="K312" s="101">
        <v>230</v>
      </c>
      <c r="L312" s="101">
        <v>115</v>
      </c>
      <c r="M312" s="103">
        <v>168</v>
      </c>
      <c r="N312" s="101">
        <v>1271</v>
      </c>
    </row>
    <row r="313" spans="2:14">
      <c r="B313" s="255"/>
      <c r="C313" s="255"/>
      <c r="D313" s="255"/>
      <c r="E313" s="273"/>
      <c r="F313" s="96" t="s">
        <v>49</v>
      </c>
      <c r="G313" s="97">
        <f>G312/N312</f>
        <v>0.33988985051140835</v>
      </c>
      <c r="H313" s="97">
        <f>H312/N312</f>
        <v>5.4287962234461057E-2</v>
      </c>
      <c r="I313" s="97">
        <f>I312/N312</f>
        <v>5.035405192761605E-2</v>
      </c>
      <c r="J313" s="97">
        <f>J312/N312</f>
        <v>0.15184893784421716</v>
      </c>
      <c r="K313" s="97">
        <f>K312/N312</f>
        <v>0.18095987411487019</v>
      </c>
      <c r="L313" s="97">
        <f>L312/N312</f>
        <v>9.0479937057435095E-2</v>
      </c>
      <c r="M313" s="97">
        <f>M312/N312</f>
        <v>0.13217938630999213</v>
      </c>
      <c r="N313" s="97">
        <f>G313+H313+I313+J313+K313+L313+M313</f>
        <v>1</v>
      </c>
    </row>
    <row r="314" spans="2:14">
      <c r="B314" s="255"/>
      <c r="C314" s="255"/>
      <c r="D314" s="255"/>
      <c r="E314" s="272" t="s">
        <v>36</v>
      </c>
      <c r="F314" s="100" t="s">
        <v>38</v>
      </c>
      <c r="G314" s="101">
        <v>77</v>
      </c>
      <c r="H314" s="101">
        <v>9</v>
      </c>
      <c r="I314" s="101">
        <v>11</v>
      </c>
      <c r="J314" s="101">
        <v>50</v>
      </c>
      <c r="K314" s="101">
        <v>61</v>
      </c>
      <c r="L314" s="101">
        <v>23</v>
      </c>
      <c r="M314" s="103">
        <v>20</v>
      </c>
      <c r="N314" s="101">
        <v>251</v>
      </c>
    </row>
    <row r="315" spans="2:14">
      <c r="B315" s="255"/>
      <c r="C315" s="255"/>
      <c r="D315" s="255"/>
      <c r="E315" s="273"/>
      <c r="F315" s="96" t="s">
        <v>49</v>
      </c>
      <c r="G315" s="97">
        <f>G314/N314</f>
        <v>0.30677290836653387</v>
      </c>
      <c r="H315" s="97">
        <f>H314/N314</f>
        <v>3.5856573705179286E-2</v>
      </c>
      <c r="I315" s="97">
        <f>I314/N314</f>
        <v>4.3824701195219126E-2</v>
      </c>
      <c r="J315" s="97">
        <f>J314/N314</f>
        <v>0.19920318725099601</v>
      </c>
      <c r="K315" s="97">
        <f>K314/N314</f>
        <v>0.24302788844621515</v>
      </c>
      <c r="L315" s="97">
        <f>L314/N314</f>
        <v>9.1633466135458169E-2</v>
      </c>
      <c r="M315" s="97">
        <f>M314/N314</f>
        <v>7.9681274900398405E-2</v>
      </c>
      <c r="N315" s="97">
        <f>G315+H315+I315+J315+K315+L315+M315</f>
        <v>1</v>
      </c>
    </row>
    <row r="316" spans="2:14">
      <c r="B316" s="255"/>
      <c r="C316" s="255"/>
      <c r="D316" s="255"/>
      <c r="E316" s="274" t="s">
        <v>52</v>
      </c>
      <c r="F316" s="100" t="s">
        <v>38</v>
      </c>
      <c r="G316" s="101">
        <v>628</v>
      </c>
      <c r="H316" s="101">
        <v>98</v>
      </c>
      <c r="I316" s="101">
        <v>85</v>
      </c>
      <c r="J316" s="101">
        <v>277</v>
      </c>
      <c r="K316" s="101">
        <v>342</v>
      </c>
      <c r="L316" s="101">
        <v>157</v>
      </c>
      <c r="M316" s="103">
        <v>227</v>
      </c>
      <c r="N316" s="101">
        <v>1814</v>
      </c>
    </row>
    <row r="317" spans="2:14">
      <c r="B317" s="255"/>
      <c r="C317" s="273"/>
      <c r="D317" s="273"/>
      <c r="E317" s="273"/>
      <c r="F317" s="96" t="s">
        <v>49</v>
      </c>
      <c r="G317" s="97">
        <f>G316/N316</f>
        <v>0.34619625137816978</v>
      </c>
      <c r="H317" s="97">
        <f>H316/N316</f>
        <v>5.4024255788313123E-2</v>
      </c>
      <c r="I317" s="97">
        <f>I316/N316</f>
        <v>4.6857772877618525E-2</v>
      </c>
      <c r="J317" s="97">
        <f>J316/N316</f>
        <v>0.15270121278941565</v>
      </c>
      <c r="K317" s="97">
        <f>K316/N316</f>
        <v>0.18853362734288864</v>
      </c>
      <c r="L317" s="97">
        <f>L316/N316</f>
        <v>8.6549062844542446E-2</v>
      </c>
      <c r="M317" s="97">
        <f>M316/N316</f>
        <v>0.12513781697905182</v>
      </c>
      <c r="N317" s="97">
        <f>G317+H317+I317+J317+K317+L317+M317</f>
        <v>1</v>
      </c>
    </row>
    <row r="318" spans="2:14">
      <c r="B318" s="255"/>
      <c r="C318" s="272" t="s">
        <v>31</v>
      </c>
      <c r="D318" s="272" t="s">
        <v>11</v>
      </c>
      <c r="E318" s="272" t="s">
        <v>32</v>
      </c>
      <c r="F318" s="100" t="s">
        <v>38</v>
      </c>
      <c r="G318" s="101">
        <v>2626</v>
      </c>
      <c r="H318" s="101">
        <v>224</v>
      </c>
      <c r="I318" s="101">
        <v>166</v>
      </c>
      <c r="J318" s="101">
        <v>570</v>
      </c>
      <c r="K318" s="101">
        <v>501</v>
      </c>
      <c r="L318" s="101">
        <v>160</v>
      </c>
      <c r="M318" s="103">
        <v>235</v>
      </c>
      <c r="N318" s="101">
        <v>4482</v>
      </c>
    </row>
    <row r="319" spans="2:14">
      <c r="B319" s="255"/>
      <c r="C319" s="255"/>
      <c r="D319" s="255"/>
      <c r="E319" s="273"/>
      <c r="F319" s="96" t="s">
        <v>49</v>
      </c>
      <c r="G319" s="97">
        <f>G318/N318</f>
        <v>0.5858991521642124</v>
      </c>
      <c r="H319" s="97">
        <f>H318/N318</f>
        <v>4.9977688531905401E-2</v>
      </c>
      <c r="I319" s="97">
        <f>I318/N318</f>
        <v>3.7037037037037035E-2</v>
      </c>
      <c r="J319" s="97">
        <f>J318/N318</f>
        <v>0.12717536813922356</v>
      </c>
      <c r="K319" s="97">
        <f>K318/N318</f>
        <v>0.11178045515394913</v>
      </c>
      <c r="L319" s="97">
        <f>L318/N318</f>
        <v>3.5698348951361002E-2</v>
      </c>
      <c r="M319" s="97">
        <f>M318/N318</f>
        <v>5.243195002231147E-2</v>
      </c>
      <c r="N319" s="97">
        <f>G319+H319+I319+J319+K319+L319+M319</f>
        <v>1.0000000000000002</v>
      </c>
    </row>
    <row r="320" spans="2:14">
      <c r="B320" s="255"/>
      <c r="C320" s="255"/>
      <c r="D320" s="255"/>
      <c r="E320" s="272" t="s">
        <v>33</v>
      </c>
      <c r="F320" s="100" t="s">
        <v>38</v>
      </c>
      <c r="G320" s="101">
        <v>4955</v>
      </c>
      <c r="H320" s="101">
        <v>441</v>
      </c>
      <c r="I320" s="101">
        <v>365</v>
      </c>
      <c r="J320" s="101">
        <v>976</v>
      </c>
      <c r="K320" s="101">
        <v>857</v>
      </c>
      <c r="L320" s="101">
        <v>336</v>
      </c>
      <c r="M320" s="103">
        <v>531</v>
      </c>
      <c r="N320" s="101">
        <v>8461</v>
      </c>
    </row>
    <row r="321" spans="2:14">
      <c r="B321" s="255"/>
      <c r="C321" s="255"/>
      <c r="D321" s="255"/>
      <c r="E321" s="273"/>
      <c r="F321" s="96" t="s">
        <v>49</v>
      </c>
      <c r="G321" s="97">
        <f>G320/N320</f>
        <v>0.58562817633849429</v>
      </c>
      <c r="H321" s="97">
        <f>H320/N320</f>
        <v>5.2121498640822599E-2</v>
      </c>
      <c r="I321" s="97">
        <f>I320/N320</f>
        <v>4.3139108852381515E-2</v>
      </c>
      <c r="J321" s="97">
        <f>J320/N320</f>
        <v>0.11535279517787496</v>
      </c>
      <c r="K321" s="97">
        <f>K320/N320</f>
        <v>0.10128826379860537</v>
      </c>
      <c r="L321" s="97">
        <f>L320/N320</f>
        <v>3.9711618012055312E-2</v>
      </c>
      <c r="M321" s="97">
        <f>M320/N320</f>
        <v>6.2758539179765982E-2</v>
      </c>
      <c r="N321" s="97">
        <f>G321+H321+I321+J321+K321+L321+M321</f>
        <v>1</v>
      </c>
    </row>
    <row r="322" spans="2:14">
      <c r="B322" s="255"/>
      <c r="C322" s="255"/>
      <c r="D322" s="255"/>
      <c r="E322" s="272" t="s">
        <v>34</v>
      </c>
      <c r="F322" s="100" t="s">
        <v>38</v>
      </c>
      <c r="G322" s="101">
        <v>998</v>
      </c>
      <c r="H322" s="101">
        <v>157</v>
      </c>
      <c r="I322" s="101">
        <v>114</v>
      </c>
      <c r="J322" s="101">
        <v>313</v>
      </c>
      <c r="K322" s="101">
        <v>246</v>
      </c>
      <c r="L322" s="101">
        <v>106</v>
      </c>
      <c r="M322" s="103">
        <v>128</v>
      </c>
      <c r="N322" s="101">
        <v>2062</v>
      </c>
    </row>
    <row r="323" spans="2:14">
      <c r="B323" s="255"/>
      <c r="C323" s="255"/>
      <c r="D323" s="255"/>
      <c r="E323" s="273"/>
      <c r="F323" s="96" t="s">
        <v>49</v>
      </c>
      <c r="G323" s="97">
        <f>G322/N322</f>
        <v>0.48399612027158101</v>
      </c>
      <c r="H323" s="97">
        <f>H322/N322</f>
        <v>7.6139670223084391E-2</v>
      </c>
      <c r="I323" s="97">
        <f>I322/N322</f>
        <v>5.5286129970902036E-2</v>
      </c>
      <c r="J323" s="97">
        <f>J322/N322</f>
        <v>0.15179437439379243</v>
      </c>
      <c r="K323" s="97">
        <f>K322/N322</f>
        <v>0.11930164888457807</v>
      </c>
      <c r="L323" s="97">
        <f>L322/N322</f>
        <v>5.140640155189137E-2</v>
      </c>
      <c r="M323" s="97">
        <f>M322/N322</f>
        <v>6.2075654704170709E-2</v>
      </c>
      <c r="N323" s="97">
        <f>G323+H323+I323+J323+K323+L323+M323</f>
        <v>1</v>
      </c>
    </row>
    <row r="324" spans="2:14">
      <c r="B324" s="255"/>
      <c r="C324" s="255"/>
      <c r="D324" s="255"/>
      <c r="E324" s="272" t="s">
        <v>35</v>
      </c>
      <c r="F324" s="100" t="s">
        <v>38</v>
      </c>
      <c r="G324" s="101">
        <v>28612</v>
      </c>
      <c r="H324" s="101">
        <v>2566</v>
      </c>
      <c r="I324" s="101">
        <v>2070</v>
      </c>
      <c r="J324" s="101">
        <v>6340</v>
      </c>
      <c r="K324" s="101">
        <v>6155</v>
      </c>
      <c r="L324" s="101">
        <v>2138</v>
      </c>
      <c r="M324" s="103">
        <v>3276</v>
      </c>
      <c r="N324" s="101">
        <v>51157</v>
      </c>
    </row>
    <row r="325" spans="2:14">
      <c r="B325" s="255"/>
      <c r="C325" s="255"/>
      <c r="D325" s="255"/>
      <c r="E325" s="273"/>
      <c r="F325" s="96" t="s">
        <v>49</v>
      </c>
      <c r="G325" s="97">
        <f>G324/N324</f>
        <v>0.55929784780186487</v>
      </c>
      <c r="H325" s="97">
        <f>H324/N324</f>
        <v>5.0159313485935456E-2</v>
      </c>
      <c r="I325" s="97">
        <f>I324/N324</f>
        <v>4.0463670660906621E-2</v>
      </c>
      <c r="J325" s="97">
        <f>J324/N324</f>
        <v>0.12393220869089275</v>
      </c>
      <c r="K325" s="97">
        <f>K324/N324</f>
        <v>0.12031589029849288</v>
      </c>
      <c r="L325" s="97">
        <f>L324/N324</f>
        <v>4.1792912015950895E-2</v>
      </c>
      <c r="M325" s="97">
        <f>M324/N324</f>
        <v>6.403815704595657E-2</v>
      </c>
      <c r="N325" s="97">
        <f>G325+H325+I325+J325+K325+L325+M325</f>
        <v>1</v>
      </c>
    </row>
    <row r="326" spans="2:14">
      <c r="B326" s="255"/>
      <c r="C326" s="255"/>
      <c r="D326" s="255"/>
      <c r="E326" s="272" t="s">
        <v>36</v>
      </c>
      <c r="F326" s="100" t="s">
        <v>38</v>
      </c>
      <c r="G326" s="101">
        <v>7027</v>
      </c>
      <c r="H326" s="101">
        <v>605</v>
      </c>
      <c r="I326" s="101">
        <v>473</v>
      </c>
      <c r="J326" s="101">
        <v>1351</v>
      </c>
      <c r="K326" s="101">
        <v>1311</v>
      </c>
      <c r="L326" s="101">
        <v>460</v>
      </c>
      <c r="M326" s="103">
        <v>787</v>
      </c>
      <c r="N326" s="101">
        <v>12014</v>
      </c>
    </row>
    <row r="327" spans="2:14">
      <c r="B327" s="255"/>
      <c r="C327" s="255"/>
      <c r="D327" s="255"/>
      <c r="E327" s="273"/>
      <c r="F327" s="96" t="s">
        <v>49</v>
      </c>
      <c r="G327" s="97">
        <f>G326/N326</f>
        <v>0.58490094889295818</v>
      </c>
      <c r="H327" s="97">
        <f>H326/N326</f>
        <v>5.0357915764940905E-2</v>
      </c>
      <c r="I327" s="97">
        <f>I326/N326</f>
        <v>3.9370734143499252E-2</v>
      </c>
      <c r="J327" s="97">
        <f>J326/N326</f>
        <v>0.11245213917096721</v>
      </c>
      <c r="K327" s="97">
        <f>K326/N326</f>
        <v>0.10912269019477276</v>
      </c>
      <c r="L327" s="97">
        <f>L326/N326</f>
        <v>3.8288663226236058E-2</v>
      </c>
      <c r="M327" s="97">
        <f>M326/N326</f>
        <v>6.55069086066256E-2</v>
      </c>
      <c r="N327" s="97">
        <f>G327+H327+I327+J327+K327+L327+M327</f>
        <v>0.99999999999999978</v>
      </c>
    </row>
    <row r="328" spans="2:14">
      <c r="B328" s="255"/>
      <c r="C328" s="255"/>
      <c r="D328" s="255"/>
      <c r="E328" s="274" t="s">
        <v>52</v>
      </c>
      <c r="F328" s="100" t="s">
        <v>38</v>
      </c>
      <c r="G328" s="101">
        <v>44218</v>
      </c>
      <c r="H328" s="101">
        <v>3993</v>
      </c>
      <c r="I328" s="101">
        <v>3188</v>
      </c>
      <c r="J328" s="101">
        <v>9550</v>
      </c>
      <c r="K328" s="101">
        <v>9070</v>
      </c>
      <c r="L328" s="101">
        <v>3200</v>
      </c>
      <c r="M328" s="103">
        <v>4957</v>
      </c>
      <c r="N328" s="101">
        <v>78176</v>
      </c>
    </row>
    <row r="329" spans="2:14">
      <c r="B329" s="255"/>
      <c r="C329" s="255"/>
      <c r="D329" s="273"/>
      <c r="E329" s="273"/>
      <c r="F329" s="96" t="s">
        <v>49</v>
      </c>
      <c r="G329" s="97">
        <f>G328/N328</f>
        <v>0.56562116250511663</v>
      </c>
      <c r="H329" s="97">
        <f>H328/N328</f>
        <v>5.1077056897257472E-2</v>
      </c>
      <c r="I329" s="97">
        <f>I328/N328</f>
        <v>4.0779778960294721E-2</v>
      </c>
      <c r="J329" s="97">
        <f>J328/N328</f>
        <v>0.12216025378632829</v>
      </c>
      <c r="K329" s="97">
        <f>K328/N328</f>
        <v>0.11602026197298404</v>
      </c>
      <c r="L329" s="97">
        <f>L328/N328</f>
        <v>4.0933278755628327E-2</v>
      </c>
      <c r="M329" s="97">
        <f>M328/N328</f>
        <v>6.3408207122390509E-2</v>
      </c>
      <c r="N329" s="97">
        <f>G329+H329+I329+J329+K329+L329+M329</f>
        <v>1.0000000000000002</v>
      </c>
    </row>
    <row r="330" spans="2:14">
      <c r="B330" s="255"/>
      <c r="C330" s="255"/>
      <c r="D330" s="272" t="s">
        <v>12</v>
      </c>
      <c r="E330" s="272" t="s">
        <v>32</v>
      </c>
      <c r="F330" s="100" t="s">
        <v>38</v>
      </c>
      <c r="G330" s="101">
        <v>4207</v>
      </c>
      <c r="H330" s="101">
        <v>260</v>
      </c>
      <c r="I330" s="101">
        <v>198</v>
      </c>
      <c r="J330" s="101">
        <v>615</v>
      </c>
      <c r="K330" s="101">
        <v>694</v>
      </c>
      <c r="L330" s="101">
        <v>223</v>
      </c>
      <c r="M330" s="103">
        <v>356</v>
      </c>
      <c r="N330" s="101">
        <v>6553</v>
      </c>
    </row>
    <row r="331" spans="2:14">
      <c r="B331" s="255"/>
      <c r="C331" s="255"/>
      <c r="D331" s="255"/>
      <c r="E331" s="273"/>
      <c r="F331" s="96" t="s">
        <v>49</v>
      </c>
      <c r="G331" s="97">
        <f>G330/N330</f>
        <v>0.64199603235159464</v>
      </c>
      <c r="H331" s="97">
        <f>H330/N330</f>
        <v>3.9676484053105449E-2</v>
      </c>
      <c r="I331" s="97">
        <f>I330/N330</f>
        <v>3.0215168625057225E-2</v>
      </c>
      <c r="J331" s="97">
        <f>J330/N330</f>
        <v>9.3850144971768662E-2</v>
      </c>
      <c r="K331" s="97">
        <f>K330/N330</f>
        <v>0.105905692049443</v>
      </c>
      <c r="L331" s="97">
        <f>L330/N330</f>
        <v>3.4030215168625054E-2</v>
      </c>
      <c r="M331" s="97">
        <f>M330/N330</f>
        <v>5.4326262780405921E-2</v>
      </c>
      <c r="N331" s="97">
        <f>G331+H331+I331+J331+K331+L331+M331</f>
        <v>1</v>
      </c>
    </row>
    <row r="332" spans="2:14">
      <c r="B332" s="255"/>
      <c r="C332" s="255"/>
      <c r="D332" s="255"/>
      <c r="E332" s="272" t="s">
        <v>33</v>
      </c>
      <c r="F332" s="100" t="s">
        <v>38</v>
      </c>
      <c r="G332" s="101">
        <v>8345</v>
      </c>
      <c r="H332" s="101">
        <v>649</v>
      </c>
      <c r="I332" s="101">
        <v>468</v>
      </c>
      <c r="J332" s="101">
        <v>1341</v>
      </c>
      <c r="K332" s="101">
        <v>1442</v>
      </c>
      <c r="L332" s="101">
        <v>618</v>
      </c>
      <c r="M332" s="103">
        <v>984</v>
      </c>
      <c r="N332" s="101">
        <v>13847</v>
      </c>
    </row>
    <row r="333" spans="2:14">
      <c r="B333" s="255"/>
      <c r="C333" s="255"/>
      <c r="D333" s="255"/>
      <c r="E333" s="273"/>
      <c r="F333" s="96" t="s">
        <v>49</v>
      </c>
      <c r="G333" s="97">
        <f>G332/N332</f>
        <v>0.60265761536794971</v>
      </c>
      <c r="H333" s="97">
        <f>H332/N332</f>
        <v>4.6869357983678778E-2</v>
      </c>
      <c r="I333" s="97">
        <f>I332/N332</f>
        <v>3.3797934570665128E-2</v>
      </c>
      <c r="J333" s="97">
        <f>J332/N332</f>
        <v>9.6844081750559682E-2</v>
      </c>
      <c r="K333" s="97">
        <f>K332/N332</f>
        <v>0.10413808045063913</v>
      </c>
      <c r="L333" s="97">
        <f>L332/N332</f>
        <v>4.463060590741677E-2</v>
      </c>
      <c r="M333" s="97">
        <f>M332/N332</f>
        <v>7.1062323969090777E-2</v>
      </c>
      <c r="N333" s="97">
        <f>G333+H333+I333+J333+K333+L333+M333</f>
        <v>0.99999999999999989</v>
      </c>
    </row>
    <row r="334" spans="2:14">
      <c r="B334" s="255"/>
      <c r="C334" s="255"/>
      <c r="D334" s="255"/>
      <c r="E334" s="272" t="s">
        <v>34</v>
      </c>
      <c r="F334" s="100" t="s">
        <v>38</v>
      </c>
      <c r="G334" s="101">
        <v>1650</v>
      </c>
      <c r="H334" s="101">
        <v>251</v>
      </c>
      <c r="I334" s="101">
        <v>164</v>
      </c>
      <c r="J334" s="101">
        <v>421</v>
      </c>
      <c r="K334" s="101">
        <v>413</v>
      </c>
      <c r="L334" s="101">
        <v>184</v>
      </c>
      <c r="M334" s="103">
        <v>270</v>
      </c>
      <c r="N334" s="101">
        <v>3353</v>
      </c>
    </row>
    <row r="335" spans="2:14">
      <c r="B335" s="255"/>
      <c r="C335" s="255"/>
      <c r="D335" s="255"/>
      <c r="E335" s="273"/>
      <c r="F335" s="96" t="s">
        <v>49</v>
      </c>
      <c r="G335" s="97">
        <f>G334/N334</f>
        <v>0.49209662988368624</v>
      </c>
      <c r="H335" s="97">
        <f>H334/N334</f>
        <v>7.4858335818669852E-2</v>
      </c>
      <c r="I335" s="97">
        <f>I334/N334</f>
        <v>4.8911422606620937E-2</v>
      </c>
      <c r="J335" s="97">
        <f>J334/N334</f>
        <v>0.12555920071577692</v>
      </c>
      <c r="K335" s="97">
        <f>K334/N334</f>
        <v>0.12317327766179541</v>
      </c>
      <c r="L335" s="97">
        <f>L334/N334</f>
        <v>5.487623024157471E-2</v>
      </c>
      <c r="M335" s="97">
        <f>M334/N334</f>
        <v>8.0524903071875931E-2</v>
      </c>
      <c r="N335" s="97">
        <f>G335+H335+I335+J335+K335+L335+M335</f>
        <v>1</v>
      </c>
    </row>
    <row r="336" spans="2:14">
      <c r="B336" s="255"/>
      <c r="C336" s="255"/>
      <c r="D336" s="255"/>
      <c r="E336" s="272" t="s">
        <v>35</v>
      </c>
      <c r="F336" s="100" t="s">
        <v>38</v>
      </c>
      <c r="G336" s="101">
        <v>45835</v>
      </c>
      <c r="H336" s="101">
        <v>3086</v>
      </c>
      <c r="I336" s="101">
        <v>2594</v>
      </c>
      <c r="J336" s="101">
        <v>7404</v>
      </c>
      <c r="K336" s="101">
        <v>7943</v>
      </c>
      <c r="L336" s="101">
        <v>3010</v>
      </c>
      <c r="M336" s="103">
        <v>5173</v>
      </c>
      <c r="N336" s="101">
        <v>75045</v>
      </c>
    </row>
    <row r="337" spans="2:14">
      <c r="B337" s="255"/>
      <c r="C337" s="255"/>
      <c r="D337" s="255"/>
      <c r="E337" s="273"/>
      <c r="F337" s="96" t="s">
        <v>49</v>
      </c>
      <c r="G337" s="97">
        <f>G336/N336</f>
        <v>0.6107668732094077</v>
      </c>
      <c r="H337" s="97">
        <f>H336/N336</f>
        <v>4.1121993470584317E-2</v>
      </c>
      <c r="I337" s="97">
        <f>I336/N336</f>
        <v>3.4565927110400428E-2</v>
      </c>
      <c r="J337" s="97">
        <f>J336/N336</f>
        <v>9.8660803517889265E-2</v>
      </c>
      <c r="K337" s="97">
        <f>K336/N336</f>
        <v>0.10584316077020454</v>
      </c>
      <c r="L337" s="97">
        <f>L336/N336</f>
        <v>4.0109267772669731E-2</v>
      </c>
      <c r="M337" s="97">
        <f>M336/N336</f>
        <v>6.8931974148844027E-2</v>
      </c>
      <c r="N337" s="97">
        <f>G337+H337+I337+J337+K337+L337+M337</f>
        <v>1</v>
      </c>
    </row>
    <row r="338" spans="2:14">
      <c r="B338" s="255"/>
      <c r="C338" s="255"/>
      <c r="D338" s="255"/>
      <c r="E338" s="272" t="s">
        <v>36</v>
      </c>
      <c r="F338" s="100" t="s">
        <v>38</v>
      </c>
      <c r="G338" s="101">
        <v>9308</v>
      </c>
      <c r="H338" s="101">
        <v>623</v>
      </c>
      <c r="I338" s="101">
        <v>490</v>
      </c>
      <c r="J338" s="101">
        <v>1432</v>
      </c>
      <c r="K338" s="101">
        <v>1403</v>
      </c>
      <c r="L338" s="101">
        <v>677</v>
      </c>
      <c r="M338" s="103">
        <v>1111</v>
      </c>
      <c r="N338" s="101">
        <v>15044</v>
      </c>
    </row>
    <row r="339" spans="2:14">
      <c r="B339" s="255"/>
      <c r="C339" s="255"/>
      <c r="D339" s="255"/>
      <c r="E339" s="273"/>
      <c r="F339" s="96" t="s">
        <v>49</v>
      </c>
      <c r="G339" s="97">
        <f>G338/N338</f>
        <v>0.61871842595054505</v>
      </c>
      <c r="H339" s="97">
        <f>H338/N338</f>
        <v>4.1411858548258441E-2</v>
      </c>
      <c r="I339" s="97">
        <f>I338/N338</f>
        <v>3.2571124700877425E-2</v>
      </c>
      <c r="J339" s="97">
        <f>J338/N338</f>
        <v>9.5187450146237709E-2</v>
      </c>
      <c r="K339" s="97">
        <f>K338/N338</f>
        <v>9.3259771337410258E-2</v>
      </c>
      <c r="L339" s="97">
        <f>L338/N338</f>
        <v>4.5001329433661259E-2</v>
      </c>
      <c r="M339" s="97">
        <f>M338/N338</f>
        <v>7.3850039883009838E-2</v>
      </c>
      <c r="N339" s="97">
        <f>G339+H339+I339+J339+K339+L339+M339</f>
        <v>1</v>
      </c>
    </row>
    <row r="340" spans="2:14">
      <c r="B340" s="255"/>
      <c r="C340" s="255"/>
      <c r="D340" s="255"/>
      <c r="E340" s="274" t="s">
        <v>52</v>
      </c>
      <c r="F340" s="100" t="s">
        <v>38</v>
      </c>
      <c r="G340" s="101">
        <v>69345</v>
      </c>
      <c r="H340" s="101">
        <v>4869</v>
      </c>
      <c r="I340" s="101">
        <v>3914</v>
      </c>
      <c r="J340" s="101">
        <v>11213</v>
      </c>
      <c r="K340" s="101">
        <v>11895</v>
      </c>
      <c r="L340" s="101">
        <v>4712</v>
      </c>
      <c r="M340" s="103">
        <v>7894</v>
      </c>
      <c r="N340" s="101">
        <v>113842</v>
      </c>
    </row>
    <row r="341" spans="2:14">
      <c r="B341" s="255"/>
      <c r="C341" s="273"/>
      <c r="D341" s="273"/>
      <c r="E341" s="273"/>
      <c r="F341" s="96" t="s">
        <v>49</v>
      </c>
      <c r="G341" s="97">
        <f>G340/N340</f>
        <v>0.60913371163542451</v>
      </c>
      <c r="H341" s="97">
        <f>H340/N340</f>
        <v>4.2769803763110278E-2</v>
      </c>
      <c r="I341" s="97">
        <f>I340/N340</f>
        <v>3.4380984171044078E-2</v>
      </c>
      <c r="J341" s="97">
        <f>J340/N340</f>
        <v>9.849616134642751E-2</v>
      </c>
      <c r="K341" s="97">
        <f>K340/N340</f>
        <v>0.10448692046871981</v>
      </c>
      <c r="L341" s="97">
        <f>L340/N340</f>
        <v>4.1390699390383159E-2</v>
      </c>
      <c r="M341" s="97">
        <f>M340/N340</f>
        <v>6.9341719224890644E-2</v>
      </c>
      <c r="N341" s="97">
        <f>G341+H341+I341+J341+K341+L341+M341</f>
        <v>0.99999999999999989</v>
      </c>
    </row>
    <row r="342" spans="2:14">
      <c r="B342" s="255"/>
      <c r="C342" s="272" t="s">
        <v>40</v>
      </c>
      <c r="D342" s="272" t="s">
        <v>11</v>
      </c>
      <c r="E342" s="272" t="s">
        <v>32</v>
      </c>
      <c r="F342" s="100" t="s">
        <v>38</v>
      </c>
      <c r="G342" s="101">
        <v>428</v>
      </c>
      <c r="H342" s="101">
        <v>25</v>
      </c>
      <c r="I342" s="101">
        <v>15</v>
      </c>
      <c r="J342" s="101">
        <v>49</v>
      </c>
      <c r="K342" s="101">
        <v>44</v>
      </c>
      <c r="L342" s="101">
        <v>17</v>
      </c>
      <c r="M342" s="103">
        <v>20</v>
      </c>
      <c r="N342" s="101">
        <v>598</v>
      </c>
    </row>
    <row r="343" spans="2:14">
      <c r="B343" s="255"/>
      <c r="C343" s="255"/>
      <c r="D343" s="255"/>
      <c r="E343" s="273"/>
      <c r="F343" s="96" t="s">
        <v>49</v>
      </c>
      <c r="G343" s="97">
        <f>G342/N342</f>
        <v>0.71571906354515047</v>
      </c>
      <c r="H343" s="97">
        <f>H342/N342</f>
        <v>4.1806020066889632E-2</v>
      </c>
      <c r="I343" s="97">
        <f>I342/N342</f>
        <v>2.508361204013378E-2</v>
      </c>
      <c r="J343" s="97">
        <f>J342/N342</f>
        <v>8.193979933110368E-2</v>
      </c>
      <c r="K343" s="97">
        <f>K342/N342</f>
        <v>7.3578595317725759E-2</v>
      </c>
      <c r="L343" s="97">
        <f>L342/N342</f>
        <v>2.8428093645484948E-2</v>
      </c>
      <c r="M343" s="97">
        <f>M342/N342</f>
        <v>3.3444816053511704E-2</v>
      </c>
      <c r="N343" s="97">
        <f>G343+H343+I343+J343+K343+L343+M343</f>
        <v>0.99999999999999989</v>
      </c>
    </row>
    <row r="344" spans="2:14">
      <c r="B344" s="255"/>
      <c r="C344" s="255"/>
      <c r="D344" s="255"/>
      <c r="E344" s="272" t="s">
        <v>33</v>
      </c>
      <c r="F344" s="100" t="s">
        <v>38</v>
      </c>
      <c r="G344" s="101">
        <v>697</v>
      </c>
      <c r="H344" s="101">
        <v>45</v>
      </c>
      <c r="I344" s="101">
        <v>36</v>
      </c>
      <c r="J344" s="101">
        <v>78</v>
      </c>
      <c r="K344" s="101">
        <v>62</v>
      </c>
      <c r="L344" s="101">
        <v>23</v>
      </c>
      <c r="M344" s="103">
        <v>44</v>
      </c>
      <c r="N344" s="101">
        <v>985</v>
      </c>
    </row>
    <row r="345" spans="2:14">
      <c r="B345" s="255"/>
      <c r="C345" s="255"/>
      <c r="D345" s="255"/>
      <c r="E345" s="273"/>
      <c r="F345" s="96" t="s">
        <v>49</v>
      </c>
      <c r="G345" s="97">
        <f>G344/N344</f>
        <v>0.70761421319796958</v>
      </c>
      <c r="H345" s="97">
        <f>H344/N344</f>
        <v>4.5685279187817257E-2</v>
      </c>
      <c r="I345" s="97">
        <f>I344/N344</f>
        <v>3.654822335025381E-2</v>
      </c>
      <c r="J345" s="97">
        <f>J344/N344</f>
        <v>7.9187817258883242E-2</v>
      </c>
      <c r="K345" s="97">
        <f>K344/N344</f>
        <v>6.2944162436548226E-2</v>
      </c>
      <c r="L345" s="97">
        <f>L344/N344</f>
        <v>2.3350253807106598E-2</v>
      </c>
      <c r="M345" s="97">
        <f>M344/N344</f>
        <v>4.4670050761421318E-2</v>
      </c>
      <c r="N345" s="97">
        <f>G345+H345+I345+J345+K345+L345+M345</f>
        <v>1</v>
      </c>
    </row>
    <row r="346" spans="2:14">
      <c r="B346" s="255"/>
      <c r="C346" s="255"/>
      <c r="D346" s="255"/>
      <c r="E346" s="272" t="s">
        <v>34</v>
      </c>
      <c r="F346" s="100" t="s">
        <v>38</v>
      </c>
      <c r="G346" s="101">
        <v>128</v>
      </c>
      <c r="H346" s="101">
        <v>17</v>
      </c>
      <c r="I346" s="101">
        <v>16</v>
      </c>
      <c r="J346" s="101">
        <v>29</v>
      </c>
      <c r="K346" s="101">
        <v>27</v>
      </c>
      <c r="L346" s="101">
        <v>4</v>
      </c>
      <c r="M346" s="103">
        <v>10</v>
      </c>
      <c r="N346" s="101">
        <v>231</v>
      </c>
    </row>
    <row r="347" spans="2:14">
      <c r="B347" s="255"/>
      <c r="C347" s="255"/>
      <c r="D347" s="255"/>
      <c r="E347" s="273"/>
      <c r="F347" s="96" t="s">
        <v>49</v>
      </c>
      <c r="G347" s="97">
        <f>G346/N346</f>
        <v>0.55411255411255411</v>
      </c>
      <c r="H347" s="97">
        <f>H346/N346</f>
        <v>7.3593073593073599E-2</v>
      </c>
      <c r="I347" s="97">
        <f>I346/N346</f>
        <v>6.9264069264069264E-2</v>
      </c>
      <c r="J347" s="97">
        <f>J346/N346</f>
        <v>0.12554112554112554</v>
      </c>
      <c r="K347" s="97">
        <f>K346/N346</f>
        <v>0.11688311688311688</v>
      </c>
      <c r="L347" s="97">
        <f>L346/N346</f>
        <v>1.7316017316017316E-2</v>
      </c>
      <c r="M347" s="97">
        <f>M346/N346</f>
        <v>4.3290043290043288E-2</v>
      </c>
      <c r="N347" s="97">
        <f>G347+H347+I347+J347+K347+L347+M347</f>
        <v>0.99999999999999989</v>
      </c>
    </row>
    <row r="348" spans="2:14">
      <c r="B348" s="255"/>
      <c r="C348" s="255"/>
      <c r="D348" s="255"/>
      <c r="E348" s="272" t="s">
        <v>35</v>
      </c>
      <c r="F348" s="100" t="s">
        <v>38</v>
      </c>
      <c r="G348" s="101">
        <v>5776</v>
      </c>
      <c r="H348" s="101">
        <v>415</v>
      </c>
      <c r="I348" s="101">
        <v>305</v>
      </c>
      <c r="J348" s="101">
        <v>799</v>
      </c>
      <c r="K348" s="101">
        <v>691</v>
      </c>
      <c r="L348" s="101">
        <v>219</v>
      </c>
      <c r="M348" s="103">
        <v>380</v>
      </c>
      <c r="N348" s="101">
        <v>8585</v>
      </c>
    </row>
    <row r="349" spans="2:14">
      <c r="B349" s="255"/>
      <c r="C349" s="255"/>
      <c r="D349" s="255"/>
      <c r="E349" s="273"/>
      <c r="F349" s="96" t="s">
        <v>49</v>
      </c>
      <c r="G349" s="97">
        <f>G348/N348</f>
        <v>0.67280139778683745</v>
      </c>
      <c r="H349" s="97">
        <f>H348/N348</f>
        <v>4.8340128130460104E-2</v>
      </c>
      <c r="I349" s="97">
        <f>I348/N348</f>
        <v>3.5527082119976704E-2</v>
      </c>
      <c r="J349" s="97">
        <f>J348/N348</f>
        <v>9.3069306930693069E-2</v>
      </c>
      <c r="K349" s="97">
        <f>K348/N348</f>
        <v>8.0489225393127542E-2</v>
      </c>
      <c r="L349" s="97">
        <f>L348/N348</f>
        <v>2.5509609784507864E-2</v>
      </c>
      <c r="M349" s="97">
        <f>M348/N348</f>
        <v>4.4263249854397203E-2</v>
      </c>
      <c r="N349" s="97">
        <f>G349+H349+I349+J349+K349+L349+M349</f>
        <v>0.99999999999999989</v>
      </c>
    </row>
    <row r="350" spans="2:14">
      <c r="B350" s="255"/>
      <c r="C350" s="255"/>
      <c r="D350" s="255"/>
      <c r="E350" s="272" t="s">
        <v>36</v>
      </c>
      <c r="F350" s="100" t="s">
        <v>38</v>
      </c>
      <c r="G350" s="101">
        <v>1350</v>
      </c>
      <c r="H350" s="101">
        <v>58</v>
      </c>
      <c r="I350" s="101">
        <v>44</v>
      </c>
      <c r="J350" s="101">
        <v>134</v>
      </c>
      <c r="K350" s="101">
        <v>127</v>
      </c>
      <c r="L350" s="101">
        <v>36</v>
      </c>
      <c r="M350" s="103">
        <v>78</v>
      </c>
      <c r="N350" s="101">
        <v>1827</v>
      </c>
    </row>
    <row r="351" spans="2:14">
      <c r="B351" s="255"/>
      <c r="C351" s="255"/>
      <c r="D351" s="255"/>
      <c r="E351" s="273"/>
      <c r="F351" s="96" t="s">
        <v>49</v>
      </c>
      <c r="G351" s="97">
        <f>G350/N350</f>
        <v>0.73891625615763545</v>
      </c>
      <c r="H351" s="97">
        <f>H350/N350</f>
        <v>3.1746031746031744E-2</v>
      </c>
      <c r="I351" s="97">
        <f>I350/N350</f>
        <v>2.40831964969896E-2</v>
      </c>
      <c r="J351" s="97">
        <f>J350/N350</f>
        <v>7.3344280240831963E-2</v>
      </c>
      <c r="K351" s="97">
        <f>K350/N350</f>
        <v>6.9512862616310886E-2</v>
      </c>
      <c r="L351" s="97">
        <f>L350/N350</f>
        <v>1.9704433497536946E-2</v>
      </c>
      <c r="M351" s="97">
        <f>M350/N350</f>
        <v>4.2692939244663386E-2</v>
      </c>
      <c r="N351" s="97">
        <f>G351+H351+I351+J351+K351+L351+M351</f>
        <v>1</v>
      </c>
    </row>
    <row r="352" spans="2:14">
      <c r="B352" s="255"/>
      <c r="C352" s="255"/>
      <c r="D352" s="255"/>
      <c r="E352" s="274" t="s">
        <v>52</v>
      </c>
      <c r="F352" s="100" t="s">
        <v>38</v>
      </c>
      <c r="G352" s="101">
        <v>8379</v>
      </c>
      <c r="H352" s="101">
        <v>560</v>
      </c>
      <c r="I352" s="101">
        <v>416</v>
      </c>
      <c r="J352" s="101">
        <v>1089</v>
      </c>
      <c r="K352" s="101">
        <v>951</v>
      </c>
      <c r="L352" s="101">
        <v>299</v>
      </c>
      <c r="M352" s="103">
        <v>532</v>
      </c>
      <c r="N352" s="101">
        <v>12226</v>
      </c>
    </row>
    <row r="353" spans="2:14">
      <c r="B353" s="255"/>
      <c r="C353" s="255"/>
      <c r="D353" s="273"/>
      <c r="E353" s="273"/>
      <c r="F353" s="96" t="s">
        <v>49</v>
      </c>
      <c r="G353" s="97">
        <f>G352/N352</f>
        <v>0.68534271225257648</v>
      </c>
      <c r="H353" s="97">
        <f>H352/N352</f>
        <v>4.5804024210698513E-2</v>
      </c>
      <c r="I353" s="97">
        <f>I352/N352</f>
        <v>3.4025846556518892E-2</v>
      </c>
      <c r="J353" s="97">
        <f>J352/N352</f>
        <v>8.9072468509733355E-2</v>
      </c>
      <c r="K353" s="97">
        <f>K352/N352</f>
        <v>7.7785048257811226E-2</v>
      </c>
      <c r="L353" s="97">
        <f>L352/N352</f>
        <v>2.4456077212497956E-2</v>
      </c>
      <c r="M353" s="97">
        <f>M352/N352</f>
        <v>4.3513823000163585E-2</v>
      </c>
      <c r="N353" s="97">
        <f>G353+H353+I353+J353+K353+L353+M353</f>
        <v>1</v>
      </c>
    </row>
    <row r="354" spans="2:14">
      <c r="B354" s="255"/>
      <c r="C354" s="255"/>
      <c r="D354" s="272" t="s">
        <v>12</v>
      </c>
      <c r="E354" s="272" t="s">
        <v>32</v>
      </c>
      <c r="F354" s="100" t="s">
        <v>38</v>
      </c>
      <c r="G354" s="101">
        <v>728</v>
      </c>
      <c r="H354" s="101">
        <v>31</v>
      </c>
      <c r="I354" s="101">
        <v>28</v>
      </c>
      <c r="J354" s="101">
        <v>54</v>
      </c>
      <c r="K354" s="101">
        <v>77</v>
      </c>
      <c r="L354" s="101">
        <v>28</v>
      </c>
      <c r="M354" s="103">
        <v>48</v>
      </c>
      <c r="N354" s="101">
        <v>994</v>
      </c>
    </row>
    <row r="355" spans="2:14">
      <c r="B355" s="255"/>
      <c r="C355" s="255"/>
      <c r="D355" s="255"/>
      <c r="E355" s="273"/>
      <c r="F355" s="96" t="s">
        <v>49</v>
      </c>
      <c r="G355" s="97">
        <f>G354/N354</f>
        <v>0.73239436619718312</v>
      </c>
      <c r="H355" s="97">
        <f>H354/N354</f>
        <v>3.1187122736418511E-2</v>
      </c>
      <c r="I355" s="97">
        <f>I354/N354</f>
        <v>2.8169014084507043E-2</v>
      </c>
      <c r="J355" s="97">
        <f>J354/N354</f>
        <v>5.4325955734406441E-2</v>
      </c>
      <c r="K355" s="97">
        <f>K354/N354</f>
        <v>7.746478873239436E-2</v>
      </c>
      <c r="L355" s="97">
        <f>L354/N354</f>
        <v>2.8169014084507043E-2</v>
      </c>
      <c r="M355" s="97">
        <f>M354/N354</f>
        <v>4.8289738430583498E-2</v>
      </c>
      <c r="N355" s="97">
        <f>G355+H355+I355+J355+K355+L355+M355</f>
        <v>1</v>
      </c>
    </row>
    <row r="356" spans="2:14">
      <c r="B356" s="255"/>
      <c r="C356" s="255"/>
      <c r="D356" s="255"/>
      <c r="E356" s="272" t="s">
        <v>33</v>
      </c>
      <c r="F356" s="100" t="s">
        <v>38</v>
      </c>
      <c r="G356" s="101">
        <v>1523</v>
      </c>
      <c r="H356" s="101">
        <v>85</v>
      </c>
      <c r="I356" s="101">
        <v>70</v>
      </c>
      <c r="J356" s="101">
        <v>169</v>
      </c>
      <c r="K356" s="101">
        <v>162</v>
      </c>
      <c r="L356" s="101">
        <v>59</v>
      </c>
      <c r="M356" s="103">
        <v>85</v>
      </c>
      <c r="N356" s="101">
        <v>2153</v>
      </c>
    </row>
    <row r="357" spans="2:14">
      <c r="B357" s="255"/>
      <c r="C357" s="255"/>
      <c r="D357" s="255"/>
      <c r="E357" s="273"/>
      <c r="F357" s="96" t="s">
        <v>49</v>
      </c>
      <c r="G357" s="97">
        <f>G356/N356</f>
        <v>0.70738504412447745</v>
      </c>
      <c r="H357" s="97">
        <f>H356/N356</f>
        <v>3.9479795633999074E-2</v>
      </c>
      <c r="I357" s="97">
        <f>I356/N356</f>
        <v>3.2512772875058056E-2</v>
      </c>
      <c r="J357" s="97">
        <f>J356/N356</f>
        <v>7.8495123084068738E-2</v>
      </c>
      <c r="K357" s="97">
        <f>K356/N356</f>
        <v>7.524384579656293E-2</v>
      </c>
      <c r="L357" s="97">
        <f>L356/N356</f>
        <v>2.740362285183465E-2</v>
      </c>
      <c r="M357" s="97">
        <f>M356/N356</f>
        <v>3.9479795633999074E-2</v>
      </c>
      <c r="N357" s="97">
        <f>G357+H357+I357+J357+K357+L357+M357</f>
        <v>0.99999999999999989</v>
      </c>
    </row>
    <row r="358" spans="2:14">
      <c r="B358" s="255"/>
      <c r="C358" s="255"/>
      <c r="D358" s="255"/>
      <c r="E358" s="272" t="s">
        <v>34</v>
      </c>
      <c r="F358" s="100" t="s">
        <v>38</v>
      </c>
      <c r="G358" s="101">
        <v>216</v>
      </c>
      <c r="H358" s="101">
        <v>33</v>
      </c>
      <c r="I358" s="101">
        <v>21</v>
      </c>
      <c r="J358" s="101">
        <v>45</v>
      </c>
      <c r="K358" s="101">
        <v>50</v>
      </c>
      <c r="L358" s="101">
        <v>19</v>
      </c>
      <c r="M358" s="103">
        <v>25</v>
      </c>
      <c r="N358" s="101">
        <v>409</v>
      </c>
    </row>
    <row r="359" spans="2:14">
      <c r="B359" s="255"/>
      <c r="C359" s="255"/>
      <c r="D359" s="255"/>
      <c r="E359" s="273"/>
      <c r="F359" s="96" t="s">
        <v>49</v>
      </c>
      <c r="G359" s="97">
        <f>G358/N358</f>
        <v>0.52811735941320292</v>
      </c>
      <c r="H359" s="97">
        <f>H358/N358</f>
        <v>8.0684596577017112E-2</v>
      </c>
      <c r="I359" s="97">
        <f>I358/N358</f>
        <v>5.1344743276283619E-2</v>
      </c>
      <c r="J359" s="97">
        <f>J358/N358</f>
        <v>0.1100244498777506</v>
      </c>
      <c r="K359" s="97">
        <f>K358/N358</f>
        <v>0.12224938875305623</v>
      </c>
      <c r="L359" s="97">
        <f>L358/N358</f>
        <v>4.6454767726161368E-2</v>
      </c>
      <c r="M359" s="97">
        <f>M358/N358</f>
        <v>6.1124694376528114E-2</v>
      </c>
      <c r="N359" s="97">
        <f>G359+H359+I359+J359+K359+L359+M359</f>
        <v>1</v>
      </c>
    </row>
    <row r="360" spans="2:14">
      <c r="B360" s="255"/>
      <c r="C360" s="255"/>
      <c r="D360" s="255"/>
      <c r="E360" s="272" t="s">
        <v>35</v>
      </c>
      <c r="F360" s="100" t="s">
        <v>38</v>
      </c>
      <c r="G360" s="101">
        <v>9345</v>
      </c>
      <c r="H360" s="101">
        <v>502</v>
      </c>
      <c r="I360" s="101">
        <v>402</v>
      </c>
      <c r="J360" s="101">
        <v>1102</v>
      </c>
      <c r="K360" s="101">
        <v>1090</v>
      </c>
      <c r="L360" s="101">
        <v>384</v>
      </c>
      <c r="M360" s="103">
        <v>624</v>
      </c>
      <c r="N360" s="101">
        <v>13449</v>
      </c>
    </row>
    <row r="361" spans="2:14">
      <c r="B361" s="255"/>
      <c r="C361" s="255"/>
      <c r="D361" s="255"/>
      <c r="E361" s="273"/>
      <c r="F361" s="96" t="s">
        <v>49</v>
      </c>
      <c r="G361" s="97">
        <f>G360/N360</f>
        <v>0.69484720053535576</v>
      </c>
      <c r="H361" s="97">
        <f>H360/N360</f>
        <v>3.7326195256152876E-2</v>
      </c>
      <c r="I361" s="97">
        <f>I360/N360</f>
        <v>2.9890698193174213E-2</v>
      </c>
      <c r="J361" s="97">
        <f>J360/N360</f>
        <v>8.1939177634024835E-2</v>
      </c>
      <c r="K361" s="97">
        <f>K360/N360</f>
        <v>8.104691798646739E-2</v>
      </c>
      <c r="L361" s="97">
        <f>L360/N360</f>
        <v>2.8552308721838057E-2</v>
      </c>
      <c r="M361" s="97">
        <f>M360/N360</f>
        <v>4.6397501672986841E-2</v>
      </c>
      <c r="N361" s="97">
        <f>G361+H361+I361+J361+K361+L361+M361</f>
        <v>0.99999999999999989</v>
      </c>
    </row>
    <row r="362" spans="2:14">
      <c r="B362" s="255"/>
      <c r="C362" s="255"/>
      <c r="D362" s="255"/>
      <c r="E362" s="272" t="s">
        <v>36</v>
      </c>
      <c r="F362" s="100" t="s">
        <v>38</v>
      </c>
      <c r="G362" s="101">
        <v>1855</v>
      </c>
      <c r="H362" s="101">
        <v>91</v>
      </c>
      <c r="I362" s="101">
        <v>66</v>
      </c>
      <c r="J362" s="101">
        <v>166</v>
      </c>
      <c r="K362" s="101">
        <v>186</v>
      </c>
      <c r="L362" s="101">
        <v>74</v>
      </c>
      <c r="M362" s="103">
        <v>94</v>
      </c>
      <c r="N362" s="101">
        <v>2532</v>
      </c>
    </row>
    <row r="363" spans="2:14">
      <c r="B363" s="255"/>
      <c r="C363" s="255"/>
      <c r="D363" s="255"/>
      <c r="E363" s="273"/>
      <c r="F363" s="96" t="s">
        <v>49</v>
      </c>
      <c r="G363" s="97">
        <f>G362/N362</f>
        <v>0.73262243285939965</v>
      </c>
      <c r="H363" s="97">
        <f>H362/N362</f>
        <v>3.5939968404423379E-2</v>
      </c>
      <c r="I363" s="97">
        <f>I362/N362</f>
        <v>2.6066350710900472E-2</v>
      </c>
      <c r="J363" s="97">
        <f>J362/N362</f>
        <v>6.5560821484992107E-2</v>
      </c>
      <c r="K363" s="97">
        <f>K362/N362</f>
        <v>7.3459715639810422E-2</v>
      </c>
      <c r="L363" s="97">
        <f>L362/N362</f>
        <v>2.9225908372827805E-2</v>
      </c>
      <c r="M363" s="97">
        <f>M362/N362</f>
        <v>3.7124802527646127E-2</v>
      </c>
      <c r="N363" s="97">
        <f>G363+H363+I363+J363+K363+L363+M363</f>
        <v>1</v>
      </c>
    </row>
    <row r="364" spans="2:14">
      <c r="B364" s="255"/>
      <c r="C364" s="255"/>
      <c r="D364" s="255"/>
      <c r="E364" s="274" t="s">
        <v>52</v>
      </c>
      <c r="F364" s="100" t="s">
        <v>38</v>
      </c>
      <c r="G364" s="101">
        <v>13667</v>
      </c>
      <c r="H364" s="101">
        <v>742</v>
      </c>
      <c r="I364" s="101">
        <v>587</v>
      </c>
      <c r="J364" s="101">
        <v>1536</v>
      </c>
      <c r="K364" s="101">
        <v>1565</v>
      </c>
      <c r="L364" s="101">
        <v>564</v>
      </c>
      <c r="M364" s="103">
        <v>876</v>
      </c>
      <c r="N364" s="101">
        <v>19537</v>
      </c>
    </row>
    <row r="365" spans="2:14">
      <c r="B365" s="273"/>
      <c r="C365" s="273"/>
      <c r="D365" s="273"/>
      <c r="E365" s="273"/>
      <c r="F365" s="96" t="s">
        <v>49</v>
      </c>
      <c r="G365" s="97">
        <f>G364/N364</f>
        <v>0.69954445411270927</v>
      </c>
      <c r="H365" s="97">
        <f>H364/N364</f>
        <v>3.7979218917950558E-2</v>
      </c>
      <c r="I365" s="97">
        <f>I364/N364</f>
        <v>3.0045554588729078E-2</v>
      </c>
      <c r="J365" s="97">
        <f>J364/N364</f>
        <v>7.8620054256027028E-2</v>
      </c>
      <c r="K365" s="97">
        <f>K364/N364</f>
        <v>8.0104417259558788E-2</v>
      </c>
      <c r="L365" s="97">
        <f>L364/N364</f>
        <v>2.8868301172134923E-2</v>
      </c>
      <c r="M365" s="97">
        <f>M364/N364</f>
        <v>4.4837999692890415E-2</v>
      </c>
      <c r="N365" s="97">
        <f>G365+H365+I365+J365+K365+L365+M365</f>
        <v>0.99999999999999989</v>
      </c>
    </row>
    <row r="366" spans="2:14">
      <c r="B366" s="272" t="s">
        <v>22</v>
      </c>
      <c r="C366" s="272" t="s">
        <v>30</v>
      </c>
      <c r="D366" s="272" t="s">
        <v>11</v>
      </c>
      <c r="E366" s="272" t="s">
        <v>32</v>
      </c>
      <c r="F366" s="100" t="s">
        <v>38</v>
      </c>
      <c r="G366" s="101">
        <v>69</v>
      </c>
      <c r="H366" s="101">
        <v>10</v>
      </c>
      <c r="I366" s="101">
        <v>12</v>
      </c>
      <c r="J366" s="101">
        <v>33</v>
      </c>
      <c r="K366" s="101">
        <v>28</v>
      </c>
      <c r="L366" s="101">
        <v>11</v>
      </c>
      <c r="M366" s="103">
        <v>13</v>
      </c>
      <c r="N366" s="101">
        <v>176</v>
      </c>
    </row>
    <row r="367" spans="2:14">
      <c r="B367" s="255"/>
      <c r="C367" s="255"/>
      <c r="D367" s="255"/>
      <c r="E367" s="273"/>
      <c r="F367" s="96" t="s">
        <v>49</v>
      </c>
      <c r="G367" s="97">
        <f>G366/N366</f>
        <v>0.39204545454545453</v>
      </c>
      <c r="H367" s="97">
        <f>H366/N366</f>
        <v>5.6818181818181816E-2</v>
      </c>
      <c r="I367" s="97">
        <f>I366/N366</f>
        <v>6.8181818181818177E-2</v>
      </c>
      <c r="J367" s="97">
        <f>J366/N366</f>
        <v>0.1875</v>
      </c>
      <c r="K367" s="97">
        <f>K366/N366</f>
        <v>0.15909090909090909</v>
      </c>
      <c r="L367" s="97">
        <f>L366/N366</f>
        <v>6.25E-2</v>
      </c>
      <c r="M367" s="97">
        <f>M366/N366</f>
        <v>7.3863636363636367E-2</v>
      </c>
      <c r="N367" s="97">
        <f>G367+H367+I367+J367+K367+L367+M367</f>
        <v>1</v>
      </c>
    </row>
    <row r="368" spans="2:14">
      <c r="B368" s="255"/>
      <c r="C368" s="255"/>
      <c r="D368" s="255"/>
      <c r="E368" s="272" t="s">
        <v>33</v>
      </c>
      <c r="F368" s="100" t="s">
        <v>38</v>
      </c>
      <c r="G368" s="101">
        <v>144</v>
      </c>
      <c r="H368" s="101">
        <v>22</v>
      </c>
      <c r="I368" s="101">
        <v>19</v>
      </c>
      <c r="J368" s="101">
        <v>66</v>
      </c>
      <c r="K368" s="101">
        <v>49</v>
      </c>
      <c r="L368" s="101">
        <v>23</v>
      </c>
      <c r="M368" s="103">
        <v>29</v>
      </c>
      <c r="N368" s="101">
        <v>352</v>
      </c>
    </row>
    <row r="369" spans="2:14">
      <c r="B369" s="255"/>
      <c r="C369" s="255"/>
      <c r="D369" s="255"/>
      <c r="E369" s="273"/>
      <c r="F369" s="96" t="s">
        <v>49</v>
      </c>
      <c r="G369" s="97">
        <f>G368/N368</f>
        <v>0.40909090909090912</v>
      </c>
      <c r="H369" s="97">
        <f>H368/N368</f>
        <v>6.25E-2</v>
      </c>
      <c r="I369" s="97">
        <f>I368/N368</f>
        <v>5.3977272727272728E-2</v>
      </c>
      <c r="J369" s="97">
        <f>J368/N368</f>
        <v>0.1875</v>
      </c>
      <c r="K369" s="97">
        <f>K368/N368</f>
        <v>0.13920454545454544</v>
      </c>
      <c r="L369" s="97">
        <f>L368/N368</f>
        <v>6.5340909090909088E-2</v>
      </c>
      <c r="M369" s="97">
        <f>M368/N368</f>
        <v>8.2386363636363633E-2</v>
      </c>
      <c r="N369" s="97">
        <f>G369+H369+I369+J369+K369+L369+M369</f>
        <v>1</v>
      </c>
    </row>
    <row r="370" spans="2:14">
      <c r="B370" s="255"/>
      <c r="C370" s="255"/>
      <c r="D370" s="255"/>
      <c r="E370" s="272" t="s">
        <v>34</v>
      </c>
      <c r="F370" s="100" t="s">
        <v>38</v>
      </c>
      <c r="G370" s="101">
        <v>46</v>
      </c>
      <c r="H370" s="101">
        <v>7</v>
      </c>
      <c r="I370" s="101">
        <v>6</v>
      </c>
      <c r="J370" s="101">
        <v>19</v>
      </c>
      <c r="K370" s="101">
        <v>10</v>
      </c>
      <c r="L370" s="101">
        <v>5</v>
      </c>
      <c r="M370" s="103">
        <v>8</v>
      </c>
      <c r="N370" s="101">
        <v>101</v>
      </c>
    </row>
    <row r="371" spans="2:14">
      <c r="B371" s="255"/>
      <c r="C371" s="255"/>
      <c r="D371" s="255"/>
      <c r="E371" s="273"/>
      <c r="F371" s="96" t="s">
        <v>49</v>
      </c>
      <c r="G371" s="97">
        <f>G370/N370</f>
        <v>0.45544554455445546</v>
      </c>
      <c r="H371" s="97">
        <f>H370/N370</f>
        <v>6.9306930693069313E-2</v>
      </c>
      <c r="I371" s="97">
        <f>I370/N370</f>
        <v>5.9405940594059403E-2</v>
      </c>
      <c r="J371" s="97">
        <f>J370/N370</f>
        <v>0.18811881188118812</v>
      </c>
      <c r="K371" s="97">
        <f>K370/N370</f>
        <v>9.9009900990099015E-2</v>
      </c>
      <c r="L371" s="97">
        <f>L370/N370</f>
        <v>4.9504950495049507E-2</v>
      </c>
      <c r="M371" s="97">
        <f>M370/N370</f>
        <v>7.9207920792079209E-2</v>
      </c>
      <c r="N371" s="97">
        <f>G371+H371+I371+J371+K371+L371+M371</f>
        <v>1</v>
      </c>
    </row>
    <row r="372" spans="2:14">
      <c r="B372" s="255"/>
      <c r="C372" s="255"/>
      <c r="D372" s="255"/>
      <c r="E372" s="272" t="s">
        <v>35</v>
      </c>
      <c r="F372" s="100" t="s">
        <v>38</v>
      </c>
      <c r="G372" s="101">
        <v>770</v>
      </c>
      <c r="H372" s="101">
        <v>111</v>
      </c>
      <c r="I372" s="101">
        <v>119</v>
      </c>
      <c r="J372" s="101">
        <v>363</v>
      </c>
      <c r="K372" s="101">
        <v>362</v>
      </c>
      <c r="L372" s="101">
        <v>151</v>
      </c>
      <c r="M372" s="103">
        <v>168</v>
      </c>
      <c r="N372" s="101">
        <v>2044</v>
      </c>
    </row>
    <row r="373" spans="2:14">
      <c r="B373" s="255"/>
      <c r="C373" s="255"/>
      <c r="D373" s="255"/>
      <c r="E373" s="273"/>
      <c r="F373" s="96" t="s">
        <v>49</v>
      </c>
      <c r="G373" s="97">
        <f>G372/N372</f>
        <v>0.37671232876712329</v>
      </c>
      <c r="H373" s="97">
        <f>H372/N372</f>
        <v>5.4305283757338549E-2</v>
      </c>
      <c r="I373" s="97">
        <f>I372/N372</f>
        <v>5.8219178082191778E-2</v>
      </c>
      <c r="J373" s="97">
        <f>J372/N372</f>
        <v>0.17759295499021527</v>
      </c>
      <c r="K373" s="97">
        <f>K372/N372</f>
        <v>0.1771037181996086</v>
      </c>
      <c r="L373" s="97">
        <f>L372/N372</f>
        <v>7.3874755381604693E-2</v>
      </c>
      <c r="M373" s="97">
        <f>M372/N372</f>
        <v>8.2191780821917804E-2</v>
      </c>
      <c r="N373" s="97">
        <f>G373+H373+I373+J373+K373+L373+M373</f>
        <v>1</v>
      </c>
    </row>
    <row r="374" spans="2:14">
      <c r="B374" s="255"/>
      <c r="C374" s="255"/>
      <c r="D374" s="255"/>
      <c r="E374" s="272" t="s">
        <v>36</v>
      </c>
      <c r="F374" s="100" t="s">
        <v>38</v>
      </c>
      <c r="G374" s="101">
        <v>290</v>
      </c>
      <c r="H374" s="101">
        <v>24</v>
      </c>
      <c r="I374" s="101">
        <v>34</v>
      </c>
      <c r="J374" s="101">
        <v>83</v>
      </c>
      <c r="K374" s="101">
        <v>79</v>
      </c>
      <c r="L374" s="101">
        <v>31</v>
      </c>
      <c r="M374" s="103">
        <v>29</v>
      </c>
      <c r="N374" s="101">
        <v>570</v>
      </c>
    </row>
    <row r="375" spans="2:14">
      <c r="B375" s="255"/>
      <c r="C375" s="255"/>
      <c r="D375" s="255"/>
      <c r="E375" s="273"/>
      <c r="F375" s="96" t="s">
        <v>49</v>
      </c>
      <c r="G375" s="97">
        <f>G374/N374</f>
        <v>0.50877192982456143</v>
      </c>
      <c r="H375" s="97">
        <f>H374/N374</f>
        <v>4.2105263157894736E-2</v>
      </c>
      <c r="I375" s="97">
        <f>I374/N374</f>
        <v>5.9649122807017542E-2</v>
      </c>
      <c r="J375" s="97">
        <f>J374/N374</f>
        <v>0.14561403508771931</v>
      </c>
      <c r="K375" s="97">
        <f>K374/N374</f>
        <v>0.13859649122807016</v>
      </c>
      <c r="L375" s="97">
        <f>L374/N374</f>
        <v>5.4385964912280704E-2</v>
      </c>
      <c r="M375" s="97">
        <f>M374/N374</f>
        <v>5.0877192982456139E-2</v>
      </c>
      <c r="N375" s="97">
        <f>G375+H375+I375+J375+K375+L375+M375</f>
        <v>1</v>
      </c>
    </row>
    <row r="376" spans="2:14">
      <c r="B376" s="255"/>
      <c r="C376" s="255"/>
      <c r="D376" s="255"/>
      <c r="E376" s="274" t="s">
        <v>52</v>
      </c>
      <c r="F376" s="100" t="s">
        <v>38</v>
      </c>
      <c r="G376" s="101">
        <v>1319</v>
      </c>
      <c r="H376" s="101">
        <v>174</v>
      </c>
      <c r="I376" s="101">
        <v>190</v>
      </c>
      <c r="J376" s="101">
        <v>564</v>
      </c>
      <c r="K376" s="101">
        <v>528</v>
      </c>
      <c r="L376" s="101">
        <v>221</v>
      </c>
      <c r="M376" s="103">
        <v>247</v>
      </c>
      <c r="N376" s="101">
        <v>3243</v>
      </c>
    </row>
    <row r="377" spans="2:14">
      <c r="B377" s="255"/>
      <c r="C377" s="255"/>
      <c r="D377" s="273"/>
      <c r="E377" s="273"/>
      <c r="F377" s="96" t="s">
        <v>49</v>
      </c>
      <c r="G377" s="97">
        <f>G376/N376</f>
        <v>0.40672217082947887</v>
      </c>
      <c r="H377" s="97">
        <f>H376/N376</f>
        <v>5.3654024051803882E-2</v>
      </c>
      <c r="I377" s="97">
        <f>I376/N376</f>
        <v>5.8587727412889298E-2</v>
      </c>
      <c r="J377" s="97">
        <f>J376/N376</f>
        <v>0.17391304347826086</v>
      </c>
      <c r="K377" s="97">
        <f>K376/N376</f>
        <v>0.16281221091581868</v>
      </c>
      <c r="L377" s="97">
        <f>L376/N376</f>
        <v>6.814677767499229E-2</v>
      </c>
      <c r="M377" s="97">
        <f>M376/N376</f>
        <v>7.6164045636756092E-2</v>
      </c>
      <c r="N377" s="97">
        <f>G377+H377+I377+J377+K377+L377+M377</f>
        <v>0.99999999999999989</v>
      </c>
    </row>
    <row r="378" spans="2:14">
      <c r="B378" s="255"/>
      <c r="C378" s="255"/>
      <c r="D378" s="272" t="s">
        <v>12</v>
      </c>
      <c r="E378" s="272" t="s">
        <v>32</v>
      </c>
      <c r="F378" s="100" t="s">
        <v>38</v>
      </c>
      <c r="G378" s="101">
        <v>56</v>
      </c>
      <c r="H378" s="101">
        <v>9</v>
      </c>
      <c r="I378" s="101">
        <v>3</v>
      </c>
      <c r="J378" s="101">
        <v>5</v>
      </c>
      <c r="K378" s="101">
        <v>15</v>
      </c>
      <c r="L378" s="101">
        <v>4</v>
      </c>
      <c r="M378" s="103">
        <v>8</v>
      </c>
      <c r="N378" s="101">
        <v>100</v>
      </c>
    </row>
    <row r="379" spans="2:14">
      <c r="B379" s="255"/>
      <c r="C379" s="255"/>
      <c r="D379" s="255"/>
      <c r="E379" s="273"/>
      <c r="F379" s="96" t="s">
        <v>49</v>
      </c>
      <c r="G379" s="97">
        <f>G378/N378</f>
        <v>0.56000000000000005</v>
      </c>
      <c r="H379" s="97">
        <f>H378/N378</f>
        <v>0.09</v>
      </c>
      <c r="I379" s="97">
        <f>I378/N378</f>
        <v>0.03</v>
      </c>
      <c r="J379" s="97">
        <f>J378/N378</f>
        <v>0.05</v>
      </c>
      <c r="K379" s="97">
        <f>K378/N378</f>
        <v>0.15</v>
      </c>
      <c r="L379" s="97">
        <f>L378/N378</f>
        <v>0.04</v>
      </c>
      <c r="M379" s="97">
        <f>M378/N378</f>
        <v>0.08</v>
      </c>
      <c r="N379" s="97">
        <f>G379+H379+I379+J379+K379+L379+M379</f>
        <v>1.0000000000000002</v>
      </c>
    </row>
    <row r="380" spans="2:14">
      <c r="B380" s="255"/>
      <c r="C380" s="255"/>
      <c r="D380" s="255"/>
      <c r="E380" s="272" t="s">
        <v>33</v>
      </c>
      <c r="F380" s="100" t="s">
        <v>38</v>
      </c>
      <c r="G380" s="101">
        <v>98</v>
      </c>
      <c r="H380" s="101">
        <v>7</v>
      </c>
      <c r="I380" s="101">
        <v>13</v>
      </c>
      <c r="J380" s="101">
        <v>23</v>
      </c>
      <c r="K380" s="101">
        <v>34</v>
      </c>
      <c r="L380" s="101">
        <v>8</v>
      </c>
      <c r="M380" s="103">
        <v>20</v>
      </c>
      <c r="N380" s="101">
        <v>203</v>
      </c>
    </row>
    <row r="381" spans="2:14">
      <c r="B381" s="255"/>
      <c r="C381" s="255"/>
      <c r="D381" s="255"/>
      <c r="E381" s="273"/>
      <c r="F381" s="96" t="s">
        <v>49</v>
      </c>
      <c r="G381" s="97">
        <f>G380/N380</f>
        <v>0.48275862068965519</v>
      </c>
      <c r="H381" s="97">
        <f>H380/N380</f>
        <v>3.4482758620689655E-2</v>
      </c>
      <c r="I381" s="97">
        <f>I380/N380</f>
        <v>6.4039408866995079E-2</v>
      </c>
      <c r="J381" s="97">
        <f>J380/N380</f>
        <v>0.11330049261083744</v>
      </c>
      <c r="K381" s="97">
        <f>K380/N380</f>
        <v>0.16748768472906403</v>
      </c>
      <c r="L381" s="97">
        <f>L380/N380</f>
        <v>3.9408866995073892E-2</v>
      </c>
      <c r="M381" s="97">
        <f>M380/N380</f>
        <v>9.8522167487684734E-2</v>
      </c>
      <c r="N381" s="97">
        <f>G381+H381+I381+J381+K381+L381+M381</f>
        <v>1</v>
      </c>
    </row>
    <row r="382" spans="2:14">
      <c r="B382" s="255"/>
      <c r="C382" s="255"/>
      <c r="D382" s="255"/>
      <c r="E382" s="272" t="s">
        <v>34</v>
      </c>
      <c r="F382" s="100" t="s">
        <v>38</v>
      </c>
      <c r="G382" s="101">
        <v>16</v>
      </c>
      <c r="H382" s="101">
        <v>3</v>
      </c>
      <c r="I382" s="101">
        <v>2</v>
      </c>
      <c r="J382" s="101">
        <v>2</v>
      </c>
      <c r="K382" s="101">
        <v>8</v>
      </c>
      <c r="L382" s="101">
        <v>6</v>
      </c>
      <c r="M382" s="103">
        <v>6</v>
      </c>
      <c r="N382" s="101">
        <v>43</v>
      </c>
    </row>
    <row r="383" spans="2:14">
      <c r="B383" s="255"/>
      <c r="C383" s="255"/>
      <c r="D383" s="255"/>
      <c r="E383" s="273"/>
      <c r="F383" s="96" t="s">
        <v>49</v>
      </c>
      <c r="G383" s="97">
        <f>G382/N382</f>
        <v>0.37209302325581395</v>
      </c>
      <c r="H383" s="97">
        <f>H382/N382</f>
        <v>6.9767441860465115E-2</v>
      </c>
      <c r="I383" s="97">
        <f>I382/N382</f>
        <v>4.6511627906976744E-2</v>
      </c>
      <c r="J383" s="97">
        <f>J382/N382</f>
        <v>4.6511627906976744E-2</v>
      </c>
      <c r="K383" s="97">
        <f>K382/N382</f>
        <v>0.18604651162790697</v>
      </c>
      <c r="L383" s="97">
        <f>L382/N382</f>
        <v>0.13953488372093023</v>
      </c>
      <c r="M383" s="97">
        <f>M382/N382</f>
        <v>0.13953488372093023</v>
      </c>
      <c r="N383" s="97">
        <f>G383+H383+I383+J383+K383+L383+M383</f>
        <v>1</v>
      </c>
    </row>
    <row r="384" spans="2:14">
      <c r="B384" s="255"/>
      <c r="C384" s="255"/>
      <c r="D384" s="255"/>
      <c r="E384" s="272" t="s">
        <v>35</v>
      </c>
      <c r="F384" s="100" t="s">
        <v>38</v>
      </c>
      <c r="G384" s="101">
        <v>595</v>
      </c>
      <c r="H384" s="101">
        <v>74</v>
      </c>
      <c r="I384" s="101">
        <v>62</v>
      </c>
      <c r="J384" s="101">
        <v>210</v>
      </c>
      <c r="K384" s="101">
        <v>263</v>
      </c>
      <c r="L384" s="101">
        <v>118</v>
      </c>
      <c r="M384" s="103">
        <v>202</v>
      </c>
      <c r="N384" s="101">
        <v>1524</v>
      </c>
    </row>
    <row r="385" spans="2:14">
      <c r="B385" s="255"/>
      <c r="C385" s="255"/>
      <c r="D385" s="255"/>
      <c r="E385" s="273"/>
      <c r="F385" s="96" t="s">
        <v>49</v>
      </c>
      <c r="G385" s="97">
        <f>G384/N384</f>
        <v>0.39041994750656167</v>
      </c>
      <c r="H385" s="97">
        <f>H384/N384</f>
        <v>4.8556430446194225E-2</v>
      </c>
      <c r="I385" s="97">
        <f>I384/N384</f>
        <v>4.0682414698162729E-2</v>
      </c>
      <c r="J385" s="97">
        <f>J384/N384</f>
        <v>0.13779527559055119</v>
      </c>
      <c r="K385" s="97">
        <f>K384/N384</f>
        <v>0.1725721784776903</v>
      </c>
      <c r="L385" s="97">
        <f>L384/N384</f>
        <v>7.7427821522309717E-2</v>
      </c>
      <c r="M385" s="97">
        <f>M384/N384</f>
        <v>0.13254593175853019</v>
      </c>
      <c r="N385" s="97">
        <f>G385+H385+I385+J385+K385+L385+M385</f>
        <v>1</v>
      </c>
    </row>
    <row r="386" spans="2:14">
      <c r="B386" s="255"/>
      <c r="C386" s="255"/>
      <c r="D386" s="255"/>
      <c r="E386" s="272" t="s">
        <v>36</v>
      </c>
      <c r="F386" s="100" t="s">
        <v>38</v>
      </c>
      <c r="G386" s="101">
        <v>107</v>
      </c>
      <c r="H386" s="101">
        <v>18</v>
      </c>
      <c r="I386" s="101">
        <v>19</v>
      </c>
      <c r="J386" s="101">
        <v>46</v>
      </c>
      <c r="K386" s="101">
        <v>80</v>
      </c>
      <c r="L386" s="101">
        <v>26</v>
      </c>
      <c r="M386" s="103">
        <v>20</v>
      </c>
      <c r="N386" s="101">
        <v>316</v>
      </c>
    </row>
    <row r="387" spans="2:14">
      <c r="B387" s="255"/>
      <c r="C387" s="255"/>
      <c r="D387" s="255"/>
      <c r="E387" s="273"/>
      <c r="F387" s="96" t="s">
        <v>49</v>
      </c>
      <c r="G387" s="97">
        <f>G386/N386</f>
        <v>0.33860759493670883</v>
      </c>
      <c r="H387" s="97">
        <f>H386/N386</f>
        <v>5.6962025316455694E-2</v>
      </c>
      <c r="I387" s="97">
        <f>I386/N386</f>
        <v>6.0126582278481014E-2</v>
      </c>
      <c r="J387" s="97">
        <f>J386/N386</f>
        <v>0.14556962025316456</v>
      </c>
      <c r="K387" s="97">
        <f>K386/N386</f>
        <v>0.25316455696202533</v>
      </c>
      <c r="L387" s="97">
        <f>L386/N386</f>
        <v>8.2278481012658222E-2</v>
      </c>
      <c r="M387" s="97">
        <f>M386/N386</f>
        <v>6.3291139240506333E-2</v>
      </c>
      <c r="N387" s="97">
        <f>G387+H387+I387+J387+K387+L387+M387</f>
        <v>1</v>
      </c>
    </row>
    <row r="388" spans="2:14">
      <c r="B388" s="255"/>
      <c r="C388" s="255"/>
      <c r="D388" s="255"/>
      <c r="E388" s="274" t="s">
        <v>52</v>
      </c>
      <c r="F388" s="100" t="s">
        <v>38</v>
      </c>
      <c r="G388" s="101">
        <v>872</v>
      </c>
      <c r="H388" s="101">
        <v>111</v>
      </c>
      <c r="I388" s="101">
        <v>99</v>
      </c>
      <c r="J388" s="101">
        <v>286</v>
      </c>
      <c r="K388" s="101">
        <v>400</v>
      </c>
      <c r="L388" s="101">
        <v>162</v>
      </c>
      <c r="M388" s="103">
        <v>256</v>
      </c>
      <c r="N388" s="101">
        <v>2186</v>
      </c>
    </row>
    <row r="389" spans="2:14">
      <c r="B389" s="255"/>
      <c r="C389" s="273"/>
      <c r="D389" s="273"/>
      <c r="E389" s="273"/>
      <c r="F389" s="96" t="s">
        <v>49</v>
      </c>
      <c r="G389" s="97">
        <f>G388/N388</f>
        <v>0.39890210430009149</v>
      </c>
      <c r="H389" s="97">
        <f>H388/N388</f>
        <v>5.0777676120768528E-2</v>
      </c>
      <c r="I389" s="97">
        <f>I388/N388</f>
        <v>4.5288197621225983E-2</v>
      </c>
      <c r="J389" s="97">
        <f>J388/N388</f>
        <v>0.13083257090576395</v>
      </c>
      <c r="K389" s="97">
        <f>K388/N388</f>
        <v>0.18298261665141813</v>
      </c>
      <c r="L389" s="97">
        <f>L388/N388</f>
        <v>7.4107959743824336E-2</v>
      </c>
      <c r="M389" s="97">
        <f>M388/N388</f>
        <v>0.1171088746569076</v>
      </c>
      <c r="N389" s="97">
        <f>G389+H389+I389+J389+K389+L389+M389</f>
        <v>1</v>
      </c>
    </row>
    <row r="390" spans="2:14">
      <c r="B390" s="255"/>
      <c r="C390" s="272" t="s">
        <v>31</v>
      </c>
      <c r="D390" s="272" t="s">
        <v>11</v>
      </c>
      <c r="E390" s="272" t="s">
        <v>32</v>
      </c>
      <c r="F390" s="100" t="s">
        <v>38</v>
      </c>
      <c r="G390" s="101">
        <v>2871</v>
      </c>
      <c r="H390" s="101">
        <v>186</v>
      </c>
      <c r="I390" s="101">
        <v>140</v>
      </c>
      <c r="J390" s="101">
        <v>476</v>
      </c>
      <c r="K390" s="101">
        <v>436</v>
      </c>
      <c r="L390" s="101">
        <v>161</v>
      </c>
      <c r="M390" s="103">
        <v>210</v>
      </c>
      <c r="N390" s="101">
        <v>4480</v>
      </c>
    </row>
    <row r="391" spans="2:14">
      <c r="B391" s="255"/>
      <c r="C391" s="255"/>
      <c r="D391" s="255"/>
      <c r="E391" s="273"/>
      <c r="F391" s="96" t="s">
        <v>49</v>
      </c>
      <c r="G391" s="97">
        <f>G390/N390</f>
        <v>0.64084821428571426</v>
      </c>
      <c r="H391" s="97">
        <f>H390/N390</f>
        <v>4.1517857142857141E-2</v>
      </c>
      <c r="I391" s="97">
        <f>I390/N390</f>
        <v>3.125E-2</v>
      </c>
      <c r="J391" s="97">
        <f>J390/N390</f>
        <v>0.10625</v>
      </c>
      <c r="K391" s="97">
        <f>K390/N390</f>
        <v>9.7321428571428573E-2</v>
      </c>
      <c r="L391" s="97">
        <f>L390/N390</f>
        <v>3.5937499999999997E-2</v>
      </c>
      <c r="M391" s="97">
        <f>M390/N390</f>
        <v>4.6875E-2</v>
      </c>
      <c r="N391" s="97">
        <f>G391+H391+I391+J391+K391+L391+M391</f>
        <v>0.99999999999999989</v>
      </c>
    </row>
    <row r="392" spans="2:14">
      <c r="B392" s="255"/>
      <c r="C392" s="255"/>
      <c r="D392" s="255"/>
      <c r="E392" s="272" t="s">
        <v>33</v>
      </c>
      <c r="F392" s="100" t="s">
        <v>38</v>
      </c>
      <c r="G392" s="101">
        <v>5491</v>
      </c>
      <c r="H392" s="101">
        <v>435</v>
      </c>
      <c r="I392" s="101">
        <v>359</v>
      </c>
      <c r="J392" s="101">
        <v>1021</v>
      </c>
      <c r="K392" s="101">
        <v>935</v>
      </c>
      <c r="L392" s="101">
        <v>379</v>
      </c>
      <c r="M392" s="103">
        <v>557</v>
      </c>
      <c r="N392" s="101">
        <v>9177</v>
      </c>
    </row>
    <row r="393" spans="2:14">
      <c r="B393" s="255"/>
      <c r="C393" s="255"/>
      <c r="D393" s="255"/>
      <c r="E393" s="273"/>
      <c r="F393" s="96" t="s">
        <v>49</v>
      </c>
      <c r="G393" s="97">
        <f>G392/N392</f>
        <v>0.59834368530020698</v>
      </c>
      <c r="H393" s="97">
        <f>H392/N392</f>
        <v>4.7401111474338016E-2</v>
      </c>
      <c r="I393" s="97">
        <f>I392/N392</f>
        <v>3.9119537975373216E-2</v>
      </c>
      <c r="J393" s="97">
        <f>J392/N392</f>
        <v>0.11125640187425084</v>
      </c>
      <c r="K393" s="97">
        <f>K392/N392</f>
        <v>0.10188514765173803</v>
      </c>
      <c r="L393" s="97">
        <f>L392/N392</f>
        <v>4.1298899422469219E-2</v>
      </c>
      <c r="M393" s="97">
        <f>M392/N392</f>
        <v>6.0695216301623625E-2</v>
      </c>
      <c r="N393" s="97">
        <f>G393+H393+I393+J393+K393+L393+M393</f>
        <v>1</v>
      </c>
    </row>
    <row r="394" spans="2:14">
      <c r="B394" s="255"/>
      <c r="C394" s="255"/>
      <c r="D394" s="255"/>
      <c r="E394" s="272" t="s">
        <v>34</v>
      </c>
      <c r="F394" s="100" t="s">
        <v>38</v>
      </c>
      <c r="G394" s="101">
        <v>1183</v>
      </c>
      <c r="H394" s="101">
        <v>123</v>
      </c>
      <c r="I394" s="101">
        <v>102</v>
      </c>
      <c r="J394" s="101">
        <v>259</v>
      </c>
      <c r="K394" s="101">
        <v>259</v>
      </c>
      <c r="L394" s="101">
        <v>137</v>
      </c>
      <c r="M394" s="103">
        <v>151</v>
      </c>
      <c r="N394" s="101">
        <v>2214</v>
      </c>
    </row>
    <row r="395" spans="2:14">
      <c r="B395" s="255"/>
      <c r="C395" s="255"/>
      <c r="D395" s="255"/>
      <c r="E395" s="273"/>
      <c r="F395" s="96" t="s">
        <v>49</v>
      </c>
      <c r="G395" s="97">
        <f>G394/N394</f>
        <v>0.53432700993676607</v>
      </c>
      <c r="H395" s="97">
        <f>H394/N394</f>
        <v>5.5555555555555552E-2</v>
      </c>
      <c r="I395" s="97">
        <f>I394/N394</f>
        <v>4.6070460704607047E-2</v>
      </c>
      <c r="J395" s="97">
        <f>J394/N394</f>
        <v>0.11698283649503162</v>
      </c>
      <c r="K395" s="97">
        <f>K394/N394</f>
        <v>0.11698283649503162</v>
      </c>
      <c r="L395" s="97">
        <f>L394/N394</f>
        <v>6.1878952122854561E-2</v>
      </c>
      <c r="M395" s="97">
        <f>M394/N394</f>
        <v>6.8202348690153569E-2</v>
      </c>
      <c r="N395" s="97">
        <f>G395+H395+I395+J395+K395+L395+M395</f>
        <v>1</v>
      </c>
    </row>
    <row r="396" spans="2:14">
      <c r="B396" s="255"/>
      <c r="C396" s="255"/>
      <c r="D396" s="255"/>
      <c r="E396" s="272" t="s">
        <v>35</v>
      </c>
      <c r="F396" s="100" t="s">
        <v>38</v>
      </c>
      <c r="G396" s="101">
        <v>34661</v>
      </c>
      <c r="H396" s="101">
        <v>2564</v>
      </c>
      <c r="I396" s="101">
        <v>2120</v>
      </c>
      <c r="J396" s="101">
        <v>6194</v>
      </c>
      <c r="K396" s="101">
        <v>6481</v>
      </c>
      <c r="L396" s="101">
        <v>2207</v>
      </c>
      <c r="M396" s="103">
        <v>3558</v>
      </c>
      <c r="N396" s="101">
        <v>57785</v>
      </c>
    </row>
    <row r="397" spans="2:14">
      <c r="B397" s="255"/>
      <c r="C397" s="255"/>
      <c r="D397" s="255"/>
      <c r="E397" s="273"/>
      <c r="F397" s="96" t="s">
        <v>49</v>
      </c>
      <c r="G397" s="97">
        <f>G396/N396</f>
        <v>0.59982694470883446</v>
      </c>
      <c r="H397" s="97">
        <f>H396/N396</f>
        <v>4.437137665484122E-2</v>
      </c>
      <c r="I397" s="97">
        <f>I396/N396</f>
        <v>3.6687721727091803E-2</v>
      </c>
      <c r="J397" s="97">
        <f>J396/N396</f>
        <v>0.10719044734792767</v>
      </c>
      <c r="K397" s="97">
        <f>K396/N396</f>
        <v>0.1121571342043783</v>
      </c>
      <c r="L397" s="97">
        <f>L396/N396</f>
        <v>3.8193302760231897E-2</v>
      </c>
      <c r="M397" s="97">
        <f>M396/N396</f>
        <v>6.1573072596694645E-2</v>
      </c>
      <c r="N397" s="97">
        <f>G397+H397+I397+J397+K397+L397+M397</f>
        <v>1</v>
      </c>
    </row>
    <row r="398" spans="2:14">
      <c r="B398" s="255"/>
      <c r="C398" s="255"/>
      <c r="D398" s="255"/>
      <c r="E398" s="272" t="s">
        <v>36</v>
      </c>
      <c r="F398" s="100" t="s">
        <v>38</v>
      </c>
      <c r="G398" s="101">
        <v>8776</v>
      </c>
      <c r="H398" s="101">
        <v>608</v>
      </c>
      <c r="I398" s="101">
        <v>511</v>
      </c>
      <c r="J398" s="101">
        <v>1437</v>
      </c>
      <c r="K398" s="101">
        <v>1342</v>
      </c>
      <c r="L398" s="101">
        <v>471</v>
      </c>
      <c r="M398" s="103">
        <v>786</v>
      </c>
      <c r="N398" s="101">
        <v>13931</v>
      </c>
    </row>
    <row r="399" spans="2:14">
      <c r="B399" s="255"/>
      <c r="C399" s="255"/>
      <c r="D399" s="255"/>
      <c r="E399" s="273"/>
      <c r="F399" s="96" t="s">
        <v>49</v>
      </c>
      <c r="G399" s="97">
        <f>G398/N398</f>
        <v>0.62996195535137467</v>
      </c>
      <c r="H399" s="97">
        <f>H398/N398</f>
        <v>4.3643672385327688E-2</v>
      </c>
      <c r="I399" s="97">
        <f>I398/N398</f>
        <v>3.6680783863326391E-2</v>
      </c>
      <c r="J399" s="97">
        <f>J398/N398</f>
        <v>0.10315124542387481</v>
      </c>
      <c r="K399" s="97">
        <f>K398/N398</f>
        <v>9.6331921613667354E-2</v>
      </c>
      <c r="L399" s="97">
        <f>L398/N398</f>
        <v>3.380948962744957E-2</v>
      </c>
      <c r="M399" s="97">
        <f>M398/N398</f>
        <v>5.6420931734979543E-2</v>
      </c>
      <c r="N399" s="97">
        <f>G399+H399+I399+J399+K399+L399+M399</f>
        <v>1</v>
      </c>
    </row>
    <row r="400" spans="2:14">
      <c r="B400" s="255"/>
      <c r="C400" s="255"/>
      <c r="D400" s="255"/>
      <c r="E400" s="274" t="s">
        <v>52</v>
      </c>
      <c r="F400" s="100" t="s">
        <v>38</v>
      </c>
      <c r="G400" s="101">
        <v>52982</v>
      </c>
      <c r="H400" s="101">
        <v>3916</v>
      </c>
      <c r="I400" s="101">
        <v>3232</v>
      </c>
      <c r="J400" s="101">
        <v>9387</v>
      </c>
      <c r="K400" s="101">
        <v>9453</v>
      </c>
      <c r="L400" s="101">
        <v>3355</v>
      </c>
      <c r="M400" s="103">
        <v>5262</v>
      </c>
      <c r="N400" s="101">
        <v>87587</v>
      </c>
    </row>
    <row r="401" spans="2:14">
      <c r="B401" s="255"/>
      <c r="C401" s="255"/>
      <c r="D401" s="273"/>
      <c r="E401" s="273"/>
      <c r="F401" s="96" t="s">
        <v>49</v>
      </c>
      <c r="G401" s="97">
        <f>G400/N400</f>
        <v>0.60490712091977117</v>
      </c>
      <c r="H401" s="97">
        <f>H400/N400</f>
        <v>4.470983136766872E-2</v>
      </c>
      <c r="I401" s="97">
        <f>I400/N400</f>
        <v>3.690045326361218E-2</v>
      </c>
      <c r="J401" s="97">
        <f>J400/N400</f>
        <v>0.10717343898067065</v>
      </c>
      <c r="K401" s="97">
        <f>K400/N400</f>
        <v>0.10792697546439541</v>
      </c>
      <c r="L401" s="97">
        <f>L400/N400</f>
        <v>3.8304771256008313E-2</v>
      </c>
      <c r="M401" s="97">
        <f>M400/N400</f>
        <v>6.007740874787354E-2</v>
      </c>
      <c r="N401" s="97">
        <f>G401+H401+I401+J401+K401+L401+M401</f>
        <v>1</v>
      </c>
    </row>
    <row r="402" spans="2:14">
      <c r="B402" s="255"/>
      <c r="C402" s="255"/>
      <c r="D402" s="272" t="s">
        <v>12</v>
      </c>
      <c r="E402" s="272" t="s">
        <v>32</v>
      </c>
      <c r="F402" s="100" t="s">
        <v>38</v>
      </c>
      <c r="G402" s="101">
        <v>4508</v>
      </c>
      <c r="H402" s="101">
        <v>218</v>
      </c>
      <c r="I402" s="101">
        <v>164</v>
      </c>
      <c r="J402" s="101">
        <v>558</v>
      </c>
      <c r="K402" s="101">
        <v>606</v>
      </c>
      <c r="L402" s="101">
        <v>214</v>
      </c>
      <c r="M402" s="103">
        <v>377</v>
      </c>
      <c r="N402" s="101">
        <v>6645</v>
      </c>
    </row>
    <row r="403" spans="2:14">
      <c r="B403" s="255"/>
      <c r="C403" s="255"/>
      <c r="D403" s="255"/>
      <c r="E403" s="273"/>
      <c r="F403" s="96" t="s">
        <v>49</v>
      </c>
      <c r="G403" s="97">
        <f>G402/N402</f>
        <v>0.6784048156508653</v>
      </c>
      <c r="H403" s="97">
        <f>H402/N402</f>
        <v>3.2806621519939808E-2</v>
      </c>
      <c r="I403" s="97">
        <f>I402/N402</f>
        <v>2.4680210684725357E-2</v>
      </c>
      <c r="J403" s="97">
        <f>J402/N402</f>
        <v>8.3972911963882624E-2</v>
      </c>
      <c r="K403" s="97">
        <f>K402/N402</f>
        <v>9.1196388261851016E-2</v>
      </c>
      <c r="L403" s="97">
        <f>L402/N402</f>
        <v>3.2204665161775774E-2</v>
      </c>
      <c r="M403" s="97">
        <f>M402/N402</f>
        <v>5.6734386756960117E-2</v>
      </c>
      <c r="N403" s="97">
        <f>G403+H403+I403+J403+K403+L403+M403</f>
        <v>1.0000000000000002</v>
      </c>
    </row>
    <row r="404" spans="2:14">
      <c r="B404" s="255"/>
      <c r="C404" s="255"/>
      <c r="D404" s="255"/>
      <c r="E404" s="272" t="s">
        <v>33</v>
      </c>
      <c r="F404" s="100" t="s">
        <v>38</v>
      </c>
      <c r="G404" s="101">
        <v>9067</v>
      </c>
      <c r="H404" s="101">
        <v>668</v>
      </c>
      <c r="I404" s="101">
        <v>472</v>
      </c>
      <c r="J404" s="101">
        <v>1316</v>
      </c>
      <c r="K404" s="101">
        <v>1372</v>
      </c>
      <c r="L404" s="101">
        <v>550</v>
      </c>
      <c r="M404" s="103">
        <v>1059</v>
      </c>
      <c r="N404" s="101">
        <v>14504</v>
      </c>
    </row>
    <row r="405" spans="2:14">
      <c r="B405" s="255"/>
      <c r="C405" s="255"/>
      <c r="D405" s="255"/>
      <c r="E405" s="273"/>
      <c r="F405" s="96" t="s">
        <v>49</v>
      </c>
      <c r="G405" s="97">
        <f>G404/N404</f>
        <v>0.62513789299503586</v>
      </c>
      <c r="H405" s="97">
        <f>H404/N404</f>
        <v>4.6056260341974631E-2</v>
      </c>
      <c r="I405" s="97">
        <f>I404/N404</f>
        <v>3.2542746828461117E-2</v>
      </c>
      <c r="J405" s="97">
        <f>J404/N404</f>
        <v>9.0733590733590733E-2</v>
      </c>
      <c r="K405" s="97">
        <f>K404/N404</f>
        <v>9.45945945945946E-2</v>
      </c>
      <c r="L405" s="97">
        <f>L404/N404</f>
        <v>3.7920573634859352E-2</v>
      </c>
      <c r="M405" s="97">
        <f>M404/N404</f>
        <v>7.3014340871483729E-2</v>
      </c>
      <c r="N405" s="97">
        <f>G405+H405+I405+J405+K405+L405+M405</f>
        <v>1</v>
      </c>
    </row>
    <row r="406" spans="2:14">
      <c r="B406" s="255"/>
      <c r="C406" s="255"/>
      <c r="D406" s="255"/>
      <c r="E406" s="272" t="s">
        <v>34</v>
      </c>
      <c r="F406" s="100" t="s">
        <v>38</v>
      </c>
      <c r="G406" s="101">
        <v>1785</v>
      </c>
      <c r="H406" s="101">
        <v>203</v>
      </c>
      <c r="I406" s="101">
        <v>161</v>
      </c>
      <c r="J406" s="101">
        <v>414</v>
      </c>
      <c r="K406" s="101">
        <v>347</v>
      </c>
      <c r="L406" s="101">
        <v>144</v>
      </c>
      <c r="M406" s="103">
        <v>278</v>
      </c>
      <c r="N406" s="101">
        <v>3332</v>
      </c>
    </row>
    <row r="407" spans="2:14">
      <c r="B407" s="255"/>
      <c r="C407" s="255"/>
      <c r="D407" s="255"/>
      <c r="E407" s="273"/>
      <c r="F407" s="96" t="s">
        <v>49</v>
      </c>
      <c r="G407" s="97">
        <f>G406/N406</f>
        <v>0.5357142857142857</v>
      </c>
      <c r="H407" s="97">
        <f>H406/N406</f>
        <v>6.0924369747899158E-2</v>
      </c>
      <c r="I407" s="97">
        <f>I406/N406</f>
        <v>4.8319327731092439E-2</v>
      </c>
      <c r="J407" s="97">
        <f>J406/N406</f>
        <v>0.12424969987995198</v>
      </c>
      <c r="K407" s="97">
        <f>K406/N406</f>
        <v>0.10414165666266506</v>
      </c>
      <c r="L407" s="97">
        <f>L406/N406</f>
        <v>4.3217286914765909E-2</v>
      </c>
      <c r="M407" s="97">
        <f>M406/N406</f>
        <v>8.3433373349339743E-2</v>
      </c>
      <c r="N407" s="97">
        <f>G407+H407+I407+J407+K407+L407+M407</f>
        <v>1</v>
      </c>
    </row>
    <row r="408" spans="2:14">
      <c r="B408" s="255"/>
      <c r="C408" s="255"/>
      <c r="D408" s="255"/>
      <c r="E408" s="272" t="s">
        <v>35</v>
      </c>
      <c r="F408" s="100" t="s">
        <v>38</v>
      </c>
      <c r="G408" s="101">
        <v>55064</v>
      </c>
      <c r="H408" s="101">
        <v>3047</v>
      </c>
      <c r="I408" s="101">
        <v>2449</v>
      </c>
      <c r="J408" s="101">
        <v>7046</v>
      </c>
      <c r="K408" s="101">
        <v>7824</v>
      </c>
      <c r="L408" s="101">
        <v>3201</v>
      </c>
      <c r="M408" s="103">
        <v>5443</v>
      </c>
      <c r="N408" s="101">
        <v>84074</v>
      </c>
    </row>
    <row r="409" spans="2:14">
      <c r="B409" s="255"/>
      <c r="C409" s="255"/>
      <c r="D409" s="255"/>
      <c r="E409" s="273"/>
      <c r="F409" s="96" t="s">
        <v>49</v>
      </c>
      <c r="G409" s="97">
        <f>G408/N408</f>
        <v>0.65494683255227537</v>
      </c>
      <c r="H409" s="97">
        <f>H408/N408</f>
        <v>3.6241882151438018E-2</v>
      </c>
      <c r="I409" s="97">
        <f>I408/N408</f>
        <v>2.9129100554273615E-2</v>
      </c>
      <c r="J409" s="97">
        <f>J408/N408</f>
        <v>8.3807122297024056E-2</v>
      </c>
      <c r="K409" s="97">
        <f>K408/N408</f>
        <v>9.3060874943502153E-2</v>
      </c>
      <c r="L409" s="97">
        <f>L408/N408</f>
        <v>3.8073601826961963E-2</v>
      </c>
      <c r="M409" s="97">
        <f>M408/N408</f>
        <v>6.4740585674524828E-2</v>
      </c>
      <c r="N409" s="97">
        <f>G409+H409+I409+J409+K409+L409+M409</f>
        <v>0.99999999999999989</v>
      </c>
    </row>
    <row r="410" spans="2:14">
      <c r="B410" s="255"/>
      <c r="C410" s="255"/>
      <c r="D410" s="255"/>
      <c r="E410" s="272" t="s">
        <v>36</v>
      </c>
      <c r="F410" s="100" t="s">
        <v>38</v>
      </c>
      <c r="G410" s="101">
        <v>11132</v>
      </c>
      <c r="H410" s="101">
        <v>653</v>
      </c>
      <c r="I410" s="101">
        <v>447</v>
      </c>
      <c r="J410" s="101">
        <v>1365</v>
      </c>
      <c r="K410" s="101">
        <v>1462</v>
      </c>
      <c r="L410" s="101">
        <v>622</v>
      </c>
      <c r="M410" s="103">
        <v>1041</v>
      </c>
      <c r="N410" s="101">
        <v>16722</v>
      </c>
    </row>
    <row r="411" spans="2:14">
      <c r="B411" s="255"/>
      <c r="C411" s="255"/>
      <c r="D411" s="255"/>
      <c r="E411" s="273"/>
      <c r="F411" s="96" t="s">
        <v>49</v>
      </c>
      <c r="G411" s="97">
        <f>G410/N410</f>
        <v>0.66570984332017702</v>
      </c>
      <c r="H411" s="97">
        <f>H410/N410</f>
        <v>3.9050352828609018E-2</v>
      </c>
      <c r="I411" s="97">
        <f>I410/N410</f>
        <v>2.673125224255472E-2</v>
      </c>
      <c r="J411" s="97">
        <f>J410/N410</f>
        <v>8.1628991747398641E-2</v>
      </c>
      <c r="K411" s="97">
        <f>K410/N410</f>
        <v>8.7429733285492167E-2</v>
      </c>
      <c r="L411" s="97">
        <f>L410/N410</f>
        <v>3.7196507594785315E-2</v>
      </c>
      <c r="M411" s="97">
        <f>M410/N410</f>
        <v>6.2253318980983137E-2</v>
      </c>
      <c r="N411" s="97">
        <f>G411+H411+I411+J411+K411+L411+M411</f>
        <v>1</v>
      </c>
    </row>
    <row r="412" spans="2:14">
      <c r="B412" s="255"/>
      <c r="C412" s="255"/>
      <c r="D412" s="255"/>
      <c r="E412" s="274" t="s">
        <v>52</v>
      </c>
      <c r="F412" s="100" t="s">
        <v>38</v>
      </c>
      <c r="G412" s="101">
        <v>81556</v>
      </c>
      <c r="H412" s="101">
        <v>4789</v>
      </c>
      <c r="I412" s="101">
        <v>3693</v>
      </c>
      <c r="J412" s="101">
        <v>10699</v>
      </c>
      <c r="K412" s="101">
        <v>11611</v>
      </c>
      <c r="L412" s="101">
        <v>4731</v>
      </c>
      <c r="M412" s="103">
        <v>8198</v>
      </c>
      <c r="N412" s="101">
        <v>125277</v>
      </c>
    </row>
    <row r="413" spans="2:14">
      <c r="B413" s="255"/>
      <c r="C413" s="273"/>
      <c r="D413" s="273"/>
      <c r="E413" s="273"/>
      <c r="F413" s="96" t="s">
        <v>49</v>
      </c>
      <c r="G413" s="97">
        <f>G412/N412</f>
        <v>0.65100537209543652</v>
      </c>
      <c r="H413" s="97">
        <f>H412/N412</f>
        <v>3.8227288329062796E-2</v>
      </c>
      <c r="I413" s="97">
        <f>I412/N412</f>
        <v>2.9478675255633517E-2</v>
      </c>
      <c r="J413" s="97">
        <f>J412/N412</f>
        <v>8.5402747511514485E-2</v>
      </c>
      <c r="K413" s="97">
        <f>K412/N412</f>
        <v>9.2682615324441039E-2</v>
      </c>
      <c r="L413" s="97">
        <f>L412/N412</f>
        <v>3.7764314279556503E-2</v>
      </c>
      <c r="M413" s="97">
        <f>M412/N412</f>
        <v>6.5438987204355148E-2</v>
      </c>
      <c r="N413" s="97">
        <f>G413+H413+I413+J413+K413+L413+M413</f>
        <v>0.99999999999999989</v>
      </c>
    </row>
    <row r="414" spans="2:14">
      <c r="B414" s="255"/>
      <c r="C414" s="272" t="s">
        <v>40</v>
      </c>
      <c r="D414" s="272" t="s">
        <v>11</v>
      </c>
      <c r="E414" s="272" t="s">
        <v>32</v>
      </c>
      <c r="F414" s="100" t="s">
        <v>38</v>
      </c>
      <c r="G414" s="101">
        <v>517</v>
      </c>
      <c r="H414" s="101">
        <v>12</v>
      </c>
      <c r="I414" s="101">
        <v>16</v>
      </c>
      <c r="J414" s="101">
        <v>43</v>
      </c>
      <c r="K414" s="101">
        <v>44</v>
      </c>
      <c r="L414" s="101">
        <v>14</v>
      </c>
      <c r="M414" s="103">
        <v>14</v>
      </c>
      <c r="N414" s="101">
        <v>660</v>
      </c>
    </row>
    <row r="415" spans="2:14">
      <c r="B415" s="255"/>
      <c r="C415" s="255"/>
      <c r="D415" s="255"/>
      <c r="E415" s="273"/>
      <c r="F415" s="96" t="s">
        <v>49</v>
      </c>
      <c r="G415" s="97">
        <f>G414/N414</f>
        <v>0.78333333333333333</v>
      </c>
      <c r="H415" s="97">
        <f>H414/N414</f>
        <v>1.8181818181818181E-2</v>
      </c>
      <c r="I415" s="97">
        <f>I414/N414</f>
        <v>2.4242424242424242E-2</v>
      </c>
      <c r="J415" s="97">
        <f>J414/N414</f>
        <v>6.5151515151515155E-2</v>
      </c>
      <c r="K415" s="97">
        <f>K414/N414</f>
        <v>6.6666666666666666E-2</v>
      </c>
      <c r="L415" s="97">
        <f>L414/N414</f>
        <v>2.1212121212121213E-2</v>
      </c>
      <c r="M415" s="97">
        <f>M414/N414</f>
        <v>2.1212121212121213E-2</v>
      </c>
      <c r="N415" s="97">
        <f>G415+H415+I415+J415+K415+L415+M415</f>
        <v>1</v>
      </c>
    </row>
    <row r="416" spans="2:14">
      <c r="B416" s="255"/>
      <c r="C416" s="255"/>
      <c r="D416" s="255"/>
      <c r="E416" s="272" t="s">
        <v>33</v>
      </c>
      <c r="F416" s="100" t="s">
        <v>38</v>
      </c>
      <c r="G416" s="101">
        <v>817</v>
      </c>
      <c r="H416" s="101">
        <v>43</v>
      </c>
      <c r="I416" s="101">
        <v>29</v>
      </c>
      <c r="J416" s="101">
        <v>111</v>
      </c>
      <c r="K416" s="101">
        <v>76</v>
      </c>
      <c r="L416" s="101">
        <v>26</v>
      </c>
      <c r="M416" s="103">
        <v>44</v>
      </c>
      <c r="N416" s="101">
        <v>1146</v>
      </c>
    </row>
    <row r="417" spans="2:14">
      <c r="B417" s="255"/>
      <c r="C417" s="255"/>
      <c r="D417" s="255"/>
      <c r="E417" s="273"/>
      <c r="F417" s="96" t="s">
        <v>49</v>
      </c>
      <c r="G417" s="97">
        <f>G416/N416</f>
        <v>0.71291448516579403</v>
      </c>
      <c r="H417" s="97">
        <f>H416/N416</f>
        <v>3.7521815008726006E-2</v>
      </c>
      <c r="I417" s="97">
        <f>I416/N416</f>
        <v>2.530541012216405E-2</v>
      </c>
      <c r="J417" s="97">
        <f>J416/N416</f>
        <v>9.6858638743455502E-2</v>
      </c>
      <c r="K417" s="97">
        <f>K416/N416</f>
        <v>6.6317626527050616E-2</v>
      </c>
      <c r="L417" s="97">
        <f>L416/N416</f>
        <v>2.2687609075043629E-2</v>
      </c>
      <c r="M417" s="97">
        <f>M416/N416</f>
        <v>3.8394415357766144E-2</v>
      </c>
      <c r="N417" s="97">
        <f>G417+H417+I417+J417+K417+L417+M417</f>
        <v>0.99999999999999989</v>
      </c>
    </row>
    <row r="418" spans="2:14">
      <c r="B418" s="255"/>
      <c r="C418" s="255"/>
      <c r="D418" s="255"/>
      <c r="E418" s="272" t="s">
        <v>34</v>
      </c>
      <c r="F418" s="100" t="s">
        <v>38</v>
      </c>
      <c r="G418" s="101">
        <v>173</v>
      </c>
      <c r="H418" s="101">
        <v>13</v>
      </c>
      <c r="I418" s="101">
        <v>17</v>
      </c>
      <c r="J418" s="101">
        <v>37</v>
      </c>
      <c r="K418" s="101">
        <v>30</v>
      </c>
      <c r="L418" s="101">
        <v>9</v>
      </c>
      <c r="M418" s="103">
        <v>16</v>
      </c>
      <c r="N418" s="101">
        <v>295</v>
      </c>
    </row>
    <row r="419" spans="2:14">
      <c r="B419" s="255"/>
      <c r="C419" s="255"/>
      <c r="D419" s="255"/>
      <c r="E419" s="273"/>
      <c r="F419" s="96" t="s">
        <v>49</v>
      </c>
      <c r="G419" s="97">
        <f>G418/N418</f>
        <v>0.58644067796610166</v>
      </c>
      <c r="H419" s="97">
        <f>H418/N418</f>
        <v>4.4067796610169491E-2</v>
      </c>
      <c r="I419" s="97">
        <f>I418/N418</f>
        <v>5.7627118644067797E-2</v>
      </c>
      <c r="J419" s="97">
        <f>J418/N418</f>
        <v>0.12542372881355932</v>
      </c>
      <c r="K419" s="97">
        <f>K418/N418</f>
        <v>0.10169491525423729</v>
      </c>
      <c r="L419" s="97">
        <f>L418/N418</f>
        <v>3.0508474576271188E-2</v>
      </c>
      <c r="M419" s="97">
        <f>M418/N418</f>
        <v>5.4237288135593219E-2</v>
      </c>
      <c r="N419" s="97">
        <f>G419+H419+I419+J419+K419+L419+M419</f>
        <v>1</v>
      </c>
    </row>
    <row r="420" spans="2:14">
      <c r="B420" s="255"/>
      <c r="C420" s="255"/>
      <c r="D420" s="255"/>
      <c r="E420" s="272" t="s">
        <v>35</v>
      </c>
      <c r="F420" s="100" t="s">
        <v>38</v>
      </c>
      <c r="G420" s="101">
        <v>7647</v>
      </c>
      <c r="H420" s="101">
        <v>410</v>
      </c>
      <c r="I420" s="101">
        <v>319</v>
      </c>
      <c r="J420" s="101">
        <v>789</v>
      </c>
      <c r="K420" s="101">
        <v>792</v>
      </c>
      <c r="L420" s="101">
        <v>287</v>
      </c>
      <c r="M420" s="103">
        <v>365</v>
      </c>
      <c r="N420" s="101">
        <v>10609</v>
      </c>
    </row>
    <row r="421" spans="2:14">
      <c r="B421" s="255"/>
      <c r="C421" s="255"/>
      <c r="D421" s="255"/>
      <c r="E421" s="273"/>
      <c r="F421" s="96" t="s">
        <v>49</v>
      </c>
      <c r="G421" s="97">
        <f>G420/N420</f>
        <v>0.72080309171458201</v>
      </c>
      <c r="H421" s="97">
        <f>H420/N420</f>
        <v>3.864643227448393E-2</v>
      </c>
      <c r="I421" s="97">
        <f>I420/N420</f>
        <v>3.0068809501366763E-2</v>
      </c>
      <c r="J421" s="97">
        <f>J420/N420</f>
        <v>7.4370817230653224E-2</v>
      </c>
      <c r="K421" s="97">
        <f>K420/N420</f>
        <v>7.4653596003393344E-2</v>
      </c>
      <c r="L421" s="97">
        <f>L420/N420</f>
        <v>2.705250259213875E-2</v>
      </c>
      <c r="M421" s="97">
        <f>M420/N420</f>
        <v>3.4404750683382036E-2</v>
      </c>
      <c r="N421" s="97">
        <f>G421+H421+I421+J421+K421+L421+M421</f>
        <v>1.0000000000000002</v>
      </c>
    </row>
    <row r="422" spans="2:14">
      <c r="B422" s="255"/>
      <c r="C422" s="255"/>
      <c r="D422" s="255"/>
      <c r="E422" s="272" t="s">
        <v>36</v>
      </c>
      <c r="F422" s="100" t="s">
        <v>38</v>
      </c>
      <c r="G422" s="101">
        <v>1793</v>
      </c>
      <c r="H422" s="101">
        <v>86</v>
      </c>
      <c r="I422" s="101">
        <v>44</v>
      </c>
      <c r="J422" s="101">
        <v>149</v>
      </c>
      <c r="K422" s="101">
        <v>127</v>
      </c>
      <c r="L422" s="101">
        <v>50</v>
      </c>
      <c r="M422" s="103">
        <v>72</v>
      </c>
      <c r="N422" s="101">
        <v>2321</v>
      </c>
    </row>
    <row r="423" spans="2:14">
      <c r="B423" s="255"/>
      <c r="C423" s="255"/>
      <c r="D423" s="255"/>
      <c r="E423" s="273"/>
      <c r="F423" s="96" t="s">
        <v>49</v>
      </c>
      <c r="G423" s="97">
        <f>G422/N422</f>
        <v>0.77251184834123221</v>
      </c>
      <c r="H423" s="97">
        <f>H422/N422</f>
        <v>3.7052994398965963E-2</v>
      </c>
      <c r="I423" s="97">
        <f>I422/N422</f>
        <v>1.8957345971563982E-2</v>
      </c>
      <c r="J423" s="97">
        <f>J422/N422</f>
        <v>6.4196467040068941E-2</v>
      </c>
      <c r="K423" s="97">
        <f>K422/N422</f>
        <v>5.4717794054286943E-2</v>
      </c>
      <c r="L423" s="97">
        <f>L422/N422</f>
        <v>2.1542438604049977E-2</v>
      </c>
      <c r="M423" s="97">
        <f>M422/N422</f>
        <v>3.1021111589831969E-2</v>
      </c>
      <c r="N423" s="97">
        <f>G423+H423+I423+J423+K423+L423+M423</f>
        <v>1</v>
      </c>
    </row>
    <row r="424" spans="2:14">
      <c r="B424" s="255"/>
      <c r="C424" s="255"/>
      <c r="D424" s="255"/>
      <c r="E424" s="274" t="s">
        <v>52</v>
      </c>
      <c r="F424" s="100" t="s">
        <v>38</v>
      </c>
      <c r="G424" s="101">
        <v>10947</v>
      </c>
      <c r="H424" s="101">
        <v>564</v>
      </c>
      <c r="I424" s="101">
        <v>425</v>
      </c>
      <c r="J424" s="101">
        <v>1129</v>
      </c>
      <c r="K424" s="101">
        <v>1069</v>
      </c>
      <c r="L424" s="101">
        <v>386</v>
      </c>
      <c r="M424" s="103">
        <v>511</v>
      </c>
      <c r="N424" s="101">
        <v>15031</v>
      </c>
    </row>
    <row r="425" spans="2:14">
      <c r="B425" s="255"/>
      <c r="C425" s="255"/>
      <c r="D425" s="273"/>
      <c r="E425" s="273"/>
      <c r="F425" s="96" t="s">
        <v>49</v>
      </c>
      <c r="G425" s="97">
        <f>G424/N424</f>
        <v>0.72829485729492383</v>
      </c>
      <c r="H425" s="97">
        <f>H424/N424</f>
        <v>3.7522453595901804E-2</v>
      </c>
      <c r="I425" s="97">
        <f>I424/N424</f>
        <v>2.8274898543011111E-2</v>
      </c>
      <c r="J425" s="97">
        <f>J424/N424</f>
        <v>7.511143636484599E-2</v>
      </c>
      <c r="K425" s="97">
        <f>K424/N424</f>
        <v>7.1119685982303241E-2</v>
      </c>
      <c r="L425" s="97">
        <f>L424/N424</f>
        <v>2.5680260794358326E-2</v>
      </c>
      <c r="M425" s="97">
        <f>M424/N424</f>
        <v>3.3996407424655713E-2</v>
      </c>
      <c r="N425" s="97">
        <f>G425+H425+I425+J425+K425+L425+M425</f>
        <v>1</v>
      </c>
    </row>
    <row r="426" spans="2:14">
      <c r="B426" s="255"/>
      <c r="C426" s="255"/>
      <c r="D426" s="272" t="s">
        <v>12</v>
      </c>
      <c r="E426" s="272" t="s">
        <v>32</v>
      </c>
      <c r="F426" s="100" t="s">
        <v>38</v>
      </c>
      <c r="G426" s="101">
        <v>834</v>
      </c>
      <c r="H426" s="101">
        <v>28</v>
      </c>
      <c r="I426" s="101">
        <v>18</v>
      </c>
      <c r="J426" s="101">
        <v>62</v>
      </c>
      <c r="K426" s="101">
        <v>73</v>
      </c>
      <c r="L426" s="101">
        <v>25</v>
      </c>
      <c r="M426" s="103">
        <v>25</v>
      </c>
      <c r="N426" s="101">
        <v>1065</v>
      </c>
    </row>
    <row r="427" spans="2:14">
      <c r="B427" s="255"/>
      <c r="C427" s="255"/>
      <c r="D427" s="255"/>
      <c r="E427" s="273"/>
      <c r="F427" s="96" t="s">
        <v>49</v>
      </c>
      <c r="G427" s="97">
        <f>G426/N426</f>
        <v>0.78309859154929573</v>
      </c>
      <c r="H427" s="97">
        <f>H426/N426</f>
        <v>2.6291079812206571E-2</v>
      </c>
      <c r="I427" s="97">
        <f>I426/N426</f>
        <v>1.6901408450704224E-2</v>
      </c>
      <c r="J427" s="97">
        <f>J426/N426</f>
        <v>5.8215962441314557E-2</v>
      </c>
      <c r="K427" s="97">
        <f>K426/N426</f>
        <v>6.8544600938967137E-2</v>
      </c>
      <c r="L427" s="97">
        <f>L426/N426</f>
        <v>2.3474178403755867E-2</v>
      </c>
      <c r="M427" s="97">
        <f>M426/N426</f>
        <v>2.3474178403755867E-2</v>
      </c>
      <c r="N427" s="97">
        <f>G427+H427+I427+J427+K427+L427+M427</f>
        <v>1</v>
      </c>
    </row>
    <row r="428" spans="2:14">
      <c r="B428" s="255"/>
      <c r="C428" s="255"/>
      <c r="D428" s="255"/>
      <c r="E428" s="272" t="s">
        <v>33</v>
      </c>
      <c r="F428" s="100" t="s">
        <v>38</v>
      </c>
      <c r="G428" s="101">
        <v>1758</v>
      </c>
      <c r="H428" s="101">
        <v>103</v>
      </c>
      <c r="I428" s="101">
        <v>77</v>
      </c>
      <c r="J428" s="101">
        <v>198</v>
      </c>
      <c r="K428" s="101">
        <v>193</v>
      </c>
      <c r="L428" s="101">
        <v>78</v>
      </c>
      <c r="M428" s="103">
        <v>102</v>
      </c>
      <c r="N428" s="101">
        <v>2509</v>
      </c>
    </row>
    <row r="429" spans="2:14">
      <c r="B429" s="255"/>
      <c r="C429" s="255"/>
      <c r="D429" s="255"/>
      <c r="E429" s="273"/>
      <c r="F429" s="96" t="s">
        <v>49</v>
      </c>
      <c r="G429" s="97">
        <f>G428/N428</f>
        <v>0.7006775607811877</v>
      </c>
      <c r="H429" s="97">
        <f>H428/N428</f>
        <v>4.1052212036667993E-2</v>
      </c>
      <c r="I429" s="97">
        <f>I428/N428</f>
        <v>3.0689517736149859E-2</v>
      </c>
      <c r="J429" s="97">
        <f>J428/N428</f>
        <v>7.8915902750099645E-2</v>
      </c>
      <c r="K429" s="97">
        <f>K428/N428</f>
        <v>7.6923076923076927E-2</v>
      </c>
      <c r="L429" s="97">
        <f>L428/N428</f>
        <v>3.1088082901554404E-2</v>
      </c>
      <c r="M429" s="97">
        <f>M428/N428</f>
        <v>4.0653646871263452E-2</v>
      </c>
      <c r="N429" s="97">
        <f>G429+H429+I429+J429+K429+L429+M429</f>
        <v>0.99999999999999989</v>
      </c>
    </row>
    <row r="430" spans="2:14">
      <c r="B430" s="255"/>
      <c r="C430" s="255"/>
      <c r="D430" s="255"/>
      <c r="E430" s="272" t="s">
        <v>34</v>
      </c>
      <c r="F430" s="100" t="s">
        <v>38</v>
      </c>
      <c r="G430" s="101">
        <v>277</v>
      </c>
      <c r="H430" s="101">
        <v>30</v>
      </c>
      <c r="I430" s="101">
        <v>20</v>
      </c>
      <c r="J430" s="101">
        <v>46</v>
      </c>
      <c r="K430" s="101">
        <v>38</v>
      </c>
      <c r="L430" s="101">
        <v>10</v>
      </c>
      <c r="M430" s="103">
        <v>16</v>
      </c>
      <c r="N430" s="101">
        <v>437</v>
      </c>
    </row>
    <row r="431" spans="2:14">
      <c r="B431" s="255"/>
      <c r="C431" s="255"/>
      <c r="D431" s="255"/>
      <c r="E431" s="273"/>
      <c r="F431" s="96" t="s">
        <v>49</v>
      </c>
      <c r="G431" s="97">
        <f>G430/N430</f>
        <v>0.63386727688787181</v>
      </c>
      <c r="H431" s="97">
        <f>H430/N430</f>
        <v>6.8649885583524028E-2</v>
      </c>
      <c r="I431" s="97">
        <f>I430/N430</f>
        <v>4.5766590389016017E-2</v>
      </c>
      <c r="J431" s="97">
        <f>J430/N430</f>
        <v>0.10526315789473684</v>
      </c>
      <c r="K431" s="97">
        <f>K430/N430</f>
        <v>8.6956521739130432E-2</v>
      </c>
      <c r="L431" s="97">
        <f>L430/N430</f>
        <v>2.2883295194508008E-2</v>
      </c>
      <c r="M431" s="97">
        <f>M430/N430</f>
        <v>3.6613272311212815E-2</v>
      </c>
      <c r="N431" s="97">
        <f>G431+H431+I431+J431+K431+L431+M431</f>
        <v>1</v>
      </c>
    </row>
    <row r="432" spans="2:14">
      <c r="B432" s="255"/>
      <c r="C432" s="255"/>
      <c r="D432" s="255"/>
      <c r="E432" s="272" t="s">
        <v>35</v>
      </c>
      <c r="F432" s="100" t="s">
        <v>38</v>
      </c>
      <c r="G432" s="101">
        <v>12406</v>
      </c>
      <c r="H432" s="101">
        <v>495</v>
      </c>
      <c r="I432" s="101">
        <v>380</v>
      </c>
      <c r="J432" s="101">
        <v>1192</v>
      </c>
      <c r="K432" s="101">
        <v>1226</v>
      </c>
      <c r="L432" s="101">
        <v>417</v>
      </c>
      <c r="M432" s="103">
        <v>697</v>
      </c>
      <c r="N432" s="101">
        <v>16813</v>
      </c>
    </row>
    <row r="433" spans="2:14">
      <c r="B433" s="255"/>
      <c r="C433" s="255"/>
      <c r="D433" s="255"/>
      <c r="E433" s="273"/>
      <c r="F433" s="96" t="s">
        <v>49</v>
      </c>
      <c r="G433" s="97">
        <f>G432/N432</f>
        <v>0.73788140129661572</v>
      </c>
      <c r="H433" s="97">
        <f>H432/N432</f>
        <v>2.9441503598405996E-2</v>
      </c>
      <c r="I433" s="97">
        <f>I432/N432</f>
        <v>2.2601558317968239E-2</v>
      </c>
      <c r="J433" s="97">
        <f>J432/N432</f>
        <v>7.0897519776363535E-2</v>
      </c>
      <c r="K433" s="97">
        <f>K432/N432</f>
        <v>7.2919764467971215E-2</v>
      </c>
      <c r="L433" s="97">
        <f>L432/N432</f>
        <v>2.4802236364717779E-2</v>
      </c>
      <c r="M433" s="97">
        <f>M432/N432</f>
        <v>4.1456016177957536E-2</v>
      </c>
      <c r="N433" s="97">
        <f>G433+H433+I433+J433+K433+L433+M433</f>
        <v>1</v>
      </c>
    </row>
    <row r="434" spans="2:14">
      <c r="B434" s="255"/>
      <c r="C434" s="255"/>
      <c r="D434" s="255"/>
      <c r="E434" s="272" t="s">
        <v>36</v>
      </c>
      <c r="F434" s="100" t="s">
        <v>38</v>
      </c>
      <c r="G434" s="101">
        <v>2453</v>
      </c>
      <c r="H434" s="101">
        <v>120</v>
      </c>
      <c r="I434" s="101">
        <v>81</v>
      </c>
      <c r="J434" s="101">
        <v>192</v>
      </c>
      <c r="K434" s="101">
        <v>192</v>
      </c>
      <c r="L434" s="101">
        <v>80</v>
      </c>
      <c r="M434" s="103">
        <v>108</v>
      </c>
      <c r="N434" s="101">
        <v>3226</v>
      </c>
    </row>
    <row r="435" spans="2:14">
      <c r="B435" s="255"/>
      <c r="C435" s="255"/>
      <c r="D435" s="255"/>
      <c r="E435" s="273"/>
      <c r="F435" s="96" t="s">
        <v>49</v>
      </c>
      <c r="G435" s="97">
        <f>G434/N434</f>
        <v>0.76038437693738381</v>
      </c>
      <c r="H435" s="97">
        <f>H434/N434</f>
        <v>3.7197768133911964E-2</v>
      </c>
      <c r="I435" s="97">
        <f>I434/N434</f>
        <v>2.5108493490390578E-2</v>
      </c>
      <c r="J435" s="97">
        <f>J434/N434</f>
        <v>5.9516429014259145E-2</v>
      </c>
      <c r="K435" s="97">
        <f>K434/N434</f>
        <v>5.9516429014259145E-2</v>
      </c>
      <c r="L435" s="97">
        <f>L434/N434</f>
        <v>2.4798512089274645E-2</v>
      </c>
      <c r="M435" s="97">
        <f>M434/N434</f>
        <v>3.3477991320520768E-2</v>
      </c>
      <c r="N435" s="97">
        <f>G435+H435+I435+J435+K435+L435+M435</f>
        <v>1</v>
      </c>
    </row>
    <row r="436" spans="2:14">
      <c r="B436" s="255"/>
      <c r="C436" s="255"/>
      <c r="D436" s="255"/>
      <c r="E436" s="274" t="s">
        <v>52</v>
      </c>
      <c r="F436" s="100" t="s">
        <v>38</v>
      </c>
      <c r="G436" s="101">
        <v>17728</v>
      </c>
      <c r="H436" s="101">
        <v>776</v>
      </c>
      <c r="I436" s="101">
        <v>576</v>
      </c>
      <c r="J436" s="101">
        <v>1690</v>
      </c>
      <c r="K436" s="101">
        <v>1722</v>
      </c>
      <c r="L436" s="101">
        <v>610</v>
      </c>
      <c r="M436" s="103">
        <v>948</v>
      </c>
      <c r="N436" s="101">
        <v>24050</v>
      </c>
    </row>
    <row r="437" spans="2:14">
      <c r="B437" s="273"/>
      <c r="C437" s="273"/>
      <c r="D437" s="273"/>
      <c r="E437" s="273"/>
      <c r="F437" s="96" t="s">
        <v>49</v>
      </c>
      <c r="G437" s="97">
        <f>G436/N436</f>
        <v>0.73713097713097708</v>
      </c>
      <c r="H437" s="97">
        <f>H436/N436</f>
        <v>3.2266112266112264E-2</v>
      </c>
      <c r="I437" s="97">
        <f>I436/N436</f>
        <v>2.3950103950103951E-2</v>
      </c>
      <c r="J437" s="97">
        <f>J436/N436</f>
        <v>7.0270270270270274E-2</v>
      </c>
      <c r="K437" s="97">
        <f>K436/N436</f>
        <v>7.1600831600831596E-2</v>
      </c>
      <c r="L437" s="97">
        <f>L436/N436</f>
        <v>2.5363825363825365E-2</v>
      </c>
      <c r="M437" s="97">
        <f>M436/N436</f>
        <v>3.9417879417879415E-2</v>
      </c>
      <c r="N437" s="97">
        <f>G437+H437+I437+J437+K437+L437+M437</f>
        <v>1</v>
      </c>
    </row>
    <row r="438" spans="2:14">
      <c r="B438" s="272" t="s">
        <v>23</v>
      </c>
      <c r="C438" s="272" t="s">
        <v>30</v>
      </c>
      <c r="D438" s="272" t="s">
        <v>11</v>
      </c>
      <c r="E438" s="272" t="s">
        <v>32</v>
      </c>
      <c r="F438" s="100" t="s">
        <v>38</v>
      </c>
      <c r="G438" s="101">
        <v>70</v>
      </c>
      <c r="H438" s="101">
        <v>9</v>
      </c>
      <c r="I438" s="101">
        <v>10</v>
      </c>
      <c r="J438" s="101">
        <v>32</v>
      </c>
      <c r="K438" s="101">
        <v>22</v>
      </c>
      <c r="L438" s="101">
        <v>7</v>
      </c>
      <c r="M438" s="103">
        <v>9</v>
      </c>
      <c r="N438" s="101">
        <v>159</v>
      </c>
    </row>
    <row r="439" spans="2:14">
      <c r="B439" s="255"/>
      <c r="C439" s="255"/>
      <c r="D439" s="255"/>
      <c r="E439" s="273"/>
      <c r="F439" s="96" t="s">
        <v>49</v>
      </c>
      <c r="G439" s="97">
        <f>G438/N438</f>
        <v>0.44025157232704404</v>
      </c>
      <c r="H439" s="97">
        <f>H438/N438</f>
        <v>5.6603773584905662E-2</v>
      </c>
      <c r="I439" s="97">
        <f>I438/N438</f>
        <v>6.2893081761006289E-2</v>
      </c>
      <c r="J439" s="97">
        <f>J438/N438</f>
        <v>0.20125786163522014</v>
      </c>
      <c r="K439" s="97">
        <f>K438/N438</f>
        <v>0.13836477987421383</v>
      </c>
      <c r="L439" s="97">
        <f>L438/N438</f>
        <v>4.40251572327044E-2</v>
      </c>
      <c r="M439" s="97">
        <f>M438/N438</f>
        <v>5.6603773584905662E-2</v>
      </c>
      <c r="N439" s="97">
        <f>G439+H439+I439+J439+K439+L439+M439</f>
        <v>1</v>
      </c>
    </row>
    <row r="440" spans="2:14">
      <c r="B440" s="255"/>
      <c r="C440" s="255"/>
      <c r="D440" s="255"/>
      <c r="E440" s="272" t="s">
        <v>33</v>
      </c>
      <c r="F440" s="100" t="s">
        <v>38</v>
      </c>
      <c r="G440" s="101">
        <v>158</v>
      </c>
      <c r="H440" s="101">
        <v>16</v>
      </c>
      <c r="I440" s="101">
        <v>19</v>
      </c>
      <c r="J440" s="101">
        <v>69</v>
      </c>
      <c r="K440" s="101">
        <v>71</v>
      </c>
      <c r="L440" s="101">
        <v>16</v>
      </c>
      <c r="M440" s="103">
        <v>16</v>
      </c>
      <c r="N440" s="101">
        <v>365</v>
      </c>
    </row>
    <row r="441" spans="2:14">
      <c r="B441" s="255"/>
      <c r="C441" s="255"/>
      <c r="D441" s="255"/>
      <c r="E441" s="273"/>
      <c r="F441" s="96" t="s">
        <v>49</v>
      </c>
      <c r="G441" s="97">
        <f>G440/N440</f>
        <v>0.43287671232876712</v>
      </c>
      <c r="H441" s="97">
        <f>H440/N440</f>
        <v>4.3835616438356165E-2</v>
      </c>
      <c r="I441" s="97">
        <f>I440/N440</f>
        <v>5.2054794520547946E-2</v>
      </c>
      <c r="J441" s="97">
        <f>J440/N440</f>
        <v>0.18904109589041096</v>
      </c>
      <c r="K441" s="97">
        <f>K440/N440</f>
        <v>0.19452054794520549</v>
      </c>
      <c r="L441" s="97">
        <f>L440/N440</f>
        <v>4.3835616438356165E-2</v>
      </c>
      <c r="M441" s="97">
        <f>M440/N440</f>
        <v>4.3835616438356165E-2</v>
      </c>
      <c r="N441" s="97">
        <f>G441+H441+I441+J441+K441+L441+M441</f>
        <v>1</v>
      </c>
    </row>
    <row r="442" spans="2:14">
      <c r="B442" s="255"/>
      <c r="C442" s="255"/>
      <c r="D442" s="255"/>
      <c r="E442" s="272" t="s">
        <v>34</v>
      </c>
      <c r="F442" s="100" t="s">
        <v>38</v>
      </c>
      <c r="G442" s="101">
        <v>52</v>
      </c>
      <c r="H442" s="101">
        <v>7</v>
      </c>
      <c r="I442" s="101">
        <v>8</v>
      </c>
      <c r="J442" s="101">
        <v>18</v>
      </c>
      <c r="K442" s="101">
        <v>17</v>
      </c>
      <c r="L442" s="101">
        <v>0</v>
      </c>
      <c r="M442" s="103">
        <v>3</v>
      </c>
      <c r="N442" s="101">
        <v>105</v>
      </c>
    </row>
    <row r="443" spans="2:14">
      <c r="B443" s="255"/>
      <c r="C443" s="255"/>
      <c r="D443" s="255"/>
      <c r="E443" s="273"/>
      <c r="F443" s="96" t="s">
        <v>49</v>
      </c>
      <c r="G443" s="97">
        <f>G442/N442</f>
        <v>0.49523809523809526</v>
      </c>
      <c r="H443" s="97">
        <f>H442/N442</f>
        <v>6.6666666666666666E-2</v>
      </c>
      <c r="I443" s="97">
        <f>I442/N442</f>
        <v>7.6190476190476197E-2</v>
      </c>
      <c r="J443" s="97">
        <f>J442/N442</f>
        <v>0.17142857142857143</v>
      </c>
      <c r="K443" s="97">
        <f>K442/N442</f>
        <v>0.16190476190476191</v>
      </c>
      <c r="L443" s="97">
        <f>L442/N442</f>
        <v>0</v>
      </c>
      <c r="M443" s="97">
        <f>M442/N442</f>
        <v>2.8571428571428571E-2</v>
      </c>
      <c r="N443" s="97">
        <f>G443+H443+I443+J443+K443+L443+M443</f>
        <v>1</v>
      </c>
    </row>
    <row r="444" spans="2:14">
      <c r="B444" s="255"/>
      <c r="C444" s="255"/>
      <c r="D444" s="255"/>
      <c r="E444" s="272" t="s">
        <v>35</v>
      </c>
      <c r="F444" s="100" t="s">
        <v>38</v>
      </c>
      <c r="G444" s="101">
        <v>991</v>
      </c>
      <c r="H444" s="101">
        <v>136</v>
      </c>
      <c r="I444" s="101">
        <v>117</v>
      </c>
      <c r="J444" s="101">
        <v>399</v>
      </c>
      <c r="K444" s="101">
        <v>392</v>
      </c>
      <c r="L444" s="101">
        <v>119</v>
      </c>
      <c r="M444" s="103">
        <v>132</v>
      </c>
      <c r="N444" s="101">
        <v>2286</v>
      </c>
    </row>
    <row r="445" spans="2:14">
      <c r="B445" s="255"/>
      <c r="C445" s="255"/>
      <c r="D445" s="255"/>
      <c r="E445" s="273"/>
      <c r="F445" s="96" t="s">
        <v>49</v>
      </c>
      <c r="G445" s="97">
        <f>G444/N444</f>
        <v>0.43350831146106739</v>
      </c>
      <c r="H445" s="97">
        <f>H444/N444</f>
        <v>5.94925634295713E-2</v>
      </c>
      <c r="I445" s="97">
        <f>I444/N444</f>
        <v>5.1181102362204724E-2</v>
      </c>
      <c r="J445" s="97">
        <f>J444/N444</f>
        <v>0.17454068241469817</v>
      </c>
      <c r="K445" s="97">
        <f>K444/N444</f>
        <v>0.17147856517935259</v>
      </c>
      <c r="L445" s="97">
        <f>L444/N444</f>
        <v>5.2055993000874892E-2</v>
      </c>
      <c r="M445" s="97">
        <f>M444/N444</f>
        <v>5.774278215223097E-2</v>
      </c>
      <c r="N445" s="97">
        <f>G445+H445+I445+J445+K445+L445+M445</f>
        <v>1</v>
      </c>
    </row>
    <row r="446" spans="2:14">
      <c r="B446" s="255"/>
      <c r="C446" s="255"/>
      <c r="D446" s="255"/>
      <c r="E446" s="272" t="s">
        <v>36</v>
      </c>
      <c r="F446" s="100" t="s">
        <v>38</v>
      </c>
      <c r="G446" s="101">
        <v>414</v>
      </c>
      <c r="H446" s="101">
        <v>50</v>
      </c>
      <c r="I446" s="101">
        <v>40</v>
      </c>
      <c r="J446" s="101">
        <v>128</v>
      </c>
      <c r="K446" s="101">
        <v>119</v>
      </c>
      <c r="L446" s="101">
        <v>43</v>
      </c>
      <c r="M446" s="103">
        <v>26</v>
      </c>
      <c r="N446" s="101">
        <v>820</v>
      </c>
    </row>
    <row r="447" spans="2:14">
      <c r="B447" s="255"/>
      <c r="C447" s="255"/>
      <c r="D447" s="255"/>
      <c r="E447" s="273"/>
      <c r="F447" s="96" t="s">
        <v>49</v>
      </c>
      <c r="G447" s="97">
        <f>G446/N446</f>
        <v>0.50487804878048781</v>
      </c>
      <c r="H447" s="97">
        <f>H446/N446</f>
        <v>6.097560975609756E-2</v>
      </c>
      <c r="I447" s="97">
        <f>I446/N446</f>
        <v>4.878048780487805E-2</v>
      </c>
      <c r="J447" s="97">
        <f>J446/N446</f>
        <v>0.15609756097560976</v>
      </c>
      <c r="K447" s="97">
        <f>K446/N446</f>
        <v>0.14512195121951219</v>
      </c>
      <c r="L447" s="97">
        <f>L446/N446</f>
        <v>5.24390243902439E-2</v>
      </c>
      <c r="M447" s="97">
        <f>M446/N446</f>
        <v>3.1707317073170732E-2</v>
      </c>
      <c r="N447" s="97">
        <f>G447+H447+I447+J447+K447+L447+M447</f>
        <v>1.0000000000000002</v>
      </c>
    </row>
    <row r="448" spans="2:14">
      <c r="B448" s="255"/>
      <c r="C448" s="255"/>
      <c r="D448" s="255"/>
      <c r="E448" s="274" t="s">
        <v>52</v>
      </c>
      <c r="F448" s="100" t="s">
        <v>38</v>
      </c>
      <c r="G448" s="101">
        <v>1685</v>
      </c>
      <c r="H448" s="101">
        <v>218</v>
      </c>
      <c r="I448" s="101">
        <v>194</v>
      </c>
      <c r="J448" s="101">
        <v>646</v>
      </c>
      <c r="K448" s="101">
        <v>621</v>
      </c>
      <c r="L448" s="101">
        <v>185</v>
      </c>
      <c r="M448" s="103">
        <v>186</v>
      </c>
      <c r="N448" s="101">
        <v>3735</v>
      </c>
    </row>
    <row r="449" spans="2:14">
      <c r="B449" s="255"/>
      <c r="C449" s="255"/>
      <c r="D449" s="273"/>
      <c r="E449" s="273"/>
      <c r="F449" s="96" t="s">
        <v>49</v>
      </c>
      <c r="G449" s="97">
        <f>G448/N448</f>
        <v>0.45113788487282463</v>
      </c>
      <c r="H449" s="97">
        <f>H448/N448</f>
        <v>5.8366800535475237E-2</v>
      </c>
      <c r="I449" s="97">
        <f>I448/N448</f>
        <v>5.1941097724230258E-2</v>
      </c>
      <c r="J449" s="97">
        <f>J448/N448</f>
        <v>0.17295850066934404</v>
      </c>
      <c r="K449" s="97">
        <f>K448/N448</f>
        <v>0.16626506024096385</v>
      </c>
      <c r="L449" s="97">
        <f>L448/N448</f>
        <v>4.9531459170013385E-2</v>
      </c>
      <c r="M449" s="97">
        <f>M448/N448</f>
        <v>4.9799196787148593E-2</v>
      </c>
      <c r="N449" s="97">
        <f>G449+H449+I449+J449+K449+L449+M449</f>
        <v>1</v>
      </c>
    </row>
    <row r="450" spans="2:14">
      <c r="B450" s="255"/>
      <c r="C450" s="255"/>
      <c r="D450" s="272" t="s">
        <v>12</v>
      </c>
      <c r="E450" s="272" t="s">
        <v>32</v>
      </c>
      <c r="F450" s="100" t="s">
        <v>38</v>
      </c>
      <c r="G450" s="101">
        <v>59</v>
      </c>
      <c r="H450" s="101">
        <v>3</v>
      </c>
      <c r="I450" s="101">
        <v>3</v>
      </c>
      <c r="J450" s="101">
        <v>14</v>
      </c>
      <c r="K450" s="101">
        <v>22</v>
      </c>
      <c r="L450" s="101">
        <v>1</v>
      </c>
      <c r="M450" s="103">
        <v>6</v>
      </c>
      <c r="N450" s="101">
        <v>108</v>
      </c>
    </row>
    <row r="451" spans="2:14">
      <c r="B451" s="255"/>
      <c r="C451" s="255"/>
      <c r="D451" s="255"/>
      <c r="E451" s="273"/>
      <c r="F451" s="96" t="s">
        <v>49</v>
      </c>
      <c r="G451" s="97">
        <f>G450/N450</f>
        <v>0.54629629629629628</v>
      </c>
      <c r="H451" s="97">
        <f>H450/N450</f>
        <v>2.7777777777777776E-2</v>
      </c>
      <c r="I451" s="97">
        <f>I450/N450</f>
        <v>2.7777777777777776E-2</v>
      </c>
      <c r="J451" s="97">
        <f>J450/N450</f>
        <v>0.12962962962962962</v>
      </c>
      <c r="K451" s="97">
        <f>K450/N450</f>
        <v>0.20370370370370369</v>
      </c>
      <c r="L451" s="97">
        <f>L450/N450</f>
        <v>9.2592592592592587E-3</v>
      </c>
      <c r="M451" s="97">
        <f>M450/N450</f>
        <v>5.5555555555555552E-2</v>
      </c>
      <c r="N451" s="97">
        <f>G451+H451+I451+J451+K451+L451+M451</f>
        <v>1</v>
      </c>
    </row>
    <row r="452" spans="2:14">
      <c r="B452" s="255"/>
      <c r="C452" s="255"/>
      <c r="D452" s="255"/>
      <c r="E452" s="272" t="s">
        <v>33</v>
      </c>
      <c r="F452" s="100" t="s">
        <v>38</v>
      </c>
      <c r="G452" s="101">
        <v>91</v>
      </c>
      <c r="H452" s="101">
        <v>9</v>
      </c>
      <c r="I452" s="101">
        <v>3</v>
      </c>
      <c r="J452" s="101">
        <v>39</v>
      </c>
      <c r="K452" s="101">
        <v>38</v>
      </c>
      <c r="L452" s="101">
        <v>11</v>
      </c>
      <c r="M452" s="103">
        <v>23</v>
      </c>
      <c r="N452" s="101">
        <v>214</v>
      </c>
    </row>
    <row r="453" spans="2:14">
      <c r="B453" s="255"/>
      <c r="C453" s="255"/>
      <c r="D453" s="255"/>
      <c r="E453" s="273"/>
      <c r="F453" s="96" t="s">
        <v>49</v>
      </c>
      <c r="G453" s="97">
        <f>G452/N452</f>
        <v>0.42523364485981308</v>
      </c>
      <c r="H453" s="97">
        <f>H452/N452</f>
        <v>4.2056074766355138E-2</v>
      </c>
      <c r="I453" s="97">
        <f>I452/N452</f>
        <v>1.4018691588785047E-2</v>
      </c>
      <c r="J453" s="97">
        <f>J452/N452</f>
        <v>0.1822429906542056</v>
      </c>
      <c r="K453" s="97">
        <f>K452/N452</f>
        <v>0.17757009345794392</v>
      </c>
      <c r="L453" s="97">
        <f>L452/N452</f>
        <v>5.1401869158878503E-2</v>
      </c>
      <c r="M453" s="97">
        <f>M452/N452</f>
        <v>0.10747663551401869</v>
      </c>
      <c r="N453" s="97">
        <f>G453+H453+I453+J453+K453+L453+M453</f>
        <v>0.99999999999999989</v>
      </c>
    </row>
    <row r="454" spans="2:14">
      <c r="B454" s="255"/>
      <c r="C454" s="255"/>
      <c r="D454" s="255"/>
      <c r="E454" s="272" t="s">
        <v>34</v>
      </c>
      <c r="F454" s="100" t="s">
        <v>38</v>
      </c>
      <c r="G454" s="101">
        <v>26</v>
      </c>
      <c r="H454" s="101">
        <v>0</v>
      </c>
      <c r="I454" s="101">
        <v>4</v>
      </c>
      <c r="J454" s="101">
        <v>9</v>
      </c>
      <c r="K454" s="101">
        <v>9</v>
      </c>
      <c r="L454" s="101">
        <v>2</v>
      </c>
      <c r="M454" s="103">
        <v>5</v>
      </c>
      <c r="N454" s="101">
        <v>55</v>
      </c>
    </row>
    <row r="455" spans="2:14">
      <c r="B455" s="255"/>
      <c r="C455" s="255"/>
      <c r="D455" s="255"/>
      <c r="E455" s="273"/>
      <c r="F455" s="96" t="s">
        <v>49</v>
      </c>
      <c r="G455" s="97">
        <f>G454/N454</f>
        <v>0.47272727272727272</v>
      </c>
      <c r="H455" s="97">
        <f>H454/N454</f>
        <v>0</v>
      </c>
      <c r="I455" s="97">
        <f>I454/N454</f>
        <v>7.2727272727272724E-2</v>
      </c>
      <c r="J455" s="97">
        <f>J454/N454</f>
        <v>0.16363636363636364</v>
      </c>
      <c r="K455" s="97">
        <f>K454/N454</f>
        <v>0.16363636363636364</v>
      </c>
      <c r="L455" s="97">
        <f>L454/N454</f>
        <v>3.6363636363636362E-2</v>
      </c>
      <c r="M455" s="97">
        <f>M454/N454</f>
        <v>9.0909090909090912E-2</v>
      </c>
      <c r="N455" s="97">
        <f>G455+H455+I455+J455+K455+L455+M455</f>
        <v>0.99999999999999989</v>
      </c>
    </row>
    <row r="456" spans="2:14">
      <c r="B456" s="255"/>
      <c r="C456" s="255"/>
      <c r="D456" s="255"/>
      <c r="E456" s="272" t="s">
        <v>35</v>
      </c>
      <c r="F456" s="100" t="s">
        <v>38</v>
      </c>
      <c r="G456" s="101">
        <v>705</v>
      </c>
      <c r="H456" s="101">
        <v>81</v>
      </c>
      <c r="I456" s="101">
        <v>66</v>
      </c>
      <c r="J456" s="101">
        <v>235</v>
      </c>
      <c r="K456" s="101">
        <v>323</v>
      </c>
      <c r="L456" s="101">
        <v>106</v>
      </c>
      <c r="M456" s="103">
        <v>123</v>
      </c>
      <c r="N456" s="101">
        <v>1639</v>
      </c>
    </row>
    <row r="457" spans="2:14">
      <c r="B457" s="255"/>
      <c r="C457" s="255"/>
      <c r="D457" s="255"/>
      <c r="E457" s="273"/>
      <c r="F457" s="96" t="s">
        <v>49</v>
      </c>
      <c r="G457" s="97">
        <f>G456/N456</f>
        <v>0.43014032946918851</v>
      </c>
      <c r="H457" s="97">
        <f>H456/N456</f>
        <v>4.9420378279438681E-2</v>
      </c>
      <c r="I457" s="97">
        <f>I456/N456</f>
        <v>4.0268456375838924E-2</v>
      </c>
      <c r="J457" s="97">
        <f>J456/N456</f>
        <v>0.14338010982306285</v>
      </c>
      <c r="K457" s="97">
        <f>K456/N456</f>
        <v>0.19707138499084809</v>
      </c>
      <c r="L457" s="97">
        <f>L456/N456</f>
        <v>6.4673581452104945E-2</v>
      </c>
      <c r="M457" s="97">
        <f>M456/N456</f>
        <v>7.5045759609517995E-2</v>
      </c>
      <c r="N457" s="97">
        <f>G457+H457+I457+J457+K457+L457+M457</f>
        <v>1</v>
      </c>
    </row>
    <row r="458" spans="2:14">
      <c r="B458" s="255"/>
      <c r="C458" s="255"/>
      <c r="D458" s="255"/>
      <c r="E458" s="272" t="s">
        <v>36</v>
      </c>
      <c r="F458" s="100" t="s">
        <v>38</v>
      </c>
      <c r="G458" s="101">
        <v>227</v>
      </c>
      <c r="H458" s="101">
        <v>21</v>
      </c>
      <c r="I458" s="101">
        <v>33</v>
      </c>
      <c r="J458" s="101">
        <v>73</v>
      </c>
      <c r="K458" s="101">
        <v>90</v>
      </c>
      <c r="L458" s="101">
        <v>24</v>
      </c>
      <c r="M458" s="103">
        <v>18</v>
      </c>
      <c r="N458" s="101">
        <v>486</v>
      </c>
    </row>
    <row r="459" spans="2:14">
      <c r="B459" s="255"/>
      <c r="C459" s="255"/>
      <c r="D459" s="255"/>
      <c r="E459" s="273"/>
      <c r="F459" s="96" t="s">
        <v>49</v>
      </c>
      <c r="G459" s="97">
        <f>G458/N458</f>
        <v>0.46707818930041151</v>
      </c>
      <c r="H459" s="97">
        <f>H458/N458</f>
        <v>4.3209876543209874E-2</v>
      </c>
      <c r="I459" s="97">
        <f>I458/N458</f>
        <v>6.7901234567901231E-2</v>
      </c>
      <c r="J459" s="97">
        <f>J458/N458</f>
        <v>0.15020576131687244</v>
      </c>
      <c r="K459" s="97">
        <f>K458/N458</f>
        <v>0.18518518518518517</v>
      </c>
      <c r="L459" s="97">
        <f>L458/N458</f>
        <v>4.9382716049382713E-2</v>
      </c>
      <c r="M459" s="97">
        <f>M458/N458</f>
        <v>3.7037037037037035E-2</v>
      </c>
      <c r="N459" s="97">
        <f>G459+H459+I459+J459+K459+L459+M459</f>
        <v>1</v>
      </c>
    </row>
    <row r="460" spans="2:14">
      <c r="B460" s="255"/>
      <c r="C460" s="255"/>
      <c r="D460" s="255"/>
      <c r="E460" s="274" t="s">
        <v>52</v>
      </c>
      <c r="F460" s="100" t="s">
        <v>38</v>
      </c>
      <c r="G460" s="101">
        <v>1108</v>
      </c>
      <c r="H460" s="101">
        <v>114</v>
      </c>
      <c r="I460" s="101">
        <v>109</v>
      </c>
      <c r="J460" s="101">
        <v>370</v>
      </c>
      <c r="K460" s="101">
        <v>482</v>
      </c>
      <c r="L460" s="101">
        <v>144</v>
      </c>
      <c r="M460" s="103">
        <v>175</v>
      </c>
      <c r="N460" s="101">
        <v>2502</v>
      </c>
    </row>
    <row r="461" spans="2:14">
      <c r="B461" s="255"/>
      <c r="C461" s="273"/>
      <c r="D461" s="273"/>
      <c r="E461" s="273"/>
      <c r="F461" s="96" t="s">
        <v>49</v>
      </c>
      <c r="G461" s="97">
        <f>G460/N460</f>
        <v>0.44284572342126299</v>
      </c>
      <c r="H461" s="97">
        <f>H460/N460</f>
        <v>4.5563549160671464E-2</v>
      </c>
      <c r="I461" s="97">
        <f>I460/N460</f>
        <v>4.3565147881694646E-2</v>
      </c>
      <c r="J461" s="97">
        <f>J460/N460</f>
        <v>0.14788169464428458</v>
      </c>
      <c r="K461" s="97">
        <f>K460/N460</f>
        <v>0.19264588329336529</v>
      </c>
      <c r="L461" s="97">
        <f>L460/N460</f>
        <v>5.7553956834532377E-2</v>
      </c>
      <c r="M461" s="97">
        <f>M460/N460</f>
        <v>6.9944044764188654E-2</v>
      </c>
      <c r="N461" s="97">
        <f>G461+H461+I461+J461+K461+L461+M461</f>
        <v>1</v>
      </c>
    </row>
    <row r="462" spans="2:14">
      <c r="B462" s="255"/>
      <c r="C462" s="272" t="s">
        <v>31</v>
      </c>
      <c r="D462" s="272" t="s">
        <v>11</v>
      </c>
      <c r="E462" s="272" t="s">
        <v>32</v>
      </c>
      <c r="F462" s="100" t="s">
        <v>38</v>
      </c>
      <c r="G462" s="101">
        <v>3187</v>
      </c>
      <c r="H462" s="101">
        <v>171</v>
      </c>
      <c r="I462" s="101">
        <v>134</v>
      </c>
      <c r="J462" s="101">
        <v>456</v>
      </c>
      <c r="K462" s="101">
        <v>444</v>
      </c>
      <c r="L462" s="101">
        <v>151</v>
      </c>
      <c r="M462" s="103">
        <v>174</v>
      </c>
      <c r="N462" s="101">
        <v>4717</v>
      </c>
    </row>
    <row r="463" spans="2:14">
      <c r="B463" s="255"/>
      <c r="C463" s="255"/>
      <c r="D463" s="255"/>
      <c r="E463" s="273"/>
      <c r="F463" s="96" t="s">
        <v>49</v>
      </c>
      <c r="G463" s="97">
        <f>G462/N462</f>
        <v>0.67564129743481027</v>
      </c>
      <c r="H463" s="97">
        <f>H462/N462</f>
        <v>3.6251854992580032E-2</v>
      </c>
      <c r="I463" s="97">
        <f>I462/N462</f>
        <v>2.8407886368454528E-2</v>
      </c>
      <c r="J463" s="97">
        <f>J462/N462</f>
        <v>9.6671613313546748E-2</v>
      </c>
      <c r="K463" s="97">
        <f>K462/N462</f>
        <v>9.412762348950604E-2</v>
      </c>
      <c r="L463" s="97">
        <f>L462/N462</f>
        <v>3.2011871952512191E-2</v>
      </c>
      <c r="M463" s="97">
        <f>M462/N462</f>
        <v>3.6887852448590205E-2</v>
      </c>
      <c r="N463" s="97">
        <f>G463+H463+I463+J463+K463+L463+M463</f>
        <v>0.99999999999999989</v>
      </c>
    </row>
    <row r="464" spans="2:14">
      <c r="B464" s="255"/>
      <c r="C464" s="255"/>
      <c r="D464" s="255"/>
      <c r="E464" s="272" t="s">
        <v>33</v>
      </c>
      <c r="F464" s="100" t="s">
        <v>38</v>
      </c>
      <c r="G464" s="101">
        <v>5801</v>
      </c>
      <c r="H464" s="101">
        <v>372</v>
      </c>
      <c r="I464" s="101">
        <v>309</v>
      </c>
      <c r="J464" s="101">
        <v>1034</v>
      </c>
      <c r="K464" s="101">
        <v>1016</v>
      </c>
      <c r="L464" s="101">
        <v>271</v>
      </c>
      <c r="M464" s="103">
        <v>396</v>
      </c>
      <c r="N464" s="101">
        <v>9199</v>
      </c>
    </row>
    <row r="465" spans="2:14">
      <c r="B465" s="255"/>
      <c r="C465" s="255"/>
      <c r="D465" s="255"/>
      <c r="E465" s="273"/>
      <c r="F465" s="96" t="s">
        <v>49</v>
      </c>
      <c r="G465" s="97">
        <f>G464/N464</f>
        <v>0.63061202304598329</v>
      </c>
      <c r="H465" s="97">
        <f>H464/N464</f>
        <v>4.0439178171540385E-2</v>
      </c>
      <c r="I465" s="97">
        <f>I464/N464</f>
        <v>3.3590607674747253E-2</v>
      </c>
      <c r="J465" s="97">
        <f>J464/N464</f>
        <v>0.11240352212196977</v>
      </c>
      <c r="K465" s="97">
        <f>K464/N464</f>
        <v>0.1104467876943146</v>
      </c>
      <c r="L465" s="97">
        <f>L464/N464</f>
        <v>2.9459723883030763E-2</v>
      </c>
      <c r="M465" s="97">
        <f>M464/N464</f>
        <v>4.3048157408413959E-2</v>
      </c>
      <c r="N465" s="97">
        <f>G465+H465+I465+J465+K465+L465+M465</f>
        <v>1.0000000000000002</v>
      </c>
    </row>
    <row r="466" spans="2:14">
      <c r="B466" s="255"/>
      <c r="C466" s="255"/>
      <c r="D466" s="255"/>
      <c r="E466" s="272" t="s">
        <v>34</v>
      </c>
      <c r="F466" s="100" t="s">
        <v>38</v>
      </c>
      <c r="G466" s="101">
        <v>1465</v>
      </c>
      <c r="H466" s="101">
        <v>108</v>
      </c>
      <c r="I466" s="101">
        <v>70</v>
      </c>
      <c r="J466" s="101">
        <v>246</v>
      </c>
      <c r="K466" s="101">
        <v>257</v>
      </c>
      <c r="L466" s="101">
        <v>71</v>
      </c>
      <c r="M466" s="103">
        <v>107</v>
      </c>
      <c r="N466" s="101">
        <v>2324</v>
      </c>
    </row>
    <row r="467" spans="2:14">
      <c r="B467" s="255"/>
      <c r="C467" s="255"/>
      <c r="D467" s="255"/>
      <c r="E467" s="273"/>
      <c r="F467" s="96" t="s">
        <v>49</v>
      </c>
      <c r="G467" s="97">
        <f>G466/N466</f>
        <v>0.63037865748709121</v>
      </c>
      <c r="H467" s="97">
        <f>H466/N466</f>
        <v>4.6471600688468159E-2</v>
      </c>
      <c r="I467" s="97">
        <f>I466/N466</f>
        <v>3.0120481927710843E-2</v>
      </c>
      <c r="J467" s="97">
        <f>J466/N466</f>
        <v>0.10585197934595525</v>
      </c>
      <c r="K467" s="97">
        <f>K466/N466</f>
        <v>0.11058519793459552</v>
      </c>
      <c r="L467" s="97">
        <f>L466/N466</f>
        <v>3.0550774526678141E-2</v>
      </c>
      <c r="M467" s="97">
        <f>M466/N466</f>
        <v>4.6041308089500861E-2</v>
      </c>
      <c r="N467" s="97">
        <f>G467+H467+I467+J467+K467+L467+M467</f>
        <v>1</v>
      </c>
    </row>
    <row r="468" spans="2:14">
      <c r="B468" s="255"/>
      <c r="C468" s="255"/>
      <c r="D468" s="255"/>
      <c r="E468" s="272" t="s">
        <v>35</v>
      </c>
      <c r="F468" s="100" t="s">
        <v>38</v>
      </c>
      <c r="G468" s="101">
        <v>37617</v>
      </c>
      <c r="H468" s="101">
        <v>2217</v>
      </c>
      <c r="I468" s="101">
        <v>1899</v>
      </c>
      <c r="J468" s="101">
        <v>5975</v>
      </c>
      <c r="K468" s="101">
        <v>5971</v>
      </c>
      <c r="L468" s="101">
        <v>1877</v>
      </c>
      <c r="M468" s="103">
        <v>2439</v>
      </c>
      <c r="N468" s="101">
        <v>57995</v>
      </c>
    </row>
    <row r="469" spans="2:14">
      <c r="B469" s="255"/>
      <c r="C469" s="255"/>
      <c r="D469" s="255"/>
      <c r="E469" s="273"/>
      <c r="F469" s="96" t="s">
        <v>49</v>
      </c>
      <c r="G469" s="97">
        <f>G468/N468</f>
        <v>0.64862488145529784</v>
      </c>
      <c r="H469" s="97">
        <f>H468/N468</f>
        <v>3.8227433399430986E-2</v>
      </c>
      <c r="I469" s="97">
        <f>I468/N468</f>
        <v>3.2744202086386759E-2</v>
      </c>
      <c r="J469" s="97">
        <f>J468/N468</f>
        <v>0.10302612294163289</v>
      </c>
      <c r="K469" s="97">
        <f>K468/N468</f>
        <v>0.10295715147857575</v>
      </c>
      <c r="L469" s="97">
        <f>L468/N468</f>
        <v>3.2364859039572376E-2</v>
      </c>
      <c r="M469" s="97">
        <f>M468/N468</f>
        <v>4.205534959910337E-2</v>
      </c>
      <c r="N469" s="97">
        <f>G469+H469+I469+J469+K469+L469+M469</f>
        <v>1</v>
      </c>
    </row>
    <row r="470" spans="2:14">
      <c r="B470" s="255"/>
      <c r="C470" s="255"/>
      <c r="D470" s="255"/>
      <c r="E470" s="272" t="s">
        <v>36</v>
      </c>
      <c r="F470" s="100" t="s">
        <v>38</v>
      </c>
      <c r="G470" s="101">
        <v>13809</v>
      </c>
      <c r="H470" s="101">
        <v>814</v>
      </c>
      <c r="I470" s="101">
        <v>693</v>
      </c>
      <c r="J470" s="101">
        <v>1846</v>
      </c>
      <c r="K470" s="101">
        <v>1708</v>
      </c>
      <c r="L470" s="101">
        <v>573</v>
      </c>
      <c r="M470" s="103">
        <v>830</v>
      </c>
      <c r="N470" s="101">
        <v>20273</v>
      </c>
    </row>
    <row r="471" spans="2:14">
      <c r="B471" s="255"/>
      <c r="C471" s="255"/>
      <c r="D471" s="255"/>
      <c r="E471" s="273"/>
      <c r="F471" s="96" t="s">
        <v>49</v>
      </c>
      <c r="G471" s="97">
        <f>G470/N470</f>
        <v>0.68115227149410551</v>
      </c>
      <c r="H471" s="97">
        <f>H470/N470</f>
        <v>4.0151926207270754E-2</v>
      </c>
      <c r="I471" s="97">
        <f>I470/N470</f>
        <v>3.4183396635919697E-2</v>
      </c>
      <c r="J471" s="97">
        <f>J470/N470</f>
        <v>9.1057070981107879E-2</v>
      </c>
      <c r="K471" s="97">
        <f>K470/N470</f>
        <v>8.4249987668327336E-2</v>
      </c>
      <c r="L471" s="97">
        <f>L470/N470</f>
        <v>2.826419375524096E-2</v>
      </c>
      <c r="M471" s="97">
        <f>M470/N470</f>
        <v>4.0941153258027919E-2</v>
      </c>
      <c r="N471" s="97">
        <f>G471+H471+I471+J471+K471+L471+M471</f>
        <v>1</v>
      </c>
    </row>
    <row r="472" spans="2:14">
      <c r="B472" s="255"/>
      <c r="C472" s="255"/>
      <c r="D472" s="255"/>
      <c r="E472" s="274" t="s">
        <v>52</v>
      </c>
      <c r="F472" s="100" t="s">
        <v>38</v>
      </c>
      <c r="G472" s="101">
        <v>61879</v>
      </c>
      <c r="H472" s="101">
        <v>3682</v>
      </c>
      <c r="I472" s="101">
        <v>3105</v>
      </c>
      <c r="J472" s="101">
        <v>9557</v>
      </c>
      <c r="K472" s="101">
        <v>9396</v>
      </c>
      <c r="L472" s="101">
        <v>2943</v>
      </c>
      <c r="M472" s="103">
        <v>3946</v>
      </c>
      <c r="N472" s="101">
        <v>94508</v>
      </c>
    </row>
    <row r="473" spans="2:14">
      <c r="B473" s="255"/>
      <c r="C473" s="255"/>
      <c r="D473" s="273"/>
      <c r="E473" s="273"/>
      <c r="F473" s="96" t="s">
        <v>49</v>
      </c>
      <c r="G473" s="97">
        <f>G472/N472</f>
        <v>0.6547488043340246</v>
      </c>
      <c r="H473" s="97">
        <f>H472/N472</f>
        <v>3.8959664790282303E-2</v>
      </c>
      <c r="I473" s="97">
        <f>I472/N472</f>
        <v>3.2854361535531382E-2</v>
      </c>
      <c r="J473" s="97">
        <f>J472/N472</f>
        <v>0.10112371439454861</v>
      </c>
      <c r="K473" s="97">
        <f>K472/N472</f>
        <v>9.9420154907521055E-2</v>
      </c>
      <c r="L473" s="97">
        <f>L472/N472</f>
        <v>3.1140220933677572E-2</v>
      </c>
      <c r="M473" s="97">
        <f>M472/N472</f>
        <v>4.1753079104414441E-2</v>
      </c>
      <c r="N473" s="97">
        <f>G473+H473+I473+J473+K473+L473+M473</f>
        <v>0.99999999999999989</v>
      </c>
    </row>
    <row r="474" spans="2:14">
      <c r="B474" s="255"/>
      <c r="C474" s="255"/>
      <c r="D474" s="272" t="s">
        <v>12</v>
      </c>
      <c r="E474" s="272" t="s">
        <v>32</v>
      </c>
      <c r="F474" s="100" t="s">
        <v>38</v>
      </c>
      <c r="G474" s="101">
        <v>4880</v>
      </c>
      <c r="H474" s="101">
        <v>197</v>
      </c>
      <c r="I474" s="101">
        <v>138</v>
      </c>
      <c r="J474" s="101">
        <v>494</v>
      </c>
      <c r="K474" s="101">
        <v>548</v>
      </c>
      <c r="L474" s="101">
        <v>200</v>
      </c>
      <c r="M474" s="103">
        <v>255</v>
      </c>
      <c r="N474" s="101">
        <v>6712</v>
      </c>
    </row>
    <row r="475" spans="2:14">
      <c r="B475" s="255"/>
      <c r="C475" s="255"/>
      <c r="D475" s="255"/>
      <c r="E475" s="273"/>
      <c r="F475" s="96" t="s">
        <v>49</v>
      </c>
      <c r="G475" s="97">
        <f>G474/N474</f>
        <v>0.7270560190703218</v>
      </c>
      <c r="H475" s="97">
        <f>H474/N474</f>
        <v>2.9350417163289632E-2</v>
      </c>
      <c r="I475" s="97">
        <f>I474/N474</f>
        <v>2.0560190703218118E-2</v>
      </c>
      <c r="J475" s="97">
        <f>J474/N474</f>
        <v>7.3599523241954706E-2</v>
      </c>
      <c r="K475" s="97">
        <f>K474/N474</f>
        <v>8.1644815256257455E-2</v>
      </c>
      <c r="L475" s="97">
        <f>L474/N474</f>
        <v>2.9797377830750895E-2</v>
      </c>
      <c r="M475" s="97">
        <f>M474/N474</f>
        <v>3.7991656734207388E-2</v>
      </c>
      <c r="N475" s="97">
        <f>G475+H475+I475+J475+K475+L475+M475</f>
        <v>1</v>
      </c>
    </row>
    <row r="476" spans="2:14">
      <c r="B476" s="255"/>
      <c r="C476" s="255"/>
      <c r="D476" s="255"/>
      <c r="E476" s="272" t="s">
        <v>33</v>
      </c>
      <c r="F476" s="100" t="s">
        <v>38</v>
      </c>
      <c r="G476" s="101">
        <v>9537</v>
      </c>
      <c r="H476" s="101">
        <v>416</v>
      </c>
      <c r="I476" s="101">
        <v>320</v>
      </c>
      <c r="J476" s="101">
        <v>1112</v>
      </c>
      <c r="K476" s="101">
        <v>1474</v>
      </c>
      <c r="L476" s="101">
        <v>497</v>
      </c>
      <c r="M476" s="103">
        <v>703</v>
      </c>
      <c r="N476" s="101">
        <v>14059</v>
      </c>
    </row>
    <row r="477" spans="2:14">
      <c r="B477" s="255"/>
      <c r="C477" s="255"/>
      <c r="D477" s="255"/>
      <c r="E477" s="273"/>
      <c r="F477" s="96" t="s">
        <v>49</v>
      </c>
      <c r="G477" s="97">
        <f>G476/N476</f>
        <v>0.67835550181378479</v>
      </c>
      <c r="H477" s="97">
        <f>H476/N476</f>
        <v>2.9589586741589017E-2</v>
      </c>
      <c r="I477" s="97">
        <f>I476/N476</f>
        <v>2.276122057045309E-2</v>
      </c>
      <c r="J477" s="97">
        <f>J476/N476</f>
        <v>7.9095241482324496E-2</v>
      </c>
      <c r="K477" s="97">
        <f>K476/N476</f>
        <v>0.10484387225264954</v>
      </c>
      <c r="L477" s="97">
        <f>L476/N476</f>
        <v>3.5351020698484954E-2</v>
      </c>
      <c r="M477" s="97">
        <f>M476/N476</f>
        <v>5.0003556440714136E-2</v>
      </c>
      <c r="N477" s="97">
        <f>G477+H477+I477+J477+K477+L477+M477</f>
        <v>1</v>
      </c>
    </row>
    <row r="478" spans="2:14">
      <c r="B478" s="255"/>
      <c r="C478" s="255"/>
      <c r="D478" s="255"/>
      <c r="E478" s="272" t="s">
        <v>34</v>
      </c>
      <c r="F478" s="100" t="s">
        <v>38</v>
      </c>
      <c r="G478" s="101">
        <v>2170</v>
      </c>
      <c r="H478" s="101">
        <v>113</v>
      </c>
      <c r="I478" s="101">
        <v>96</v>
      </c>
      <c r="J478" s="101">
        <v>294</v>
      </c>
      <c r="K478" s="101">
        <v>370</v>
      </c>
      <c r="L478" s="101">
        <v>124</v>
      </c>
      <c r="M478" s="103">
        <v>153</v>
      </c>
      <c r="N478" s="101">
        <v>3320</v>
      </c>
    </row>
    <row r="479" spans="2:14">
      <c r="B479" s="255"/>
      <c r="C479" s="255"/>
      <c r="D479" s="255"/>
      <c r="E479" s="273"/>
      <c r="F479" s="96" t="s">
        <v>49</v>
      </c>
      <c r="G479" s="97">
        <f>G478/N478</f>
        <v>0.65361445783132532</v>
      </c>
      <c r="H479" s="97">
        <f>H478/N478</f>
        <v>3.4036144578313256E-2</v>
      </c>
      <c r="I479" s="97">
        <f>I478/N478</f>
        <v>2.891566265060241E-2</v>
      </c>
      <c r="J479" s="97">
        <f>J478/N478</f>
        <v>8.8554216867469879E-2</v>
      </c>
      <c r="K479" s="97">
        <f>K478/N478</f>
        <v>0.11144578313253012</v>
      </c>
      <c r="L479" s="97">
        <f>L478/N478</f>
        <v>3.7349397590361447E-2</v>
      </c>
      <c r="M479" s="97">
        <f>M478/N478</f>
        <v>4.608433734939759E-2</v>
      </c>
      <c r="N479" s="97">
        <f>G479+H479+I479+J479+K479+L479+M479</f>
        <v>1.0000000000000002</v>
      </c>
    </row>
    <row r="480" spans="2:14">
      <c r="B480" s="255"/>
      <c r="C480" s="255"/>
      <c r="D480" s="255"/>
      <c r="E480" s="272" t="s">
        <v>35</v>
      </c>
      <c r="F480" s="100" t="s">
        <v>38</v>
      </c>
      <c r="G480" s="101">
        <v>58011</v>
      </c>
      <c r="H480" s="101">
        <v>2539</v>
      </c>
      <c r="I480" s="101">
        <v>2120</v>
      </c>
      <c r="J480" s="101">
        <v>6556</v>
      </c>
      <c r="K480" s="101">
        <v>7497</v>
      </c>
      <c r="L480" s="101">
        <v>2721</v>
      </c>
      <c r="M480" s="103">
        <v>3611</v>
      </c>
      <c r="N480" s="101">
        <v>83055</v>
      </c>
    </row>
    <row r="481" spans="2:14">
      <c r="B481" s="255"/>
      <c r="C481" s="255"/>
      <c r="D481" s="255"/>
      <c r="E481" s="273"/>
      <c r="F481" s="96" t="s">
        <v>49</v>
      </c>
      <c r="G481" s="97">
        <f>G480/N480</f>
        <v>0.69846487267473356</v>
      </c>
      <c r="H481" s="97">
        <f>H480/N480</f>
        <v>3.0570104147853831E-2</v>
      </c>
      <c r="I481" s="97">
        <f>I480/N480</f>
        <v>2.5525254349527422E-2</v>
      </c>
      <c r="J481" s="97">
        <f>J480/N480</f>
        <v>7.8935645054481973E-2</v>
      </c>
      <c r="K481" s="97">
        <f>K480/N480</f>
        <v>9.0265486725663716E-2</v>
      </c>
      <c r="L481" s="97">
        <f>L480/N480</f>
        <v>3.276142315333213E-2</v>
      </c>
      <c r="M481" s="97">
        <f>M480/N480</f>
        <v>4.347721389440732E-2</v>
      </c>
      <c r="N481" s="97">
        <f>G481+H481+I481+J481+K481+L481+M481</f>
        <v>1</v>
      </c>
    </row>
    <row r="482" spans="2:14">
      <c r="B482" s="255"/>
      <c r="C482" s="255"/>
      <c r="D482" s="255"/>
      <c r="E482" s="272" t="s">
        <v>36</v>
      </c>
      <c r="F482" s="100" t="s">
        <v>38</v>
      </c>
      <c r="G482" s="101">
        <v>16392</v>
      </c>
      <c r="H482" s="101">
        <v>723</v>
      </c>
      <c r="I482" s="101">
        <v>621</v>
      </c>
      <c r="J482" s="101">
        <v>1812</v>
      </c>
      <c r="K482" s="101">
        <v>1949</v>
      </c>
      <c r="L482" s="101">
        <v>671</v>
      </c>
      <c r="M482" s="103">
        <v>997</v>
      </c>
      <c r="N482" s="101">
        <v>23165</v>
      </c>
    </row>
    <row r="483" spans="2:14">
      <c r="B483" s="255"/>
      <c r="C483" s="255"/>
      <c r="D483" s="255"/>
      <c r="E483" s="273"/>
      <c r="F483" s="96" t="s">
        <v>49</v>
      </c>
      <c r="G483" s="97">
        <f>G482/N482</f>
        <v>0.70761925318368224</v>
      </c>
      <c r="H483" s="97">
        <f>H482/N482</f>
        <v>3.121087848046622E-2</v>
      </c>
      <c r="I483" s="97">
        <f>I482/N482</f>
        <v>2.6807684006043601E-2</v>
      </c>
      <c r="J483" s="97">
        <f>J482/N482</f>
        <v>7.8221454780919492E-2</v>
      </c>
      <c r="K483" s="97">
        <f>K482/N482</f>
        <v>8.4135549320094968E-2</v>
      </c>
      <c r="L483" s="97">
        <f>L482/N482</f>
        <v>2.8966112669976257E-2</v>
      </c>
      <c r="M483" s="97">
        <f>M482/N482</f>
        <v>4.303906755881718E-2</v>
      </c>
      <c r="N483" s="97">
        <f>G483+H483+I483+J483+K483+L483+M483</f>
        <v>0.99999999999999989</v>
      </c>
    </row>
    <row r="484" spans="2:14">
      <c r="B484" s="255"/>
      <c r="C484" s="255"/>
      <c r="D484" s="255"/>
      <c r="E484" s="274" t="s">
        <v>52</v>
      </c>
      <c r="F484" s="100" t="s">
        <v>38</v>
      </c>
      <c r="G484" s="101">
        <v>90990</v>
      </c>
      <c r="H484" s="101">
        <v>3988</v>
      </c>
      <c r="I484" s="101">
        <v>3295</v>
      </c>
      <c r="J484" s="101">
        <v>10268</v>
      </c>
      <c r="K484" s="101">
        <v>11838</v>
      </c>
      <c r="L484" s="101">
        <v>4213</v>
      </c>
      <c r="M484" s="103">
        <v>5719</v>
      </c>
      <c r="N484" s="101">
        <v>130311</v>
      </c>
    </row>
    <row r="485" spans="2:14">
      <c r="B485" s="255"/>
      <c r="C485" s="273"/>
      <c r="D485" s="273"/>
      <c r="E485" s="273"/>
      <c r="F485" s="96" t="s">
        <v>49</v>
      </c>
      <c r="G485" s="97">
        <f>G484/N484</f>
        <v>0.69825264175702739</v>
      </c>
      <c r="H485" s="97">
        <f>H484/N484</f>
        <v>3.0603709587064792E-2</v>
      </c>
      <c r="I485" s="97">
        <f>I484/N484</f>
        <v>2.52856627606265E-2</v>
      </c>
      <c r="J485" s="97">
        <f>J484/N484</f>
        <v>7.8796110842522887E-2</v>
      </c>
      <c r="K485" s="97">
        <f>K484/N484</f>
        <v>9.0844211156387411E-2</v>
      </c>
      <c r="L485" s="97">
        <f>L484/N484</f>
        <v>3.2330348167077222E-2</v>
      </c>
      <c r="M485" s="97">
        <f>M484/N484</f>
        <v>4.3887315729293767E-2</v>
      </c>
      <c r="N485" s="97">
        <f>G485+H485+I485+J485+K485+L485+M485</f>
        <v>1</v>
      </c>
    </row>
    <row r="486" spans="2:14">
      <c r="B486" s="255"/>
      <c r="C486" s="272" t="s">
        <v>40</v>
      </c>
      <c r="D486" s="272" t="s">
        <v>11</v>
      </c>
      <c r="E486" s="272" t="s">
        <v>32</v>
      </c>
      <c r="F486" s="100" t="s">
        <v>38</v>
      </c>
      <c r="G486" s="101">
        <v>630</v>
      </c>
      <c r="H486" s="101">
        <v>19</v>
      </c>
      <c r="I486" s="101">
        <v>17</v>
      </c>
      <c r="J486" s="101">
        <v>48</v>
      </c>
      <c r="K486" s="101">
        <v>43</v>
      </c>
      <c r="L486" s="101">
        <v>12</v>
      </c>
      <c r="M486" s="103">
        <v>11</v>
      </c>
      <c r="N486" s="101">
        <v>780</v>
      </c>
    </row>
    <row r="487" spans="2:14">
      <c r="B487" s="255"/>
      <c r="C487" s="255"/>
      <c r="D487" s="255"/>
      <c r="E487" s="273"/>
      <c r="F487" s="96" t="s">
        <v>49</v>
      </c>
      <c r="G487" s="97">
        <f>G486/N486</f>
        <v>0.80769230769230771</v>
      </c>
      <c r="H487" s="97">
        <f>H486/N486</f>
        <v>2.4358974358974359E-2</v>
      </c>
      <c r="I487" s="97">
        <f>I486/N486</f>
        <v>2.1794871794871794E-2</v>
      </c>
      <c r="J487" s="97">
        <f>J486/N486</f>
        <v>6.1538461538461542E-2</v>
      </c>
      <c r="K487" s="97">
        <f>K486/N486</f>
        <v>5.5128205128205127E-2</v>
      </c>
      <c r="L487" s="97">
        <f>L486/N486</f>
        <v>1.5384615384615385E-2</v>
      </c>
      <c r="M487" s="97">
        <f>M486/N486</f>
        <v>1.4102564102564103E-2</v>
      </c>
      <c r="N487" s="97">
        <f>G487+H487+I487+J487+K487+L487+M487</f>
        <v>1</v>
      </c>
    </row>
    <row r="488" spans="2:14">
      <c r="B488" s="255"/>
      <c r="C488" s="255"/>
      <c r="D488" s="255"/>
      <c r="E488" s="272" t="s">
        <v>33</v>
      </c>
      <c r="F488" s="100" t="s">
        <v>38</v>
      </c>
      <c r="G488" s="101">
        <v>978</v>
      </c>
      <c r="H488" s="101">
        <v>30</v>
      </c>
      <c r="I488" s="101">
        <v>25</v>
      </c>
      <c r="J488" s="101">
        <v>88</v>
      </c>
      <c r="K488" s="101">
        <v>103</v>
      </c>
      <c r="L488" s="101">
        <v>28</v>
      </c>
      <c r="M488" s="103">
        <v>27</v>
      </c>
      <c r="N488" s="101">
        <v>1279</v>
      </c>
    </row>
    <row r="489" spans="2:14">
      <c r="B489" s="255"/>
      <c r="C489" s="255"/>
      <c r="D489" s="255"/>
      <c r="E489" s="273"/>
      <c r="F489" s="96" t="s">
        <v>49</v>
      </c>
      <c r="G489" s="97">
        <f>G488/N488</f>
        <v>0.76465989053948402</v>
      </c>
      <c r="H489" s="97">
        <f>H488/N488</f>
        <v>2.3455824863174355E-2</v>
      </c>
      <c r="I489" s="97">
        <f>I488/N488</f>
        <v>1.9546520719311962E-2</v>
      </c>
      <c r="J489" s="97">
        <f>J488/N488</f>
        <v>6.8803752931978102E-2</v>
      </c>
      <c r="K489" s="97">
        <f>K488/N488</f>
        <v>8.0531665363565291E-2</v>
      </c>
      <c r="L489" s="97">
        <f>L488/N488</f>
        <v>2.1892103205629398E-2</v>
      </c>
      <c r="M489" s="97">
        <f>M488/N488</f>
        <v>2.1110242376856918E-2</v>
      </c>
      <c r="N489" s="97">
        <f>G489+H489+I489+J489+K489+L489+M489</f>
        <v>0.99999999999999989</v>
      </c>
    </row>
    <row r="490" spans="2:14">
      <c r="B490" s="255"/>
      <c r="C490" s="255"/>
      <c r="D490" s="255"/>
      <c r="E490" s="272" t="s">
        <v>34</v>
      </c>
      <c r="F490" s="100" t="s">
        <v>38</v>
      </c>
      <c r="G490" s="101">
        <v>237</v>
      </c>
      <c r="H490" s="101">
        <v>10</v>
      </c>
      <c r="I490" s="101">
        <v>12</v>
      </c>
      <c r="J490" s="101">
        <v>37</v>
      </c>
      <c r="K490" s="101">
        <v>29</v>
      </c>
      <c r="L490" s="101">
        <v>8</v>
      </c>
      <c r="M490" s="103">
        <v>9</v>
      </c>
      <c r="N490" s="101">
        <v>342</v>
      </c>
    </row>
    <row r="491" spans="2:14">
      <c r="B491" s="255"/>
      <c r="C491" s="255"/>
      <c r="D491" s="255"/>
      <c r="E491" s="273"/>
      <c r="F491" s="96" t="s">
        <v>49</v>
      </c>
      <c r="G491" s="97">
        <f>G490/N490</f>
        <v>0.69298245614035092</v>
      </c>
      <c r="H491" s="97">
        <f>H490/N490</f>
        <v>2.9239766081871343E-2</v>
      </c>
      <c r="I491" s="97">
        <f>I490/N490</f>
        <v>3.5087719298245612E-2</v>
      </c>
      <c r="J491" s="97">
        <f>J490/N490</f>
        <v>0.10818713450292397</v>
      </c>
      <c r="K491" s="97">
        <f>K490/N490</f>
        <v>8.4795321637426896E-2</v>
      </c>
      <c r="L491" s="97">
        <f>L490/N490</f>
        <v>2.3391812865497075E-2</v>
      </c>
      <c r="M491" s="97">
        <f>M490/N490</f>
        <v>2.6315789473684209E-2</v>
      </c>
      <c r="N491" s="97">
        <f>G491+H491+I491+J491+K491+L491+M491</f>
        <v>1</v>
      </c>
    </row>
    <row r="492" spans="2:14">
      <c r="B492" s="255"/>
      <c r="C492" s="255"/>
      <c r="D492" s="255"/>
      <c r="E492" s="272" t="s">
        <v>35</v>
      </c>
      <c r="F492" s="100" t="s">
        <v>38</v>
      </c>
      <c r="G492" s="101">
        <v>9390</v>
      </c>
      <c r="H492" s="101">
        <v>385</v>
      </c>
      <c r="I492" s="101">
        <v>298</v>
      </c>
      <c r="J492" s="101">
        <v>843</v>
      </c>
      <c r="K492" s="101">
        <v>727</v>
      </c>
      <c r="L492" s="101">
        <v>228</v>
      </c>
      <c r="M492" s="103">
        <v>249</v>
      </c>
      <c r="N492" s="101">
        <v>12120</v>
      </c>
    </row>
    <row r="493" spans="2:14">
      <c r="B493" s="255"/>
      <c r="C493" s="255"/>
      <c r="D493" s="255"/>
      <c r="E493" s="273"/>
      <c r="F493" s="96" t="s">
        <v>49</v>
      </c>
      <c r="G493" s="97">
        <f>G492/N492</f>
        <v>0.77475247524752477</v>
      </c>
      <c r="H493" s="97">
        <f>H492/N492</f>
        <v>3.1765676567656768E-2</v>
      </c>
      <c r="I493" s="97">
        <f>I492/N492</f>
        <v>2.4587458745874587E-2</v>
      </c>
      <c r="J493" s="97">
        <f>J492/N492</f>
        <v>6.9554455445544561E-2</v>
      </c>
      <c r="K493" s="97">
        <f>K492/N492</f>
        <v>5.9983498349834984E-2</v>
      </c>
      <c r="L493" s="97">
        <f>L492/N492</f>
        <v>1.8811881188118811E-2</v>
      </c>
      <c r="M493" s="97">
        <f>M492/N492</f>
        <v>2.0544554455445545E-2</v>
      </c>
      <c r="N493" s="97">
        <f>G493+H493+I493+J493+K493+L493+M493</f>
        <v>1</v>
      </c>
    </row>
    <row r="494" spans="2:14">
      <c r="B494" s="255"/>
      <c r="C494" s="255"/>
      <c r="D494" s="255"/>
      <c r="E494" s="272" t="s">
        <v>36</v>
      </c>
      <c r="F494" s="100" t="s">
        <v>38</v>
      </c>
      <c r="G494" s="101">
        <v>3045</v>
      </c>
      <c r="H494" s="101">
        <v>96</v>
      </c>
      <c r="I494" s="101">
        <v>61</v>
      </c>
      <c r="J494" s="101">
        <v>212</v>
      </c>
      <c r="K494" s="101">
        <v>192</v>
      </c>
      <c r="L494" s="101">
        <v>52</v>
      </c>
      <c r="M494" s="103">
        <v>67</v>
      </c>
      <c r="N494" s="101">
        <v>3725</v>
      </c>
    </row>
    <row r="495" spans="2:14">
      <c r="B495" s="255"/>
      <c r="C495" s="255"/>
      <c r="D495" s="255"/>
      <c r="E495" s="273"/>
      <c r="F495" s="96" t="s">
        <v>49</v>
      </c>
      <c r="G495" s="97">
        <f>G494/N494</f>
        <v>0.81744966442953015</v>
      </c>
      <c r="H495" s="97">
        <f>H494/N494</f>
        <v>2.5771812080536912E-2</v>
      </c>
      <c r="I495" s="97">
        <f>I494/N494</f>
        <v>1.6375838926174495E-2</v>
      </c>
      <c r="J495" s="97">
        <f>J494/N494</f>
        <v>5.6912751677852348E-2</v>
      </c>
      <c r="K495" s="97">
        <f>K494/N494</f>
        <v>5.1543624161073824E-2</v>
      </c>
      <c r="L495" s="97">
        <f>L494/N494</f>
        <v>1.3959731543624161E-2</v>
      </c>
      <c r="M495" s="97">
        <f>M494/N494</f>
        <v>1.7986577181208052E-2</v>
      </c>
      <c r="N495" s="97">
        <f>G495+H495+I495+J495+K495+L495+M495</f>
        <v>1</v>
      </c>
    </row>
    <row r="496" spans="2:14">
      <c r="B496" s="255"/>
      <c r="C496" s="255"/>
      <c r="D496" s="255"/>
      <c r="E496" s="274" t="s">
        <v>52</v>
      </c>
      <c r="F496" s="100" t="s">
        <v>38</v>
      </c>
      <c r="G496" s="101">
        <v>14280</v>
      </c>
      <c r="H496" s="101">
        <v>540</v>
      </c>
      <c r="I496" s="101">
        <v>413</v>
      </c>
      <c r="J496" s="101">
        <v>1228</v>
      </c>
      <c r="K496" s="101">
        <v>1094</v>
      </c>
      <c r="L496" s="101">
        <v>328</v>
      </c>
      <c r="M496" s="103">
        <v>363</v>
      </c>
      <c r="N496" s="101">
        <v>18246</v>
      </c>
    </row>
    <row r="497" spans="2:14">
      <c r="B497" s="255"/>
      <c r="C497" s="255"/>
      <c r="D497" s="273"/>
      <c r="E497" s="273"/>
      <c r="F497" s="96" t="s">
        <v>49</v>
      </c>
      <c r="G497" s="97">
        <f>G496/N496</f>
        <v>0.78263729036501151</v>
      </c>
      <c r="H497" s="97">
        <f>H496/N496</f>
        <v>2.9595527786912199E-2</v>
      </c>
      <c r="I497" s="97">
        <f>I496/N496</f>
        <v>2.2635098103693959E-2</v>
      </c>
      <c r="J497" s="97">
        <f>J496/N496</f>
        <v>6.7302422448755894E-2</v>
      </c>
      <c r="K497" s="97">
        <f>K496/N496</f>
        <v>5.9958347034966566E-2</v>
      </c>
      <c r="L497" s="97">
        <f>L496/N496</f>
        <v>1.7976542803902224E-2</v>
      </c>
      <c r="M497" s="97">
        <f>M496/N496</f>
        <v>1.9894771456757644E-2</v>
      </c>
      <c r="N497" s="97">
        <f>G497+H497+I497+J497+K497+L497+M497</f>
        <v>1</v>
      </c>
    </row>
    <row r="498" spans="2:14">
      <c r="B498" s="255"/>
      <c r="C498" s="255"/>
      <c r="D498" s="272" t="s">
        <v>12</v>
      </c>
      <c r="E498" s="272" t="s">
        <v>32</v>
      </c>
      <c r="F498" s="100" t="s">
        <v>38</v>
      </c>
      <c r="G498" s="101">
        <v>991</v>
      </c>
      <c r="H498" s="101">
        <v>38</v>
      </c>
      <c r="I498" s="101">
        <v>34</v>
      </c>
      <c r="J498" s="101">
        <v>64</v>
      </c>
      <c r="K498" s="101">
        <v>85</v>
      </c>
      <c r="L498" s="101">
        <v>17</v>
      </c>
      <c r="M498" s="103">
        <v>34</v>
      </c>
      <c r="N498" s="101">
        <v>1263</v>
      </c>
    </row>
    <row r="499" spans="2:14">
      <c r="B499" s="255"/>
      <c r="C499" s="255"/>
      <c r="D499" s="255"/>
      <c r="E499" s="273"/>
      <c r="F499" s="96" t="s">
        <v>49</v>
      </c>
      <c r="G499" s="97">
        <f>G498/N498</f>
        <v>0.78463974663499603</v>
      </c>
      <c r="H499" s="97">
        <f>H498/N498</f>
        <v>3.0087094220110848E-2</v>
      </c>
      <c r="I499" s="97">
        <f>I498/N498</f>
        <v>2.6920031670625493E-2</v>
      </c>
      <c r="J499" s="97">
        <f>J498/N498</f>
        <v>5.0673000791765635E-2</v>
      </c>
      <c r="K499" s="97">
        <f>K498/N498</f>
        <v>6.7300079176563735E-2</v>
      </c>
      <c r="L499" s="97">
        <f>L498/N498</f>
        <v>1.3460015835312747E-2</v>
      </c>
      <c r="M499" s="97">
        <f>M498/N498</f>
        <v>2.6920031670625493E-2</v>
      </c>
      <c r="N499" s="97">
        <f>G499+H499+I499+J499+K499+L499+M499</f>
        <v>1</v>
      </c>
    </row>
    <row r="500" spans="2:14">
      <c r="B500" s="255"/>
      <c r="C500" s="255"/>
      <c r="D500" s="255"/>
      <c r="E500" s="272" t="s">
        <v>33</v>
      </c>
      <c r="F500" s="100" t="s">
        <v>38</v>
      </c>
      <c r="G500" s="101">
        <v>2009</v>
      </c>
      <c r="H500" s="101">
        <v>67</v>
      </c>
      <c r="I500" s="101">
        <v>57</v>
      </c>
      <c r="J500" s="101">
        <v>165</v>
      </c>
      <c r="K500" s="101">
        <v>175</v>
      </c>
      <c r="L500" s="101">
        <v>43</v>
      </c>
      <c r="M500" s="103">
        <v>69</v>
      </c>
      <c r="N500" s="101">
        <v>2585</v>
      </c>
    </row>
    <row r="501" spans="2:14">
      <c r="B501" s="255"/>
      <c r="C501" s="255"/>
      <c r="D501" s="255"/>
      <c r="E501" s="273"/>
      <c r="F501" s="96" t="s">
        <v>49</v>
      </c>
      <c r="G501" s="97">
        <f>G500/N500</f>
        <v>0.77717601547388782</v>
      </c>
      <c r="H501" s="97">
        <f>H500/N500</f>
        <v>2.5918762088974853E-2</v>
      </c>
      <c r="I501" s="97">
        <f>I500/N500</f>
        <v>2.2050290135396517E-2</v>
      </c>
      <c r="J501" s="97">
        <f>J500/N500</f>
        <v>6.3829787234042548E-2</v>
      </c>
      <c r="K501" s="97">
        <f>K500/N500</f>
        <v>6.7698259187620888E-2</v>
      </c>
      <c r="L501" s="97">
        <f>L500/N500</f>
        <v>1.6634429400386848E-2</v>
      </c>
      <c r="M501" s="97">
        <f>M500/N500</f>
        <v>2.6692456479690523E-2</v>
      </c>
      <c r="N501" s="97">
        <f>G501+H501+I501+J501+K501+L501+M501</f>
        <v>0.99999999999999989</v>
      </c>
    </row>
    <row r="502" spans="2:14">
      <c r="B502" s="255"/>
      <c r="C502" s="255"/>
      <c r="D502" s="255"/>
      <c r="E502" s="272" t="s">
        <v>34</v>
      </c>
      <c r="F502" s="100" t="s">
        <v>38</v>
      </c>
      <c r="G502" s="101">
        <v>415</v>
      </c>
      <c r="H502" s="101">
        <v>22</v>
      </c>
      <c r="I502" s="101">
        <v>9</v>
      </c>
      <c r="J502" s="101">
        <v>45</v>
      </c>
      <c r="K502" s="101">
        <v>51</v>
      </c>
      <c r="L502" s="101">
        <v>14</v>
      </c>
      <c r="M502" s="103">
        <v>12</v>
      </c>
      <c r="N502" s="101">
        <v>568</v>
      </c>
    </row>
    <row r="503" spans="2:14">
      <c r="B503" s="255"/>
      <c r="C503" s="255"/>
      <c r="D503" s="255"/>
      <c r="E503" s="273"/>
      <c r="F503" s="96" t="s">
        <v>49</v>
      </c>
      <c r="G503" s="97">
        <f>G502/N502</f>
        <v>0.73063380281690138</v>
      </c>
      <c r="H503" s="97">
        <f>H502/N502</f>
        <v>3.873239436619718E-2</v>
      </c>
      <c r="I503" s="97">
        <f>I502/N502</f>
        <v>1.5845070422535211E-2</v>
      </c>
      <c r="J503" s="97">
        <f>J502/N502</f>
        <v>7.9225352112676062E-2</v>
      </c>
      <c r="K503" s="97">
        <f>K502/N502</f>
        <v>8.9788732394366202E-2</v>
      </c>
      <c r="L503" s="97">
        <f>L502/N502</f>
        <v>2.464788732394366E-2</v>
      </c>
      <c r="M503" s="97">
        <f>M502/N502</f>
        <v>2.1126760563380281E-2</v>
      </c>
      <c r="N503" s="97">
        <f>G503+H503+I503+J503+K503+L503+M503</f>
        <v>0.99999999999999989</v>
      </c>
    </row>
    <row r="504" spans="2:14">
      <c r="B504" s="255"/>
      <c r="C504" s="255"/>
      <c r="D504" s="255"/>
      <c r="E504" s="272" t="s">
        <v>35</v>
      </c>
      <c r="F504" s="100" t="s">
        <v>38</v>
      </c>
      <c r="G504" s="101">
        <v>14404</v>
      </c>
      <c r="H504" s="101">
        <v>518</v>
      </c>
      <c r="I504" s="101">
        <v>368</v>
      </c>
      <c r="J504" s="101">
        <v>1147</v>
      </c>
      <c r="K504" s="101">
        <v>1159</v>
      </c>
      <c r="L504" s="101">
        <v>367</v>
      </c>
      <c r="M504" s="103">
        <v>500</v>
      </c>
      <c r="N504" s="101">
        <v>18463</v>
      </c>
    </row>
    <row r="505" spans="2:14">
      <c r="B505" s="255"/>
      <c r="C505" s="255"/>
      <c r="D505" s="255"/>
      <c r="E505" s="273"/>
      <c r="F505" s="96" t="s">
        <v>49</v>
      </c>
      <c r="G505" s="97">
        <f>G504/N504</f>
        <v>0.78015490440340141</v>
      </c>
      <c r="H505" s="97">
        <f>H504/N504</f>
        <v>2.8056112224448898E-2</v>
      </c>
      <c r="I505" s="97">
        <f>I504/N504</f>
        <v>1.9931755402697288E-2</v>
      </c>
      <c r="J505" s="97">
        <f>J504/N504</f>
        <v>6.2124248496993988E-2</v>
      </c>
      <c r="K505" s="97">
        <f>K504/N504</f>
        <v>6.2774197042734112E-2</v>
      </c>
      <c r="L505" s="97">
        <f>L504/N504</f>
        <v>1.9877593023885608E-2</v>
      </c>
      <c r="M505" s="97">
        <f>M504/N504</f>
        <v>2.7081189405838705E-2</v>
      </c>
      <c r="N505" s="97">
        <f>G505+H505+I505+J505+K505+L505+M505</f>
        <v>1</v>
      </c>
    </row>
    <row r="506" spans="2:14">
      <c r="B506" s="255"/>
      <c r="C506" s="255"/>
      <c r="D506" s="255"/>
      <c r="E506" s="272" t="s">
        <v>36</v>
      </c>
      <c r="F506" s="100" t="s">
        <v>38</v>
      </c>
      <c r="G506" s="101">
        <v>4230</v>
      </c>
      <c r="H506" s="101">
        <v>136</v>
      </c>
      <c r="I506" s="101">
        <v>97</v>
      </c>
      <c r="J506" s="101">
        <v>259</v>
      </c>
      <c r="K506" s="101">
        <v>239</v>
      </c>
      <c r="L506" s="101">
        <v>89</v>
      </c>
      <c r="M506" s="103">
        <v>106</v>
      </c>
      <c r="N506" s="101">
        <v>5156</v>
      </c>
    </row>
    <row r="507" spans="2:14">
      <c r="B507" s="255"/>
      <c r="C507" s="255"/>
      <c r="D507" s="255"/>
      <c r="E507" s="273"/>
      <c r="F507" s="96" t="s">
        <v>49</v>
      </c>
      <c r="G507" s="97">
        <f>G506/N506</f>
        <v>0.82040341349883628</v>
      </c>
      <c r="H507" s="97">
        <f>H506/N506</f>
        <v>2.6377036462373934E-2</v>
      </c>
      <c r="I507" s="97">
        <f>I506/N506</f>
        <v>1.8813033359193172E-2</v>
      </c>
      <c r="J507" s="97">
        <f>J506/N506</f>
        <v>5.0232738557020949E-2</v>
      </c>
      <c r="K507" s="97">
        <f>K506/N506</f>
        <v>4.6353762606671838E-2</v>
      </c>
      <c r="L507" s="97">
        <f>L506/N506</f>
        <v>1.7261442979053531E-2</v>
      </c>
      <c r="M507" s="97">
        <f>M506/N506</f>
        <v>2.0558572536850273E-2</v>
      </c>
      <c r="N507" s="97">
        <f>G507+H507+I507+J507+K507+L507+M507</f>
        <v>0.99999999999999978</v>
      </c>
    </row>
    <row r="508" spans="2:14">
      <c r="B508" s="255"/>
      <c r="C508" s="255"/>
      <c r="D508" s="255"/>
      <c r="E508" s="274" t="s">
        <v>52</v>
      </c>
      <c r="F508" s="100" t="s">
        <v>38</v>
      </c>
      <c r="G508" s="101">
        <v>22049</v>
      </c>
      <c r="H508" s="101">
        <v>781</v>
      </c>
      <c r="I508" s="101">
        <v>565</v>
      </c>
      <c r="J508" s="101">
        <v>1680</v>
      </c>
      <c r="K508" s="101">
        <v>1709</v>
      </c>
      <c r="L508" s="101">
        <v>530</v>
      </c>
      <c r="M508" s="103">
        <v>721</v>
      </c>
      <c r="N508" s="101">
        <v>28035</v>
      </c>
    </row>
    <row r="509" spans="2:14">
      <c r="B509" s="273"/>
      <c r="C509" s="273"/>
      <c r="D509" s="273"/>
      <c r="E509" s="273"/>
      <c r="F509" s="96" t="s">
        <v>49</v>
      </c>
      <c r="G509" s="97">
        <f>G508/N508</f>
        <v>0.78648118423399327</v>
      </c>
      <c r="H509" s="97">
        <f>H508/N508</f>
        <v>2.7858034599607635E-2</v>
      </c>
      <c r="I509" s="97">
        <f>I508/N508</f>
        <v>2.0153379703941501E-2</v>
      </c>
      <c r="J509" s="97">
        <f>J508/N508</f>
        <v>5.9925093632958802E-2</v>
      </c>
      <c r="K509" s="97">
        <f>K508/N508</f>
        <v>6.0959514892099165E-2</v>
      </c>
      <c r="L509" s="97">
        <f>L508/N508</f>
        <v>1.890494025325486E-2</v>
      </c>
      <c r="M509" s="97">
        <f>M508/N508</f>
        <v>2.571785268414482E-2</v>
      </c>
      <c r="N509" s="97">
        <f>G509+H509+I509+J509+K509+L509+M509</f>
        <v>1</v>
      </c>
    </row>
    <row r="510" spans="2:14">
      <c r="B510" s="272" t="s">
        <v>24</v>
      </c>
      <c r="C510" s="272" t="s">
        <v>30</v>
      </c>
      <c r="D510" s="272" t="s">
        <v>11</v>
      </c>
      <c r="E510" s="272" t="s">
        <v>32</v>
      </c>
      <c r="F510" s="100" t="s">
        <v>38</v>
      </c>
      <c r="G510" s="101">
        <v>109</v>
      </c>
      <c r="H510" s="101">
        <v>14</v>
      </c>
      <c r="I510" s="101">
        <v>11</v>
      </c>
      <c r="J510" s="101">
        <v>20</v>
      </c>
      <c r="K510" s="101">
        <v>27</v>
      </c>
      <c r="L510" s="101">
        <v>7</v>
      </c>
      <c r="M510" s="103">
        <v>9</v>
      </c>
      <c r="N510" s="101">
        <v>197</v>
      </c>
    </row>
    <row r="511" spans="2:14">
      <c r="B511" s="255"/>
      <c r="C511" s="255"/>
      <c r="D511" s="255"/>
      <c r="E511" s="273"/>
      <c r="F511" s="96" t="s">
        <v>49</v>
      </c>
      <c r="G511" s="97">
        <f>G510/N510</f>
        <v>0.5532994923857868</v>
      </c>
      <c r="H511" s="97">
        <f>H510/N510</f>
        <v>7.1065989847715741E-2</v>
      </c>
      <c r="I511" s="97">
        <f>I510/N510</f>
        <v>5.5837563451776651E-2</v>
      </c>
      <c r="J511" s="97">
        <f>J510/N510</f>
        <v>0.10152284263959391</v>
      </c>
      <c r="K511" s="97">
        <f>K510/N510</f>
        <v>0.13705583756345177</v>
      </c>
      <c r="L511" s="97">
        <f>L510/N510</f>
        <v>3.553299492385787E-2</v>
      </c>
      <c r="M511" s="97">
        <f>M510/N510</f>
        <v>4.5685279187817257E-2</v>
      </c>
      <c r="N511" s="97">
        <f>G511+H511+I511+J511+K511+L511+M511</f>
        <v>1</v>
      </c>
    </row>
    <row r="512" spans="2:14">
      <c r="B512" s="255"/>
      <c r="C512" s="255"/>
      <c r="D512" s="255"/>
      <c r="E512" s="272" t="s">
        <v>33</v>
      </c>
      <c r="F512" s="100" t="s">
        <v>38</v>
      </c>
      <c r="G512" s="101">
        <v>223</v>
      </c>
      <c r="H512" s="101">
        <v>28</v>
      </c>
      <c r="I512" s="101">
        <v>21</v>
      </c>
      <c r="J512" s="101">
        <v>84</v>
      </c>
      <c r="K512" s="101">
        <v>100</v>
      </c>
      <c r="L512" s="101">
        <v>26</v>
      </c>
      <c r="M512" s="103">
        <v>23</v>
      </c>
      <c r="N512" s="101">
        <v>505</v>
      </c>
    </row>
    <row r="513" spans="2:14">
      <c r="B513" s="255"/>
      <c r="C513" s="255"/>
      <c r="D513" s="255"/>
      <c r="E513" s="273"/>
      <c r="F513" s="96" t="s">
        <v>49</v>
      </c>
      <c r="G513" s="97">
        <f>G512/N512</f>
        <v>0.44158415841584159</v>
      </c>
      <c r="H513" s="97">
        <f>H512/N512</f>
        <v>5.5445544554455446E-2</v>
      </c>
      <c r="I513" s="97">
        <f>I512/N512</f>
        <v>4.1584158415841586E-2</v>
      </c>
      <c r="J513" s="97">
        <f>J512/N512</f>
        <v>0.16633663366336635</v>
      </c>
      <c r="K513" s="97">
        <f>K512/N512</f>
        <v>0.19801980198019803</v>
      </c>
      <c r="L513" s="97">
        <f>L512/N512</f>
        <v>5.1485148514851482E-2</v>
      </c>
      <c r="M513" s="97">
        <f>M512/N512</f>
        <v>4.5544554455445543E-2</v>
      </c>
      <c r="N513" s="97">
        <f>G513+H513+I513+J513+K513+L513+M513</f>
        <v>1.0000000000000002</v>
      </c>
    </row>
    <row r="514" spans="2:14">
      <c r="B514" s="255"/>
      <c r="C514" s="255"/>
      <c r="D514" s="255"/>
      <c r="E514" s="272" t="s">
        <v>34</v>
      </c>
      <c r="F514" s="100" t="s">
        <v>38</v>
      </c>
      <c r="G514" s="101">
        <v>80</v>
      </c>
      <c r="H514" s="101">
        <v>9</v>
      </c>
      <c r="I514" s="101">
        <v>10</v>
      </c>
      <c r="J514" s="101">
        <v>28</v>
      </c>
      <c r="K514" s="101">
        <v>26</v>
      </c>
      <c r="L514" s="101">
        <v>3</v>
      </c>
      <c r="M514" s="103">
        <v>6</v>
      </c>
      <c r="N514" s="101">
        <v>162</v>
      </c>
    </row>
    <row r="515" spans="2:14">
      <c r="B515" s="255"/>
      <c r="C515" s="255"/>
      <c r="D515" s="255"/>
      <c r="E515" s="273"/>
      <c r="F515" s="96" t="s">
        <v>49</v>
      </c>
      <c r="G515" s="97">
        <f>G514/N514</f>
        <v>0.49382716049382713</v>
      </c>
      <c r="H515" s="97">
        <f>H514/N514</f>
        <v>5.5555555555555552E-2</v>
      </c>
      <c r="I515" s="97">
        <f>I514/N514</f>
        <v>6.1728395061728392E-2</v>
      </c>
      <c r="J515" s="97">
        <f>J514/N514</f>
        <v>0.1728395061728395</v>
      </c>
      <c r="K515" s="97">
        <f>K514/N514</f>
        <v>0.16049382716049382</v>
      </c>
      <c r="L515" s="97">
        <f>L514/N514</f>
        <v>1.8518518518518517E-2</v>
      </c>
      <c r="M515" s="97">
        <f>M514/N514</f>
        <v>3.7037037037037035E-2</v>
      </c>
      <c r="N515" s="97">
        <f>G515+H515+I515+J515+K515+L515+M515</f>
        <v>1</v>
      </c>
    </row>
    <row r="516" spans="2:14">
      <c r="B516" s="255"/>
      <c r="C516" s="255"/>
      <c r="D516" s="255"/>
      <c r="E516" s="272" t="s">
        <v>35</v>
      </c>
      <c r="F516" s="100" t="s">
        <v>38</v>
      </c>
      <c r="G516" s="101">
        <v>1358</v>
      </c>
      <c r="H516" s="101">
        <v>174</v>
      </c>
      <c r="I516" s="101">
        <v>143</v>
      </c>
      <c r="J516" s="101">
        <v>462</v>
      </c>
      <c r="K516" s="101">
        <v>529</v>
      </c>
      <c r="L516" s="101">
        <v>133</v>
      </c>
      <c r="M516" s="103">
        <v>133</v>
      </c>
      <c r="N516" s="101">
        <v>2932</v>
      </c>
    </row>
    <row r="517" spans="2:14">
      <c r="B517" s="255"/>
      <c r="C517" s="255"/>
      <c r="D517" s="255"/>
      <c r="E517" s="273"/>
      <c r="F517" s="96" t="s">
        <v>49</v>
      </c>
      <c r="G517" s="97">
        <f>G516/N516</f>
        <v>0.46316507503410642</v>
      </c>
      <c r="H517" s="97">
        <f>H516/N516</f>
        <v>5.9345156889495224E-2</v>
      </c>
      <c r="I517" s="97">
        <f>I516/N516</f>
        <v>4.8772169167803546E-2</v>
      </c>
      <c r="J517" s="97">
        <f>J516/N516</f>
        <v>0.15757162346521145</v>
      </c>
      <c r="K517" s="97">
        <f>K516/N516</f>
        <v>0.18042291950886766</v>
      </c>
      <c r="L517" s="97">
        <f>L516/N516</f>
        <v>4.5361527967257842E-2</v>
      </c>
      <c r="M517" s="97">
        <f>M516/N516</f>
        <v>4.5361527967257842E-2</v>
      </c>
      <c r="N517" s="97">
        <f>G517+H517+I517+J517+K517+L517+M517</f>
        <v>1.0000000000000002</v>
      </c>
    </row>
    <row r="518" spans="2:14">
      <c r="B518" s="255"/>
      <c r="C518" s="255"/>
      <c r="D518" s="255"/>
      <c r="E518" s="272" t="s">
        <v>36</v>
      </c>
      <c r="F518" s="100" t="s">
        <v>38</v>
      </c>
      <c r="G518" s="101">
        <v>530</v>
      </c>
      <c r="H518" s="101">
        <v>70</v>
      </c>
      <c r="I518" s="101">
        <v>48</v>
      </c>
      <c r="J518" s="101">
        <v>159</v>
      </c>
      <c r="K518" s="101">
        <v>123</v>
      </c>
      <c r="L518" s="101">
        <v>38</v>
      </c>
      <c r="M518" s="103">
        <v>36</v>
      </c>
      <c r="N518" s="101">
        <v>1004</v>
      </c>
    </row>
    <row r="519" spans="2:14">
      <c r="B519" s="255"/>
      <c r="C519" s="255"/>
      <c r="D519" s="255"/>
      <c r="E519" s="273"/>
      <c r="F519" s="96" t="s">
        <v>49</v>
      </c>
      <c r="G519" s="97">
        <f>G518/N518</f>
        <v>0.52788844621513942</v>
      </c>
      <c r="H519" s="97">
        <f>H518/N518</f>
        <v>6.9721115537848599E-2</v>
      </c>
      <c r="I519" s="97">
        <f>I518/N518</f>
        <v>4.7808764940239043E-2</v>
      </c>
      <c r="J519" s="97">
        <f>J518/N518</f>
        <v>0.15836653386454183</v>
      </c>
      <c r="K519" s="97">
        <f>K518/N518</f>
        <v>0.12250996015936255</v>
      </c>
      <c r="L519" s="97">
        <f>L518/N518</f>
        <v>3.7848605577689244E-2</v>
      </c>
      <c r="M519" s="97">
        <f>M518/N518</f>
        <v>3.5856573705179286E-2</v>
      </c>
      <c r="N519" s="97">
        <f>G519+H519+I519+J519+K519+L519+M519</f>
        <v>0.99999999999999978</v>
      </c>
    </row>
    <row r="520" spans="2:14">
      <c r="B520" s="255"/>
      <c r="C520" s="255"/>
      <c r="D520" s="255"/>
      <c r="E520" s="274" t="s">
        <v>52</v>
      </c>
      <c r="F520" s="100" t="s">
        <v>38</v>
      </c>
      <c r="G520" s="101">
        <v>2300</v>
      </c>
      <c r="H520" s="101">
        <v>295</v>
      </c>
      <c r="I520" s="101">
        <v>233</v>
      </c>
      <c r="J520" s="101">
        <v>753</v>
      </c>
      <c r="K520" s="101">
        <v>805</v>
      </c>
      <c r="L520" s="101">
        <v>207</v>
      </c>
      <c r="M520" s="103">
        <v>207</v>
      </c>
      <c r="N520" s="101">
        <v>4800</v>
      </c>
    </row>
    <row r="521" spans="2:14">
      <c r="B521" s="255"/>
      <c r="C521" s="255"/>
      <c r="D521" s="273"/>
      <c r="E521" s="273"/>
      <c r="F521" s="96" t="s">
        <v>49</v>
      </c>
      <c r="G521" s="97">
        <f>G520/N520</f>
        <v>0.47916666666666669</v>
      </c>
      <c r="H521" s="97">
        <f>H520/N520</f>
        <v>6.145833333333333E-2</v>
      </c>
      <c r="I521" s="97">
        <f>I520/N520</f>
        <v>4.8541666666666664E-2</v>
      </c>
      <c r="J521" s="97">
        <f>J520/N520</f>
        <v>0.15687499999999999</v>
      </c>
      <c r="K521" s="97">
        <f>K520/N520</f>
        <v>0.16770833333333332</v>
      </c>
      <c r="L521" s="97">
        <f>L520/N520</f>
        <v>4.3124999999999997E-2</v>
      </c>
      <c r="M521" s="97">
        <f>M520/N520</f>
        <v>4.3124999999999997E-2</v>
      </c>
      <c r="N521" s="97">
        <f>G521+H521+I521+J521+K521+L521+M521</f>
        <v>1</v>
      </c>
    </row>
    <row r="522" spans="2:14">
      <c r="B522" s="255"/>
      <c r="C522" s="255"/>
      <c r="D522" s="272" t="s">
        <v>12</v>
      </c>
      <c r="E522" s="272" t="s">
        <v>32</v>
      </c>
      <c r="F522" s="100" t="s">
        <v>38</v>
      </c>
      <c r="G522" s="101">
        <v>91</v>
      </c>
      <c r="H522" s="101">
        <v>5</v>
      </c>
      <c r="I522" s="101">
        <v>3</v>
      </c>
      <c r="J522" s="101">
        <v>13</v>
      </c>
      <c r="K522" s="101">
        <v>15</v>
      </c>
      <c r="L522" s="101">
        <v>3</v>
      </c>
      <c r="M522" s="103">
        <v>4</v>
      </c>
      <c r="N522" s="101">
        <v>134</v>
      </c>
    </row>
    <row r="523" spans="2:14">
      <c r="B523" s="255"/>
      <c r="C523" s="255"/>
      <c r="D523" s="255"/>
      <c r="E523" s="273"/>
      <c r="F523" s="96" t="s">
        <v>49</v>
      </c>
      <c r="G523" s="97">
        <f>G522/N522</f>
        <v>0.67910447761194026</v>
      </c>
      <c r="H523" s="97">
        <f>H522/N522</f>
        <v>3.7313432835820892E-2</v>
      </c>
      <c r="I523" s="97">
        <f>I522/N522</f>
        <v>2.2388059701492536E-2</v>
      </c>
      <c r="J523" s="97">
        <f>J522/N522</f>
        <v>9.7014925373134331E-2</v>
      </c>
      <c r="K523" s="97">
        <f>K522/N522</f>
        <v>0.11194029850746269</v>
      </c>
      <c r="L523" s="97">
        <f>L522/N522</f>
        <v>2.2388059701492536E-2</v>
      </c>
      <c r="M523" s="97">
        <f>M522/N522</f>
        <v>2.9850746268656716E-2</v>
      </c>
      <c r="N523" s="97">
        <f>G523+H523+I523+J523+K523+L523+M523</f>
        <v>0.99999999999999989</v>
      </c>
    </row>
    <row r="524" spans="2:14">
      <c r="B524" s="255"/>
      <c r="C524" s="255"/>
      <c r="D524" s="255"/>
      <c r="E524" s="272" t="s">
        <v>33</v>
      </c>
      <c r="F524" s="100" t="s">
        <v>38</v>
      </c>
      <c r="G524" s="101">
        <v>145</v>
      </c>
      <c r="H524" s="101">
        <v>12</v>
      </c>
      <c r="I524" s="101">
        <v>9</v>
      </c>
      <c r="J524" s="101">
        <v>43</v>
      </c>
      <c r="K524" s="101">
        <v>63</v>
      </c>
      <c r="L524" s="101">
        <v>20</v>
      </c>
      <c r="M524" s="103">
        <v>22</v>
      </c>
      <c r="N524" s="101">
        <v>314</v>
      </c>
    </row>
    <row r="525" spans="2:14">
      <c r="B525" s="255"/>
      <c r="C525" s="255"/>
      <c r="D525" s="255"/>
      <c r="E525" s="273"/>
      <c r="F525" s="96" t="s">
        <v>49</v>
      </c>
      <c r="G525" s="97">
        <f>G524/N524</f>
        <v>0.46178343949044587</v>
      </c>
      <c r="H525" s="97">
        <f>H524/N524</f>
        <v>3.8216560509554139E-2</v>
      </c>
      <c r="I525" s="97">
        <f>I524/N524</f>
        <v>2.8662420382165606E-2</v>
      </c>
      <c r="J525" s="97">
        <f>J524/N524</f>
        <v>0.13694267515923567</v>
      </c>
      <c r="K525" s="97">
        <f>K524/N524</f>
        <v>0.20063694267515925</v>
      </c>
      <c r="L525" s="97">
        <f>L524/N524</f>
        <v>6.3694267515923567E-2</v>
      </c>
      <c r="M525" s="97">
        <f>M524/N524</f>
        <v>7.0063694267515922E-2</v>
      </c>
      <c r="N525" s="97">
        <f>G525+H525+I525+J525+K525+L525+M525</f>
        <v>1</v>
      </c>
    </row>
    <row r="526" spans="2:14">
      <c r="B526" s="255"/>
      <c r="C526" s="255"/>
      <c r="D526" s="255"/>
      <c r="E526" s="272" t="s">
        <v>34</v>
      </c>
      <c r="F526" s="100" t="s">
        <v>38</v>
      </c>
      <c r="G526" s="101">
        <v>56</v>
      </c>
      <c r="H526" s="101">
        <v>9</v>
      </c>
      <c r="I526" s="101">
        <v>7</v>
      </c>
      <c r="J526" s="101">
        <v>14</v>
      </c>
      <c r="K526" s="101">
        <v>23</v>
      </c>
      <c r="L526" s="101">
        <v>4</v>
      </c>
      <c r="M526" s="103">
        <v>4</v>
      </c>
      <c r="N526" s="101">
        <v>117</v>
      </c>
    </row>
    <row r="527" spans="2:14">
      <c r="B527" s="255"/>
      <c r="C527" s="255"/>
      <c r="D527" s="255"/>
      <c r="E527" s="273"/>
      <c r="F527" s="96" t="s">
        <v>49</v>
      </c>
      <c r="G527" s="97">
        <f>G526/N526</f>
        <v>0.47863247863247865</v>
      </c>
      <c r="H527" s="97">
        <f>H526/N526</f>
        <v>7.6923076923076927E-2</v>
      </c>
      <c r="I527" s="97">
        <f>I526/N526</f>
        <v>5.9829059829059832E-2</v>
      </c>
      <c r="J527" s="97">
        <f>J526/N526</f>
        <v>0.11965811965811966</v>
      </c>
      <c r="K527" s="97">
        <f>K526/N526</f>
        <v>0.19658119658119658</v>
      </c>
      <c r="L527" s="97">
        <f>L526/N526</f>
        <v>3.4188034188034191E-2</v>
      </c>
      <c r="M527" s="97">
        <f>M526/N526</f>
        <v>3.4188034188034191E-2</v>
      </c>
      <c r="N527" s="97">
        <f>G527+H527+I527+J527+K527+L527+M527</f>
        <v>1</v>
      </c>
    </row>
    <row r="528" spans="2:14">
      <c r="B528" s="255"/>
      <c r="C528" s="255"/>
      <c r="D528" s="255"/>
      <c r="E528" s="272" t="s">
        <v>35</v>
      </c>
      <c r="F528" s="100" t="s">
        <v>38</v>
      </c>
      <c r="G528" s="101">
        <v>990</v>
      </c>
      <c r="H528" s="101">
        <v>102</v>
      </c>
      <c r="I528" s="101">
        <v>106</v>
      </c>
      <c r="J528" s="101">
        <v>306</v>
      </c>
      <c r="K528" s="101">
        <v>405</v>
      </c>
      <c r="L528" s="101">
        <v>143</v>
      </c>
      <c r="M528" s="103">
        <v>147</v>
      </c>
      <c r="N528" s="101">
        <v>2199</v>
      </c>
    </row>
    <row r="529" spans="2:14">
      <c r="B529" s="255"/>
      <c r="C529" s="255"/>
      <c r="D529" s="255"/>
      <c r="E529" s="273"/>
      <c r="F529" s="96" t="s">
        <v>49</v>
      </c>
      <c r="G529" s="97">
        <f>G528/N528</f>
        <v>0.45020463847203274</v>
      </c>
      <c r="H529" s="97">
        <f>H528/N528</f>
        <v>4.6384720327421552E-2</v>
      </c>
      <c r="I529" s="97">
        <f>I528/N528</f>
        <v>4.8203728967712599E-2</v>
      </c>
      <c r="J529" s="97">
        <f>J528/N528</f>
        <v>0.13915416098226466</v>
      </c>
      <c r="K529" s="97">
        <f>K528/N528</f>
        <v>0.18417462482946795</v>
      </c>
      <c r="L529" s="97">
        <f>L528/N528</f>
        <v>6.5029558890404723E-2</v>
      </c>
      <c r="M529" s="97">
        <f>M528/N528</f>
        <v>6.6848567530695777E-2</v>
      </c>
      <c r="N529" s="97">
        <f>G529+H529+I529+J529+K529+L529+M529</f>
        <v>1</v>
      </c>
    </row>
    <row r="530" spans="2:14">
      <c r="B530" s="255"/>
      <c r="C530" s="255"/>
      <c r="D530" s="255"/>
      <c r="E530" s="272" t="s">
        <v>36</v>
      </c>
      <c r="F530" s="100" t="s">
        <v>38</v>
      </c>
      <c r="G530" s="101">
        <v>329</v>
      </c>
      <c r="H530" s="101">
        <v>29</v>
      </c>
      <c r="I530" s="101">
        <v>23</v>
      </c>
      <c r="J530" s="101">
        <v>104</v>
      </c>
      <c r="K530" s="101">
        <v>115</v>
      </c>
      <c r="L530" s="101">
        <v>30</v>
      </c>
      <c r="M530" s="103">
        <v>23</v>
      </c>
      <c r="N530" s="101">
        <v>653</v>
      </c>
    </row>
    <row r="531" spans="2:14">
      <c r="B531" s="255"/>
      <c r="C531" s="255"/>
      <c r="D531" s="255"/>
      <c r="E531" s="273"/>
      <c r="F531" s="96" t="s">
        <v>49</v>
      </c>
      <c r="G531" s="97">
        <f>G530/N530</f>
        <v>0.5038284839203675</v>
      </c>
      <c r="H531" s="97">
        <f>H530/N530</f>
        <v>4.44104134762634E-2</v>
      </c>
      <c r="I531" s="97">
        <f>I530/N530</f>
        <v>3.5222052067381319E-2</v>
      </c>
      <c r="J531" s="97">
        <f>J530/N530</f>
        <v>0.15926493108728942</v>
      </c>
      <c r="K531" s="97">
        <f>K530/N530</f>
        <v>0.17611026033690658</v>
      </c>
      <c r="L531" s="97">
        <f>L530/N530</f>
        <v>4.5941807044410414E-2</v>
      </c>
      <c r="M531" s="97">
        <f>M530/N530</f>
        <v>3.5222052067381319E-2</v>
      </c>
      <c r="N531" s="97">
        <f>G531+H531+I531+J531+K531+L531+M531</f>
        <v>0.99999999999999989</v>
      </c>
    </row>
    <row r="532" spans="2:14">
      <c r="B532" s="255"/>
      <c r="C532" s="255"/>
      <c r="D532" s="255"/>
      <c r="E532" s="274" t="s">
        <v>52</v>
      </c>
      <c r="F532" s="100" t="s">
        <v>38</v>
      </c>
      <c r="G532" s="101">
        <v>1611</v>
      </c>
      <c r="H532" s="101">
        <v>157</v>
      </c>
      <c r="I532" s="101">
        <v>148</v>
      </c>
      <c r="J532" s="101">
        <v>480</v>
      </c>
      <c r="K532" s="101">
        <v>621</v>
      </c>
      <c r="L532" s="101">
        <v>200</v>
      </c>
      <c r="M532" s="103">
        <v>200</v>
      </c>
      <c r="N532" s="101">
        <v>3417</v>
      </c>
    </row>
    <row r="533" spans="2:14">
      <c r="B533" s="255"/>
      <c r="C533" s="273"/>
      <c r="D533" s="273"/>
      <c r="E533" s="273"/>
      <c r="F533" s="96" t="s">
        <v>49</v>
      </c>
      <c r="G533" s="97">
        <f>G532/N532</f>
        <v>0.47146619841966636</v>
      </c>
      <c r="H533" s="97">
        <f>H532/N532</f>
        <v>4.5946736903716708E-2</v>
      </c>
      <c r="I533" s="97">
        <f>I532/N532</f>
        <v>4.3312847527070528E-2</v>
      </c>
      <c r="J533" s="97">
        <f>J532/N532</f>
        <v>0.14047410008779632</v>
      </c>
      <c r="K533" s="97">
        <f>K532/N532</f>
        <v>0.18173836698858647</v>
      </c>
      <c r="L533" s="97">
        <f>L532/N532</f>
        <v>5.8530875036581796E-2</v>
      </c>
      <c r="M533" s="97">
        <f>M532/N532</f>
        <v>5.8530875036581796E-2</v>
      </c>
      <c r="N533" s="97">
        <f>G533+H533+I533+J533+K533+L533+M533</f>
        <v>1</v>
      </c>
    </row>
    <row r="534" spans="2:14">
      <c r="B534" s="255"/>
      <c r="C534" s="272" t="s">
        <v>31</v>
      </c>
      <c r="D534" s="272" t="s">
        <v>11</v>
      </c>
      <c r="E534" s="272" t="s">
        <v>32</v>
      </c>
      <c r="F534" s="100" t="s">
        <v>38</v>
      </c>
      <c r="G534" s="101">
        <v>4011</v>
      </c>
      <c r="H534" s="101">
        <v>167</v>
      </c>
      <c r="I534" s="101">
        <v>128</v>
      </c>
      <c r="J534" s="101">
        <v>422</v>
      </c>
      <c r="K534" s="101">
        <v>434</v>
      </c>
      <c r="L534" s="101">
        <v>123</v>
      </c>
      <c r="M534" s="103">
        <v>176</v>
      </c>
      <c r="N534" s="101">
        <v>5461</v>
      </c>
    </row>
    <row r="535" spans="2:14">
      <c r="B535" s="255"/>
      <c r="C535" s="255"/>
      <c r="D535" s="255"/>
      <c r="E535" s="273"/>
      <c r="F535" s="96" t="s">
        <v>49</v>
      </c>
      <c r="G535" s="97">
        <f>G534/N534</f>
        <v>0.73448086431056581</v>
      </c>
      <c r="H535" s="97">
        <f>H534/N534</f>
        <v>3.0580479765610694E-2</v>
      </c>
      <c r="I535" s="97">
        <f>I534/N534</f>
        <v>2.343893059879143E-2</v>
      </c>
      <c r="J535" s="97">
        <f>J534/N534</f>
        <v>7.7275224317890495E-2</v>
      </c>
      <c r="K535" s="97">
        <f>K534/N534</f>
        <v>7.9472624061527192E-2</v>
      </c>
      <c r="L535" s="97">
        <f>L534/N534</f>
        <v>2.252334737227614E-2</v>
      </c>
      <c r="M535" s="97">
        <f>M534/N534</f>
        <v>3.2228529573338216E-2</v>
      </c>
      <c r="N535" s="97">
        <f>G535+H535+I535+J535+K535+L535+M535</f>
        <v>1</v>
      </c>
    </row>
    <row r="536" spans="2:14">
      <c r="B536" s="255"/>
      <c r="C536" s="255"/>
      <c r="D536" s="255"/>
      <c r="E536" s="272" t="s">
        <v>33</v>
      </c>
      <c r="F536" s="100" t="s">
        <v>38</v>
      </c>
      <c r="G536" s="101">
        <v>8625</v>
      </c>
      <c r="H536" s="101">
        <v>445</v>
      </c>
      <c r="I536" s="101">
        <v>370</v>
      </c>
      <c r="J536" s="101">
        <v>1322</v>
      </c>
      <c r="K536" s="101">
        <v>1326</v>
      </c>
      <c r="L536" s="101">
        <v>393</v>
      </c>
      <c r="M536" s="103">
        <v>534</v>
      </c>
      <c r="N536" s="101">
        <v>13015</v>
      </c>
    </row>
    <row r="537" spans="2:14">
      <c r="B537" s="255"/>
      <c r="C537" s="255"/>
      <c r="D537" s="255"/>
      <c r="E537" s="273"/>
      <c r="F537" s="96" t="s">
        <v>49</v>
      </c>
      <c r="G537" s="97">
        <f>G536/N536</f>
        <v>0.66269688820591621</v>
      </c>
      <c r="H537" s="97">
        <f>H536/N536</f>
        <v>3.4191317710334228E-2</v>
      </c>
      <c r="I537" s="97">
        <f>I536/N536</f>
        <v>2.8428736073761045E-2</v>
      </c>
      <c r="J537" s="97">
        <f>J536/N536</f>
        <v>0.10157510564733001</v>
      </c>
      <c r="K537" s="97">
        <f>K536/N536</f>
        <v>0.10188244333461391</v>
      </c>
      <c r="L537" s="97">
        <f>L536/N536</f>
        <v>3.0195927775643488E-2</v>
      </c>
      <c r="M537" s="97">
        <f>M536/N536</f>
        <v>4.1029581252401075E-2</v>
      </c>
      <c r="N537" s="97">
        <f>G537+H537+I537+J537+K537+L537+M537</f>
        <v>1</v>
      </c>
    </row>
    <row r="538" spans="2:14">
      <c r="B538" s="255"/>
      <c r="C538" s="255"/>
      <c r="D538" s="255"/>
      <c r="E538" s="272" t="s">
        <v>34</v>
      </c>
      <c r="F538" s="100" t="s">
        <v>38</v>
      </c>
      <c r="G538" s="101">
        <v>2506</v>
      </c>
      <c r="H538" s="101">
        <v>136</v>
      </c>
      <c r="I538" s="101">
        <v>119</v>
      </c>
      <c r="J538" s="101">
        <v>334</v>
      </c>
      <c r="K538" s="101">
        <v>404</v>
      </c>
      <c r="L538" s="101">
        <v>128</v>
      </c>
      <c r="M538" s="103">
        <v>115</v>
      </c>
      <c r="N538" s="101">
        <v>3742</v>
      </c>
    </row>
    <row r="539" spans="2:14">
      <c r="B539" s="255"/>
      <c r="C539" s="255"/>
      <c r="D539" s="255"/>
      <c r="E539" s="273"/>
      <c r="F539" s="96" t="s">
        <v>49</v>
      </c>
      <c r="G539" s="97">
        <f>G538/N538</f>
        <v>0.669695350080171</v>
      </c>
      <c r="H539" s="97">
        <f>H538/N538</f>
        <v>3.6344200962052375E-2</v>
      </c>
      <c r="I539" s="97">
        <f>I538/N538</f>
        <v>3.1801175841795828E-2</v>
      </c>
      <c r="J539" s="97">
        <f>J538/N538</f>
        <v>8.9257081774452171E-2</v>
      </c>
      <c r="K539" s="97">
        <f>K538/N538</f>
        <v>0.10796365579903795</v>
      </c>
      <c r="L539" s="97">
        <f>L538/N538</f>
        <v>3.4206306787814E-2</v>
      </c>
      <c r="M539" s="97">
        <f>M538/N538</f>
        <v>3.0732228754676644E-2</v>
      </c>
      <c r="N539" s="97">
        <f>G539+H539+I539+J539+K539+L539+M539</f>
        <v>1</v>
      </c>
    </row>
    <row r="540" spans="2:14">
      <c r="B540" s="255"/>
      <c r="C540" s="255"/>
      <c r="D540" s="255"/>
      <c r="E540" s="272" t="s">
        <v>35</v>
      </c>
      <c r="F540" s="100" t="s">
        <v>38</v>
      </c>
      <c r="G540" s="101">
        <v>46135</v>
      </c>
      <c r="H540" s="101">
        <v>2526</v>
      </c>
      <c r="I540" s="101">
        <v>2069</v>
      </c>
      <c r="J540" s="101">
        <v>6371</v>
      </c>
      <c r="K540" s="101">
        <v>6452</v>
      </c>
      <c r="L540" s="101">
        <v>1933</v>
      </c>
      <c r="M540" s="103">
        <v>2477</v>
      </c>
      <c r="N540" s="101">
        <v>67963</v>
      </c>
    </row>
    <row r="541" spans="2:14">
      <c r="B541" s="255"/>
      <c r="C541" s="255"/>
      <c r="D541" s="255"/>
      <c r="E541" s="273"/>
      <c r="F541" s="96" t="s">
        <v>49</v>
      </c>
      <c r="G541" s="97">
        <f>G540/N540</f>
        <v>0.67882524314700643</v>
      </c>
      <c r="H541" s="97">
        <f>H540/N540</f>
        <v>3.7167282197666379E-2</v>
      </c>
      <c r="I541" s="97">
        <f>I540/N540</f>
        <v>3.0443035180907258E-2</v>
      </c>
      <c r="J541" s="97">
        <f>J540/N540</f>
        <v>9.3742183246766628E-2</v>
      </c>
      <c r="K541" s="97">
        <f>K540/N540</f>
        <v>9.4934008210349752E-2</v>
      </c>
      <c r="L541" s="97">
        <f>L540/N540</f>
        <v>2.8441946353162752E-2</v>
      </c>
      <c r="M541" s="97">
        <f>M540/N540</f>
        <v>3.6446301664140784E-2</v>
      </c>
      <c r="N541" s="97">
        <f>G541+H541+I541+J541+K541+L541+M541</f>
        <v>1.0000000000000002</v>
      </c>
    </row>
    <row r="542" spans="2:14">
      <c r="B542" s="255"/>
      <c r="C542" s="255"/>
      <c r="D542" s="255"/>
      <c r="E542" s="272" t="s">
        <v>36</v>
      </c>
      <c r="F542" s="100" t="s">
        <v>38</v>
      </c>
      <c r="G542" s="101">
        <v>16891</v>
      </c>
      <c r="H542" s="101">
        <v>953</v>
      </c>
      <c r="I542" s="101">
        <v>768</v>
      </c>
      <c r="J542" s="101">
        <v>2133</v>
      </c>
      <c r="K542" s="101">
        <v>1979</v>
      </c>
      <c r="L542" s="101">
        <v>641</v>
      </c>
      <c r="M542" s="103">
        <v>825</v>
      </c>
      <c r="N542" s="101">
        <v>24190</v>
      </c>
    </row>
    <row r="543" spans="2:14">
      <c r="B543" s="255"/>
      <c r="C543" s="255"/>
      <c r="D543" s="255"/>
      <c r="E543" s="273"/>
      <c r="F543" s="96" t="s">
        <v>49</v>
      </c>
      <c r="G543" s="97">
        <f>G542/N542</f>
        <v>0.6982637453493179</v>
      </c>
      <c r="H543" s="97">
        <f>H542/N542</f>
        <v>3.9396444811905747E-2</v>
      </c>
      <c r="I543" s="97">
        <f>I542/N542</f>
        <v>3.1748656469615541E-2</v>
      </c>
      <c r="J543" s="97">
        <f>J542/N542</f>
        <v>8.817693261678379E-2</v>
      </c>
      <c r="K543" s="97">
        <f>K542/N542</f>
        <v>8.1810665564282764E-2</v>
      </c>
      <c r="L543" s="97">
        <f>L542/N542</f>
        <v>2.6498553121124431E-2</v>
      </c>
      <c r="M543" s="97">
        <f>M542/N542</f>
        <v>3.4105002066969821E-2</v>
      </c>
      <c r="N543" s="97">
        <f>G543+H543+I543+J543+K543+L543+M543</f>
        <v>1</v>
      </c>
    </row>
    <row r="544" spans="2:14">
      <c r="B544" s="255"/>
      <c r="C544" s="255"/>
      <c r="D544" s="255"/>
      <c r="E544" s="274" t="s">
        <v>52</v>
      </c>
      <c r="F544" s="100" t="s">
        <v>38</v>
      </c>
      <c r="G544" s="101">
        <v>78168</v>
      </c>
      <c r="H544" s="101">
        <v>4227</v>
      </c>
      <c r="I544" s="101">
        <v>3454</v>
      </c>
      <c r="J544" s="101">
        <v>10582</v>
      </c>
      <c r="K544" s="101">
        <v>10595</v>
      </c>
      <c r="L544" s="101">
        <v>3218</v>
      </c>
      <c r="M544" s="103">
        <v>4127</v>
      </c>
      <c r="N544" s="101">
        <v>114371</v>
      </c>
    </row>
    <row r="545" spans="2:14">
      <c r="B545" s="255"/>
      <c r="C545" s="255"/>
      <c r="D545" s="273"/>
      <c r="E545" s="273"/>
      <c r="F545" s="96" t="s">
        <v>49</v>
      </c>
      <c r="G545" s="97">
        <f>G544/N544</f>
        <v>0.68345996799888087</v>
      </c>
      <c r="H545" s="97">
        <f>H544/N544</f>
        <v>3.6958669592816358E-2</v>
      </c>
      <c r="I545" s="97">
        <f>I544/N544</f>
        <v>3.0199963277404238E-2</v>
      </c>
      <c r="J545" s="97">
        <f>J544/N544</f>
        <v>9.2523454372174768E-2</v>
      </c>
      <c r="K545" s="97">
        <f>K544/N544</f>
        <v>9.2637119549536157E-2</v>
      </c>
      <c r="L545" s="97">
        <f>L544/N544</f>
        <v>2.8136503134535851E-2</v>
      </c>
      <c r="M545" s="97">
        <f>M544/N544</f>
        <v>3.6084322074651794E-2</v>
      </c>
      <c r="N545" s="97">
        <f>G545+H545+I545+J545+K545+L545+M545</f>
        <v>1</v>
      </c>
    </row>
    <row r="546" spans="2:14">
      <c r="B546" s="255"/>
      <c r="C546" s="255"/>
      <c r="D546" s="272" t="s">
        <v>12</v>
      </c>
      <c r="E546" s="272" t="s">
        <v>32</v>
      </c>
      <c r="F546" s="100" t="s">
        <v>38</v>
      </c>
      <c r="G546" s="101">
        <v>5897</v>
      </c>
      <c r="H546" s="101">
        <v>205</v>
      </c>
      <c r="I546" s="101">
        <v>138</v>
      </c>
      <c r="J546" s="101">
        <v>447</v>
      </c>
      <c r="K546" s="101">
        <v>601</v>
      </c>
      <c r="L546" s="101">
        <v>189</v>
      </c>
      <c r="M546" s="103">
        <v>290</v>
      </c>
      <c r="N546" s="101">
        <v>7767</v>
      </c>
    </row>
    <row r="547" spans="2:14">
      <c r="B547" s="255"/>
      <c r="C547" s="255"/>
      <c r="D547" s="255"/>
      <c r="E547" s="273"/>
      <c r="F547" s="96" t="s">
        <v>49</v>
      </c>
      <c r="G547" s="97">
        <f>G546/N546</f>
        <v>0.75923780095274884</v>
      </c>
      <c r="H547" s="97">
        <f>H546/N546</f>
        <v>2.6393717007853739E-2</v>
      </c>
      <c r="I547" s="97">
        <f>I546/N546</f>
        <v>1.7767477790652762E-2</v>
      </c>
      <c r="J547" s="97">
        <f>J546/N546</f>
        <v>5.7551178061027421E-2</v>
      </c>
      <c r="K547" s="97">
        <f>K546/N546</f>
        <v>7.7378653276683404E-2</v>
      </c>
      <c r="L547" s="97">
        <f>L546/N546</f>
        <v>2.4333719582850522E-2</v>
      </c>
      <c r="M547" s="97">
        <f>M546/N546</f>
        <v>3.7337453328183341E-2</v>
      </c>
      <c r="N547" s="97">
        <f>G547+H547+I547+J547+K547+L547+M547</f>
        <v>1</v>
      </c>
    </row>
    <row r="548" spans="2:14">
      <c r="B548" s="255"/>
      <c r="C548" s="255"/>
      <c r="D548" s="255"/>
      <c r="E548" s="272" t="s">
        <v>33</v>
      </c>
      <c r="F548" s="100" t="s">
        <v>38</v>
      </c>
      <c r="G548" s="101">
        <v>13623</v>
      </c>
      <c r="H548" s="101">
        <v>498</v>
      </c>
      <c r="I548" s="101">
        <v>445</v>
      </c>
      <c r="J548" s="101">
        <v>1476</v>
      </c>
      <c r="K548" s="101">
        <v>1858</v>
      </c>
      <c r="L548" s="101">
        <v>687</v>
      </c>
      <c r="M548" s="103">
        <v>878</v>
      </c>
      <c r="N548" s="101">
        <v>19465</v>
      </c>
    </row>
    <row r="549" spans="2:14">
      <c r="B549" s="255"/>
      <c r="C549" s="255"/>
      <c r="D549" s="255"/>
      <c r="E549" s="273"/>
      <c r="F549" s="96" t="s">
        <v>49</v>
      </c>
      <c r="G549" s="97">
        <f>G548/N548</f>
        <v>0.69987156434626252</v>
      </c>
      <c r="H549" s="97">
        <f>H548/N548</f>
        <v>2.5584382224505521E-2</v>
      </c>
      <c r="I549" s="97">
        <f>I548/N548</f>
        <v>2.2861546365271001E-2</v>
      </c>
      <c r="J549" s="97">
        <f>J548/N548</f>
        <v>7.5828409966606725E-2</v>
      </c>
      <c r="K549" s="97">
        <f>K548/N548</f>
        <v>9.5453377857693297E-2</v>
      </c>
      <c r="L549" s="97">
        <f>L548/N548</f>
        <v>3.5294117647058823E-2</v>
      </c>
      <c r="M549" s="97">
        <f>M548/N548</f>
        <v>4.5106601592602109E-2</v>
      </c>
      <c r="N549" s="97">
        <f>G549+H549+I549+J549+K549+L549+M549</f>
        <v>1</v>
      </c>
    </row>
    <row r="550" spans="2:14">
      <c r="B550" s="255"/>
      <c r="C550" s="255"/>
      <c r="D550" s="255"/>
      <c r="E550" s="272" t="s">
        <v>34</v>
      </c>
      <c r="F550" s="100" t="s">
        <v>38</v>
      </c>
      <c r="G550" s="101">
        <v>3576</v>
      </c>
      <c r="H550" s="101">
        <v>172</v>
      </c>
      <c r="I550" s="101">
        <v>128</v>
      </c>
      <c r="J550" s="101">
        <v>434</v>
      </c>
      <c r="K550" s="101">
        <v>526</v>
      </c>
      <c r="L550" s="101">
        <v>193</v>
      </c>
      <c r="M550" s="103">
        <v>247</v>
      </c>
      <c r="N550" s="101">
        <v>5276</v>
      </c>
    </row>
    <row r="551" spans="2:14">
      <c r="B551" s="255"/>
      <c r="C551" s="255"/>
      <c r="D551" s="255"/>
      <c r="E551" s="273"/>
      <c r="F551" s="96" t="s">
        <v>49</v>
      </c>
      <c r="G551" s="97">
        <f>G550/N550</f>
        <v>0.67778620166793024</v>
      </c>
      <c r="H551" s="97">
        <f>H550/N550</f>
        <v>3.2600454890068235E-2</v>
      </c>
      <c r="I551" s="97">
        <f>I550/N550</f>
        <v>2.4260803639120546E-2</v>
      </c>
      <c r="J551" s="97">
        <f>J550/N550</f>
        <v>8.2259287338893095E-2</v>
      </c>
      <c r="K551" s="97">
        <f>K550/N550</f>
        <v>9.9696739954510991E-2</v>
      </c>
      <c r="L551" s="97">
        <f>L550/N550</f>
        <v>3.6580742987111448E-2</v>
      </c>
      <c r="M551" s="97">
        <f>M550/N550</f>
        <v>4.6815769522365429E-2</v>
      </c>
      <c r="N551" s="97">
        <f>G551+H551+I551+J551+K551+L551+M551</f>
        <v>1</v>
      </c>
    </row>
    <row r="552" spans="2:14">
      <c r="B552" s="255"/>
      <c r="C552" s="255"/>
      <c r="D552" s="255"/>
      <c r="E552" s="272" t="s">
        <v>35</v>
      </c>
      <c r="F552" s="100" t="s">
        <v>38</v>
      </c>
      <c r="G552" s="101">
        <v>70903</v>
      </c>
      <c r="H552" s="101">
        <v>2916</v>
      </c>
      <c r="I552" s="101">
        <v>2295</v>
      </c>
      <c r="J552" s="101">
        <v>6990</v>
      </c>
      <c r="K552" s="101">
        <v>8506</v>
      </c>
      <c r="L552" s="101">
        <v>2823</v>
      </c>
      <c r="M552" s="103">
        <v>3575</v>
      </c>
      <c r="N552" s="101">
        <v>98008</v>
      </c>
    </row>
    <row r="553" spans="2:14">
      <c r="B553" s="255"/>
      <c r="C553" s="255"/>
      <c r="D553" s="255"/>
      <c r="E553" s="273"/>
      <c r="F553" s="96" t="s">
        <v>49</v>
      </c>
      <c r="G553" s="97">
        <f>G552/N552</f>
        <v>0.72344094359644107</v>
      </c>
      <c r="H553" s="97">
        <f>H552/N552</f>
        <v>2.975267325116317E-2</v>
      </c>
      <c r="I553" s="97">
        <f>I552/N552</f>
        <v>2.3416455799526569E-2</v>
      </c>
      <c r="J553" s="97">
        <f>J552/N552</f>
        <v>7.1320708513590722E-2</v>
      </c>
      <c r="K553" s="97">
        <f>K552/N552</f>
        <v>8.6788833564606968E-2</v>
      </c>
      <c r="L553" s="97">
        <f>L552/N552</f>
        <v>2.8803771120724839E-2</v>
      </c>
      <c r="M553" s="97">
        <f>M552/N552</f>
        <v>3.6476614153946617E-2</v>
      </c>
      <c r="N553" s="97">
        <f>G553+H553+I553+J553+K553+L553+M553</f>
        <v>1</v>
      </c>
    </row>
    <row r="554" spans="2:14">
      <c r="B554" s="255"/>
      <c r="C554" s="255"/>
      <c r="D554" s="255"/>
      <c r="E554" s="272" t="s">
        <v>36</v>
      </c>
      <c r="F554" s="100" t="s">
        <v>38</v>
      </c>
      <c r="G554" s="101">
        <v>19999</v>
      </c>
      <c r="H554" s="101">
        <v>809</v>
      </c>
      <c r="I554" s="101">
        <v>696</v>
      </c>
      <c r="J554" s="101">
        <v>1842</v>
      </c>
      <c r="K554" s="101">
        <v>2172</v>
      </c>
      <c r="L554" s="101">
        <v>726</v>
      </c>
      <c r="M554" s="103">
        <v>1036</v>
      </c>
      <c r="N554" s="101">
        <v>27280</v>
      </c>
    </row>
    <row r="555" spans="2:14">
      <c r="B555" s="255"/>
      <c r="C555" s="255"/>
      <c r="D555" s="255"/>
      <c r="E555" s="273"/>
      <c r="F555" s="96" t="s">
        <v>49</v>
      </c>
      <c r="G555" s="97">
        <f>G554/N554</f>
        <v>0.73310117302052791</v>
      </c>
      <c r="H555" s="97">
        <f>H554/N554</f>
        <v>2.9655425219941349E-2</v>
      </c>
      <c r="I555" s="97">
        <f>I554/N554</f>
        <v>2.5513196480938416E-2</v>
      </c>
      <c r="J555" s="97">
        <f>J554/N554</f>
        <v>6.7521994134897359E-2</v>
      </c>
      <c r="K555" s="97">
        <f>K554/N554</f>
        <v>7.9618768328445749E-2</v>
      </c>
      <c r="L555" s="97">
        <f>L554/N554</f>
        <v>2.661290322580645E-2</v>
      </c>
      <c r="M555" s="97">
        <f>M554/N554</f>
        <v>3.7976539589442818E-2</v>
      </c>
      <c r="N555" s="97">
        <f>G555+H555+I555+J555+K555+L555+M555</f>
        <v>1</v>
      </c>
    </row>
    <row r="556" spans="2:14">
      <c r="B556" s="255"/>
      <c r="C556" s="255"/>
      <c r="D556" s="255"/>
      <c r="E556" s="274" t="s">
        <v>52</v>
      </c>
      <c r="F556" s="100" t="s">
        <v>38</v>
      </c>
      <c r="G556" s="101">
        <v>113998</v>
      </c>
      <c r="H556" s="101">
        <v>4600</v>
      </c>
      <c r="I556" s="101">
        <v>3702</v>
      </c>
      <c r="J556" s="101">
        <v>11189</v>
      </c>
      <c r="K556" s="101">
        <v>13663</v>
      </c>
      <c r="L556" s="101">
        <v>4618</v>
      </c>
      <c r="M556" s="103">
        <v>6026</v>
      </c>
      <c r="N556" s="101">
        <v>157796</v>
      </c>
    </row>
    <row r="557" spans="2:14">
      <c r="B557" s="255"/>
      <c r="C557" s="273"/>
      <c r="D557" s="273"/>
      <c r="E557" s="273"/>
      <c r="F557" s="96" t="s">
        <v>49</v>
      </c>
      <c r="G557" s="97">
        <f>G556/N556</f>
        <v>0.72243909858298061</v>
      </c>
      <c r="H557" s="97">
        <f>H556/N556</f>
        <v>2.9151562777256713E-2</v>
      </c>
      <c r="I557" s="97">
        <f>I556/N556</f>
        <v>2.3460670739435727E-2</v>
      </c>
      <c r="J557" s="97">
        <f>J556/N556</f>
        <v>7.0908007807548981E-2</v>
      </c>
      <c r="K557" s="97">
        <f>K556/N556</f>
        <v>8.6586478744708359E-2</v>
      </c>
      <c r="L557" s="97">
        <f>L556/N556</f>
        <v>2.9265634109863367E-2</v>
      </c>
      <c r="M557" s="97">
        <f>M556/N556</f>
        <v>3.8188547238206291E-2</v>
      </c>
      <c r="N557" s="97">
        <f>G557+H557+I557+J557+K557+L557+M557</f>
        <v>1</v>
      </c>
    </row>
    <row r="558" spans="2:14">
      <c r="B558" s="255"/>
      <c r="C558" s="272" t="s">
        <v>40</v>
      </c>
      <c r="D558" s="272" t="s">
        <v>11</v>
      </c>
      <c r="E558" s="272" t="s">
        <v>32</v>
      </c>
      <c r="F558" s="100" t="s">
        <v>38</v>
      </c>
      <c r="G558" s="101">
        <v>844</v>
      </c>
      <c r="H558" s="101">
        <v>20</v>
      </c>
      <c r="I558" s="101">
        <v>14</v>
      </c>
      <c r="J558" s="101">
        <v>44</v>
      </c>
      <c r="K558" s="101">
        <v>49</v>
      </c>
      <c r="L558" s="101">
        <v>8</v>
      </c>
      <c r="M558" s="103">
        <v>11</v>
      </c>
      <c r="N558" s="101">
        <v>990</v>
      </c>
    </row>
    <row r="559" spans="2:14">
      <c r="B559" s="255"/>
      <c r="C559" s="255"/>
      <c r="D559" s="255"/>
      <c r="E559" s="273"/>
      <c r="F559" s="96" t="s">
        <v>49</v>
      </c>
      <c r="G559" s="97">
        <f>G558/N558</f>
        <v>0.85252525252525257</v>
      </c>
      <c r="H559" s="97">
        <f>H558/N558</f>
        <v>2.0202020202020204E-2</v>
      </c>
      <c r="I559" s="97">
        <f>I558/N558</f>
        <v>1.4141414141414142E-2</v>
      </c>
      <c r="J559" s="97">
        <f>J558/N558</f>
        <v>4.4444444444444446E-2</v>
      </c>
      <c r="K559" s="97">
        <f>K558/N558</f>
        <v>4.9494949494949494E-2</v>
      </c>
      <c r="L559" s="97">
        <f>L558/N558</f>
        <v>8.0808080808080808E-3</v>
      </c>
      <c r="M559" s="97">
        <f>M558/N558</f>
        <v>1.1111111111111112E-2</v>
      </c>
      <c r="N559" s="97">
        <f>G559+H559+I559+J559+K559+L559+M559</f>
        <v>1</v>
      </c>
    </row>
    <row r="560" spans="2:14">
      <c r="B560" s="255"/>
      <c r="C560" s="255"/>
      <c r="D560" s="255"/>
      <c r="E560" s="272" t="s">
        <v>33</v>
      </c>
      <c r="F560" s="100" t="s">
        <v>38</v>
      </c>
      <c r="G560" s="101">
        <v>1520</v>
      </c>
      <c r="H560" s="101">
        <v>49</v>
      </c>
      <c r="I560" s="101">
        <v>50</v>
      </c>
      <c r="J560" s="101">
        <v>124</v>
      </c>
      <c r="K560" s="101">
        <v>122</v>
      </c>
      <c r="L560" s="101">
        <v>41</v>
      </c>
      <c r="M560" s="103">
        <v>61</v>
      </c>
      <c r="N560" s="101">
        <v>1967</v>
      </c>
    </row>
    <row r="561" spans="2:14">
      <c r="B561" s="255"/>
      <c r="C561" s="255"/>
      <c r="D561" s="255"/>
      <c r="E561" s="273"/>
      <c r="F561" s="96" t="s">
        <v>49</v>
      </c>
      <c r="G561" s="97">
        <f>G560/N560</f>
        <v>0.77275038129130658</v>
      </c>
      <c r="H561" s="97">
        <f>H560/N560</f>
        <v>2.491103202846975E-2</v>
      </c>
      <c r="I561" s="97">
        <f>I560/N560</f>
        <v>2.541942043721403E-2</v>
      </c>
      <c r="J561" s="97">
        <f>J560/N560</f>
        <v>6.3040162684290801E-2</v>
      </c>
      <c r="K561" s="97">
        <f>K560/N560</f>
        <v>6.2023385866802234E-2</v>
      </c>
      <c r="L561" s="97">
        <f>L560/N560</f>
        <v>2.0843924758515507E-2</v>
      </c>
      <c r="M561" s="97">
        <f>M560/N560</f>
        <v>3.1011692933401117E-2</v>
      </c>
      <c r="N561" s="97">
        <f>G561+H561+I561+J561+K561+L561+M561</f>
        <v>1</v>
      </c>
    </row>
    <row r="562" spans="2:14">
      <c r="B562" s="255"/>
      <c r="C562" s="255"/>
      <c r="D562" s="255"/>
      <c r="E562" s="272" t="s">
        <v>34</v>
      </c>
      <c r="F562" s="100" t="s">
        <v>38</v>
      </c>
      <c r="G562" s="101">
        <v>412</v>
      </c>
      <c r="H562" s="101">
        <v>19</v>
      </c>
      <c r="I562" s="101">
        <v>22</v>
      </c>
      <c r="J562" s="101">
        <v>48</v>
      </c>
      <c r="K562" s="101">
        <v>35</v>
      </c>
      <c r="L562" s="101">
        <v>10</v>
      </c>
      <c r="M562" s="103">
        <v>18</v>
      </c>
      <c r="N562" s="101">
        <v>564</v>
      </c>
    </row>
    <row r="563" spans="2:14">
      <c r="B563" s="255"/>
      <c r="C563" s="255"/>
      <c r="D563" s="255"/>
      <c r="E563" s="273"/>
      <c r="F563" s="96" t="s">
        <v>49</v>
      </c>
      <c r="G563" s="97">
        <f>G562/N562</f>
        <v>0.73049645390070927</v>
      </c>
      <c r="H563" s="97">
        <f>H562/N562</f>
        <v>3.3687943262411348E-2</v>
      </c>
      <c r="I563" s="97">
        <f>I562/N562</f>
        <v>3.9007092198581561E-2</v>
      </c>
      <c r="J563" s="97">
        <f>J562/N562</f>
        <v>8.5106382978723402E-2</v>
      </c>
      <c r="K563" s="97">
        <f>K562/N562</f>
        <v>6.2056737588652482E-2</v>
      </c>
      <c r="L563" s="97">
        <f>L562/N562</f>
        <v>1.7730496453900711E-2</v>
      </c>
      <c r="M563" s="97">
        <f>M562/N562</f>
        <v>3.1914893617021274E-2</v>
      </c>
      <c r="N563" s="97">
        <f>G563+H563+I563+J563+K563+L563+M563</f>
        <v>1</v>
      </c>
    </row>
    <row r="564" spans="2:14">
      <c r="B564" s="255"/>
      <c r="C564" s="255"/>
      <c r="D564" s="255"/>
      <c r="E564" s="272" t="s">
        <v>35</v>
      </c>
      <c r="F564" s="100" t="s">
        <v>38</v>
      </c>
      <c r="G564" s="101">
        <v>12847</v>
      </c>
      <c r="H564" s="101">
        <v>442</v>
      </c>
      <c r="I564" s="101">
        <v>355</v>
      </c>
      <c r="J564" s="101">
        <v>957</v>
      </c>
      <c r="K564" s="101">
        <v>907</v>
      </c>
      <c r="L564" s="101">
        <v>265</v>
      </c>
      <c r="M564" s="103">
        <v>275</v>
      </c>
      <c r="N564" s="101">
        <v>16048</v>
      </c>
    </row>
    <row r="565" spans="2:14">
      <c r="B565" s="255"/>
      <c r="C565" s="255"/>
      <c r="D565" s="255"/>
      <c r="E565" s="273"/>
      <c r="F565" s="96" t="s">
        <v>49</v>
      </c>
      <c r="G565" s="97">
        <f>G564/N564</f>
        <v>0.80053589232303091</v>
      </c>
      <c r="H565" s="97">
        <f>H564/N564</f>
        <v>2.7542372881355932E-2</v>
      </c>
      <c r="I565" s="97">
        <f>I564/N564</f>
        <v>2.2121136590229313E-2</v>
      </c>
      <c r="J565" s="97">
        <f>J564/N564</f>
        <v>5.963359920239282E-2</v>
      </c>
      <c r="K565" s="97">
        <f>K564/N564</f>
        <v>5.6517946161515453E-2</v>
      </c>
      <c r="L565" s="97">
        <f>L564/N564</f>
        <v>1.651296111665005E-2</v>
      </c>
      <c r="M565" s="97">
        <f>M564/N564</f>
        <v>1.7136091724825525E-2</v>
      </c>
      <c r="N565" s="97">
        <f>G565+H565+I565+J565+K565+L565+M565</f>
        <v>1</v>
      </c>
    </row>
    <row r="566" spans="2:14">
      <c r="B566" s="255"/>
      <c r="C566" s="255"/>
      <c r="D566" s="255"/>
      <c r="E566" s="272" t="s">
        <v>36</v>
      </c>
      <c r="F566" s="100" t="s">
        <v>38</v>
      </c>
      <c r="G566" s="101">
        <v>4203</v>
      </c>
      <c r="H566" s="101">
        <v>141</v>
      </c>
      <c r="I566" s="101">
        <v>103</v>
      </c>
      <c r="J566" s="101">
        <v>206</v>
      </c>
      <c r="K566" s="101">
        <v>257</v>
      </c>
      <c r="L566" s="101">
        <v>78</v>
      </c>
      <c r="M566" s="103">
        <v>87</v>
      </c>
      <c r="N566" s="101">
        <v>5075</v>
      </c>
    </row>
    <row r="567" spans="2:14">
      <c r="B567" s="255"/>
      <c r="C567" s="255"/>
      <c r="D567" s="255"/>
      <c r="E567" s="273"/>
      <c r="F567" s="96" t="s">
        <v>49</v>
      </c>
      <c r="G567" s="97">
        <f>G566/N566</f>
        <v>0.82817733990147779</v>
      </c>
      <c r="H567" s="97">
        <f>H566/N566</f>
        <v>2.7783251231527094E-2</v>
      </c>
      <c r="I567" s="97">
        <f>I566/N566</f>
        <v>2.0295566502463055E-2</v>
      </c>
      <c r="J567" s="97">
        <f>J566/N566</f>
        <v>4.059113300492611E-2</v>
      </c>
      <c r="K567" s="97">
        <f>K566/N566</f>
        <v>5.0640394088669952E-2</v>
      </c>
      <c r="L567" s="97">
        <f>L566/N566</f>
        <v>1.5369458128078817E-2</v>
      </c>
      <c r="M567" s="97">
        <f>M566/N566</f>
        <v>1.7142857142857144E-2</v>
      </c>
      <c r="N567" s="97">
        <f>G567+H567+I567+J567+K567+L567+M567</f>
        <v>0.99999999999999989</v>
      </c>
    </row>
    <row r="568" spans="2:14">
      <c r="B568" s="255"/>
      <c r="C568" s="255"/>
      <c r="D568" s="255"/>
      <c r="E568" s="274" t="s">
        <v>52</v>
      </c>
      <c r="F568" s="100" t="s">
        <v>38</v>
      </c>
      <c r="G568" s="101">
        <v>19826</v>
      </c>
      <c r="H568" s="101">
        <v>671</v>
      </c>
      <c r="I568" s="101">
        <v>544</v>
      </c>
      <c r="J568" s="101">
        <v>1379</v>
      </c>
      <c r="K568" s="101">
        <v>1370</v>
      </c>
      <c r="L568" s="101">
        <v>402</v>
      </c>
      <c r="M568" s="103">
        <v>452</v>
      </c>
      <c r="N568" s="101">
        <v>24644</v>
      </c>
    </row>
    <row r="569" spans="2:14">
      <c r="B569" s="255"/>
      <c r="C569" s="255"/>
      <c r="D569" s="273"/>
      <c r="E569" s="273"/>
      <c r="F569" s="96" t="s">
        <v>49</v>
      </c>
      <c r="G569" s="97">
        <f>G568/N568</f>
        <v>0.80449602337282911</v>
      </c>
      <c r="H569" s="97">
        <f>H568/N568</f>
        <v>2.7227722772277228E-2</v>
      </c>
      <c r="I569" s="97">
        <f>I568/N568</f>
        <v>2.2074338581399122E-2</v>
      </c>
      <c r="J569" s="97">
        <f>J568/N568</f>
        <v>5.5956825190715792E-2</v>
      </c>
      <c r="K569" s="97">
        <f>K568/N568</f>
        <v>5.5591624736244113E-2</v>
      </c>
      <c r="L569" s="97">
        <f>L568/N568</f>
        <v>1.6312286966401558E-2</v>
      </c>
      <c r="M569" s="97">
        <f>M568/N568</f>
        <v>1.8341178380133095E-2</v>
      </c>
      <c r="N569" s="97">
        <f>G569+H569+I569+J569+K569+L569+M569</f>
        <v>0.99999999999999989</v>
      </c>
    </row>
    <row r="570" spans="2:14">
      <c r="B570" s="255"/>
      <c r="C570" s="255"/>
      <c r="D570" s="272" t="s">
        <v>12</v>
      </c>
      <c r="E570" s="272" t="s">
        <v>32</v>
      </c>
      <c r="F570" s="100" t="s">
        <v>38</v>
      </c>
      <c r="G570" s="101">
        <v>1247</v>
      </c>
      <c r="H570" s="101">
        <v>32</v>
      </c>
      <c r="I570" s="101">
        <v>21</v>
      </c>
      <c r="J570" s="101">
        <v>79</v>
      </c>
      <c r="K570" s="101">
        <v>80</v>
      </c>
      <c r="L570" s="101">
        <v>23</v>
      </c>
      <c r="M570" s="103">
        <v>24</v>
      </c>
      <c r="N570" s="101">
        <v>1506</v>
      </c>
    </row>
    <row r="571" spans="2:14">
      <c r="B571" s="255"/>
      <c r="C571" s="255"/>
      <c r="D571" s="255"/>
      <c r="E571" s="273"/>
      <c r="F571" s="96" t="s">
        <v>49</v>
      </c>
      <c r="G571" s="97">
        <f>G570/N570</f>
        <v>0.82802124833997348</v>
      </c>
      <c r="H571" s="97">
        <f>H570/N570</f>
        <v>2.1248339973439574E-2</v>
      </c>
      <c r="I571" s="97">
        <f>I570/N570</f>
        <v>1.3944223107569721E-2</v>
      </c>
      <c r="J571" s="97">
        <f>J570/N570</f>
        <v>5.2456839309428953E-2</v>
      </c>
      <c r="K571" s="97">
        <f>K570/N570</f>
        <v>5.3120849933598939E-2</v>
      </c>
      <c r="L571" s="97">
        <f>L570/N570</f>
        <v>1.5272244355909695E-2</v>
      </c>
      <c r="M571" s="97">
        <f>M570/N570</f>
        <v>1.5936254980079681E-2</v>
      </c>
      <c r="N571" s="97">
        <f>G571+H571+I571+J571+K571+L571+M571</f>
        <v>0.99999999999999989</v>
      </c>
    </row>
    <row r="572" spans="2:14">
      <c r="B572" s="255"/>
      <c r="C572" s="255"/>
      <c r="D572" s="255"/>
      <c r="E572" s="272" t="s">
        <v>33</v>
      </c>
      <c r="F572" s="100" t="s">
        <v>38</v>
      </c>
      <c r="G572" s="101">
        <v>3092</v>
      </c>
      <c r="H572" s="101">
        <v>94</v>
      </c>
      <c r="I572" s="101">
        <v>76</v>
      </c>
      <c r="J572" s="101">
        <v>207</v>
      </c>
      <c r="K572" s="101">
        <v>257</v>
      </c>
      <c r="L572" s="101">
        <v>82</v>
      </c>
      <c r="M572" s="103">
        <v>106</v>
      </c>
      <c r="N572" s="101">
        <v>3914</v>
      </c>
    </row>
    <row r="573" spans="2:14">
      <c r="B573" s="255"/>
      <c r="C573" s="255"/>
      <c r="D573" s="255"/>
      <c r="E573" s="273"/>
      <c r="F573" s="96" t="s">
        <v>49</v>
      </c>
      <c r="G573" s="97">
        <f>G572/N572</f>
        <v>0.78998467041389886</v>
      </c>
      <c r="H573" s="97">
        <f>H572/N572</f>
        <v>2.4016351558507919E-2</v>
      </c>
      <c r="I573" s="97">
        <f>I572/N572</f>
        <v>1.9417475728155338E-2</v>
      </c>
      <c r="J573" s="97">
        <f>J572/N572</f>
        <v>5.2887072049054677E-2</v>
      </c>
      <c r="K573" s="97">
        <f>K572/N572</f>
        <v>6.5661727133367404E-2</v>
      </c>
      <c r="L573" s="97">
        <f>L572/N572</f>
        <v>2.0950434338272865E-2</v>
      </c>
      <c r="M573" s="97">
        <f>M572/N572</f>
        <v>2.7082268778742973E-2</v>
      </c>
      <c r="N573" s="97">
        <f>G573+H573+I573+J573+K573+L573+M573</f>
        <v>0.99999999999999989</v>
      </c>
    </row>
    <row r="574" spans="2:14">
      <c r="B574" s="255"/>
      <c r="C574" s="255"/>
      <c r="D574" s="255"/>
      <c r="E574" s="272" t="s">
        <v>34</v>
      </c>
      <c r="F574" s="100" t="s">
        <v>38</v>
      </c>
      <c r="G574" s="101">
        <v>682</v>
      </c>
      <c r="H574" s="101">
        <v>23</v>
      </c>
      <c r="I574" s="101">
        <v>19</v>
      </c>
      <c r="J574" s="101">
        <v>64</v>
      </c>
      <c r="K574" s="101">
        <v>66</v>
      </c>
      <c r="L574" s="101">
        <v>28</v>
      </c>
      <c r="M574" s="103">
        <v>19</v>
      </c>
      <c r="N574" s="101">
        <v>901</v>
      </c>
    </row>
    <row r="575" spans="2:14">
      <c r="B575" s="255"/>
      <c r="C575" s="255"/>
      <c r="D575" s="255"/>
      <c r="E575" s="273"/>
      <c r="F575" s="96" t="s">
        <v>49</v>
      </c>
      <c r="G575" s="97">
        <f>G574/N574</f>
        <v>0.75693673695893449</v>
      </c>
      <c r="H575" s="97">
        <f>H574/N574</f>
        <v>2.5527192008879023E-2</v>
      </c>
      <c r="I575" s="97">
        <f>I574/N574</f>
        <v>2.1087680355160933E-2</v>
      </c>
      <c r="J575" s="97">
        <f>J574/N574</f>
        <v>7.1032186459489458E-2</v>
      </c>
      <c r="K575" s="97">
        <f>K574/N574</f>
        <v>7.3251942286348501E-2</v>
      </c>
      <c r="L575" s="97">
        <f>L574/N574</f>
        <v>3.1076581576026639E-2</v>
      </c>
      <c r="M575" s="97">
        <f>M574/N574</f>
        <v>2.1087680355160933E-2</v>
      </c>
      <c r="N575" s="97">
        <f>G575+H575+I575+J575+K575+L575+M575</f>
        <v>1</v>
      </c>
    </row>
    <row r="576" spans="2:14">
      <c r="B576" s="255"/>
      <c r="C576" s="255"/>
      <c r="D576" s="255"/>
      <c r="E576" s="272" t="s">
        <v>35</v>
      </c>
      <c r="F576" s="100" t="s">
        <v>38</v>
      </c>
      <c r="G576" s="101">
        <v>19545</v>
      </c>
      <c r="H576" s="101">
        <v>568</v>
      </c>
      <c r="I576" s="101">
        <v>444</v>
      </c>
      <c r="J576" s="101">
        <v>1338</v>
      </c>
      <c r="K576" s="101">
        <v>1353</v>
      </c>
      <c r="L576" s="101">
        <v>389</v>
      </c>
      <c r="M576" s="103">
        <v>535</v>
      </c>
      <c r="N576" s="101">
        <v>24172</v>
      </c>
    </row>
    <row r="577" spans="2:14">
      <c r="B577" s="255"/>
      <c r="C577" s="255"/>
      <c r="D577" s="255"/>
      <c r="E577" s="273"/>
      <c r="F577" s="96" t="s">
        <v>49</v>
      </c>
      <c r="G577" s="97">
        <f>G576/N576</f>
        <v>0.80858017540956484</v>
      </c>
      <c r="H577" s="97">
        <f>H576/N576</f>
        <v>2.3498262452424291E-2</v>
      </c>
      <c r="I577" s="97">
        <f>I576/N576</f>
        <v>1.8368360086049976E-2</v>
      </c>
      <c r="J577" s="97">
        <f>J576/N576</f>
        <v>5.5353301340393846E-2</v>
      </c>
      <c r="K577" s="97">
        <f>K576/N576</f>
        <v>5.5973854046003642E-2</v>
      </c>
      <c r="L577" s="97">
        <f>L576/N576</f>
        <v>1.6093000165480723E-2</v>
      </c>
      <c r="M577" s="97">
        <f>M576/N576</f>
        <v>2.2133046500082739E-2</v>
      </c>
      <c r="N577" s="97">
        <f>G577+H577+I577+J577+K577+L577+M577</f>
        <v>1</v>
      </c>
    </row>
    <row r="578" spans="2:14">
      <c r="B578" s="255"/>
      <c r="C578" s="255"/>
      <c r="D578" s="255"/>
      <c r="E578" s="272" t="s">
        <v>36</v>
      </c>
      <c r="F578" s="100" t="s">
        <v>38</v>
      </c>
      <c r="G578" s="101">
        <v>5567</v>
      </c>
      <c r="H578" s="101">
        <v>158</v>
      </c>
      <c r="I578" s="101">
        <v>117</v>
      </c>
      <c r="J578" s="101">
        <v>351</v>
      </c>
      <c r="K578" s="101">
        <v>283</v>
      </c>
      <c r="L578" s="101">
        <v>113</v>
      </c>
      <c r="M578" s="103">
        <v>118</v>
      </c>
      <c r="N578" s="101">
        <v>6707</v>
      </c>
    </row>
    <row r="579" spans="2:14">
      <c r="B579" s="255"/>
      <c r="C579" s="255"/>
      <c r="D579" s="255"/>
      <c r="E579" s="273"/>
      <c r="F579" s="96" t="s">
        <v>49</v>
      </c>
      <c r="G579" s="97">
        <f>G578/N578</f>
        <v>0.83002832861189801</v>
      </c>
      <c r="H579" s="97">
        <f>H578/N578</f>
        <v>2.3557477262561504E-2</v>
      </c>
      <c r="I579" s="97">
        <f>I578/N578</f>
        <v>1.7444461010884153E-2</v>
      </c>
      <c r="J579" s="97">
        <f>J578/N578</f>
        <v>5.2333383032652454E-2</v>
      </c>
      <c r="K579" s="97">
        <f>K578/N578</f>
        <v>4.2194721932309526E-2</v>
      </c>
      <c r="L579" s="97">
        <f>L578/N578</f>
        <v>1.6848069181452215E-2</v>
      </c>
      <c r="M579" s="97">
        <f>M578/N578</f>
        <v>1.7593558968242134E-2</v>
      </c>
      <c r="N579" s="97">
        <f>G579+H579+I579+J579+K579+L579+M579</f>
        <v>1</v>
      </c>
    </row>
    <row r="580" spans="2:14">
      <c r="B580" s="255"/>
      <c r="C580" s="255"/>
      <c r="D580" s="255"/>
      <c r="E580" s="274" t="s">
        <v>52</v>
      </c>
      <c r="F580" s="100" t="s">
        <v>38</v>
      </c>
      <c r="G580" s="101">
        <v>30133</v>
      </c>
      <c r="H580" s="101">
        <v>875</v>
      </c>
      <c r="I580" s="101">
        <v>677</v>
      </c>
      <c r="J580" s="101">
        <v>2039</v>
      </c>
      <c r="K580" s="101">
        <v>2039</v>
      </c>
      <c r="L580" s="101">
        <v>635</v>
      </c>
      <c r="M580" s="103">
        <v>802</v>
      </c>
      <c r="N580" s="101">
        <v>37200</v>
      </c>
    </row>
    <row r="581" spans="2:14">
      <c r="B581" s="273"/>
      <c r="C581" s="273"/>
      <c r="D581" s="273"/>
      <c r="E581" s="273"/>
      <c r="F581" s="96" t="s">
        <v>49</v>
      </c>
      <c r="G581" s="97">
        <f>G580/N580</f>
        <v>0.81002688172043014</v>
      </c>
      <c r="H581" s="97">
        <f>H580/N580</f>
        <v>2.3521505376344086E-2</v>
      </c>
      <c r="I581" s="97">
        <f>I580/N580</f>
        <v>1.8198924731182797E-2</v>
      </c>
      <c r="J581" s="97">
        <f>J580/N580</f>
        <v>5.4811827956989245E-2</v>
      </c>
      <c r="K581" s="97">
        <f>K580/N580</f>
        <v>5.4811827956989245E-2</v>
      </c>
      <c r="L581" s="97">
        <f>L580/N580</f>
        <v>1.706989247311828E-2</v>
      </c>
      <c r="M581" s="97">
        <f>M580/N580</f>
        <v>2.1559139784946238E-2</v>
      </c>
      <c r="N581" s="97">
        <f>G581+H581+I581+J581+K581+L581+M581</f>
        <v>1</v>
      </c>
    </row>
    <row r="582" spans="2:14">
      <c r="B582" s="272" t="s">
        <v>25</v>
      </c>
      <c r="C582" s="272" t="s">
        <v>30</v>
      </c>
      <c r="D582" s="272" t="s">
        <v>11</v>
      </c>
      <c r="E582" s="272" t="s">
        <v>32</v>
      </c>
      <c r="F582" s="100" t="s">
        <v>38</v>
      </c>
      <c r="G582" s="101">
        <v>120</v>
      </c>
      <c r="H582" s="101">
        <v>12</v>
      </c>
      <c r="I582" s="101">
        <v>9</v>
      </c>
      <c r="J582" s="101">
        <v>31</v>
      </c>
      <c r="K582" s="101">
        <v>26</v>
      </c>
      <c r="L582" s="101">
        <v>5</v>
      </c>
      <c r="M582" s="103">
        <v>13</v>
      </c>
      <c r="N582" s="101">
        <v>216</v>
      </c>
    </row>
    <row r="583" spans="2:14">
      <c r="B583" s="255"/>
      <c r="C583" s="255"/>
      <c r="D583" s="255"/>
      <c r="E583" s="273"/>
      <c r="F583" s="96" t="s">
        <v>49</v>
      </c>
      <c r="G583" s="97">
        <f>G582/N582</f>
        <v>0.55555555555555558</v>
      </c>
      <c r="H583" s="97">
        <f>H582/N582</f>
        <v>5.5555555555555552E-2</v>
      </c>
      <c r="I583" s="97">
        <f>I582/N582</f>
        <v>4.1666666666666664E-2</v>
      </c>
      <c r="J583" s="97">
        <f>J582/N582</f>
        <v>0.14351851851851852</v>
      </c>
      <c r="K583" s="97">
        <f>K582/N582</f>
        <v>0.12037037037037036</v>
      </c>
      <c r="L583" s="97">
        <f>L582/N582</f>
        <v>2.3148148148148147E-2</v>
      </c>
      <c r="M583" s="97">
        <f>M582/N582</f>
        <v>6.0185185185185182E-2</v>
      </c>
      <c r="N583" s="97">
        <f>G583+H583+I583+J583+K583+L583+M583</f>
        <v>1</v>
      </c>
    </row>
    <row r="584" spans="2:14">
      <c r="B584" s="255"/>
      <c r="C584" s="255"/>
      <c r="D584" s="255"/>
      <c r="E584" s="272" t="s">
        <v>33</v>
      </c>
      <c r="F584" s="100" t="s">
        <v>38</v>
      </c>
      <c r="G584" s="101">
        <v>299</v>
      </c>
      <c r="H584" s="101">
        <v>29</v>
      </c>
      <c r="I584" s="101">
        <v>24</v>
      </c>
      <c r="J584" s="101">
        <v>106</v>
      </c>
      <c r="K584" s="101">
        <v>110</v>
      </c>
      <c r="L584" s="101">
        <v>31</v>
      </c>
      <c r="M584" s="103">
        <v>26</v>
      </c>
      <c r="N584" s="101">
        <v>625</v>
      </c>
    </row>
    <row r="585" spans="2:14">
      <c r="B585" s="255"/>
      <c r="C585" s="255"/>
      <c r="D585" s="255"/>
      <c r="E585" s="273"/>
      <c r="F585" s="96" t="s">
        <v>49</v>
      </c>
      <c r="G585" s="97">
        <f>G584/N584</f>
        <v>0.47839999999999999</v>
      </c>
      <c r="H585" s="97">
        <f>H584/N584</f>
        <v>4.6399999999999997E-2</v>
      </c>
      <c r="I585" s="97">
        <f>I584/N584</f>
        <v>3.8399999999999997E-2</v>
      </c>
      <c r="J585" s="97">
        <f>J584/N584</f>
        <v>0.1696</v>
      </c>
      <c r="K585" s="97">
        <f>K584/N584</f>
        <v>0.17599999999999999</v>
      </c>
      <c r="L585" s="97">
        <f>L584/N584</f>
        <v>4.9599999999999998E-2</v>
      </c>
      <c r="M585" s="97">
        <f>M584/N584</f>
        <v>4.1599999999999998E-2</v>
      </c>
      <c r="N585" s="97">
        <f>G585+H585+I585+J585+K585+L585+M585</f>
        <v>0.99999999999999978</v>
      </c>
    </row>
    <row r="586" spans="2:14">
      <c r="B586" s="255"/>
      <c r="C586" s="255"/>
      <c r="D586" s="255"/>
      <c r="E586" s="272" t="s">
        <v>34</v>
      </c>
      <c r="F586" s="100" t="s">
        <v>38</v>
      </c>
      <c r="G586" s="101">
        <v>96</v>
      </c>
      <c r="H586" s="101">
        <v>12</v>
      </c>
      <c r="I586" s="101">
        <v>8</v>
      </c>
      <c r="J586" s="101">
        <v>29</v>
      </c>
      <c r="K586" s="101">
        <v>37</v>
      </c>
      <c r="L586" s="101">
        <v>4</v>
      </c>
      <c r="M586" s="103">
        <v>8</v>
      </c>
      <c r="N586" s="101">
        <v>194</v>
      </c>
    </row>
    <row r="587" spans="2:14">
      <c r="B587" s="255"/>
      <c r="C587" s="255"/>
      <c r="D587" s="255"/>
      <c r="E587" s="273"/>
      <c r="F587" s="96" t="s">
        <v>49</v>
      </c>
      <c r="G587" s="97">
        <f>G586/N586</f>
        <v>0.49484536082474229</v>
      </c>
      <c r="H587" s="97">
        <f>H586/N586</f>
        <v>6.1855670103092786E-2</v>
      </c>
      <c r="I587" s="97">
        <f>I586/N586</f>
        <v>4.1237113402061855E-2</v>
      </c>
      <c r="J587" s="97">
        <f>J586/N586</f>
        <v>0.14948453608247422</v>
      </c>
      <c r="K587" s="97">
        <f>K586/N586</f>
        <v>0.19072164948453607</v>
      </c>
      <c r="L587" s="97">
        <f>L586/N586</f>
        <v>2.0618556701030927E-2</v>
      </c>
      <c r="M587" s="97">
        <f>M586/N586</f>
        <v>4.1237113402061855E-2</v>
      </c>
      <c r="N587" s="97">
        <f>G587+H587+I587+J587+K587+L587+M587</f>
        <v>1</v>
      </c>
    </row>
    <row r="588" spans="2:14">
      <c r="B588" s="255"/>
      <c r="C588" s="255"/>
      <c r="D588" s="255"/>
      <c r="E588" s="272" t="s">
        <v>35</v>
      </c>
      <c r="F588" s="100" t="s">
        <v>38</v>
      </c>
      <c r="G588" s="101">
        <v>1742</v>
      </c>
      <c r="H588" s="101">
        <v>168</v>
      </c>
      <c r="I588" s="101">
        <v>183</v>
      </c>
      <c r="J588" s="101">
        <v>497</v>
      </c>
      <c r="K588" s="101">
        <v>437</v>
      </c>
      <c r="L588" s="101">
        <v>151</v>
      </c>
      <c r="M588" s="103">
        <v>142</v>
      </c>
      <c r="N588" s="101">
        <v>3320</v>
      </c>
    </row>
    <row r="589" spans="2:14">
      <c r="B589" s="255"/>
      <c r="C589" s="255"/>
      <c r="D589" s="255"/>
      <c r="E589" s="273"/>
      <c r="F589" s="96" t="s">
        <v>49</v>
      </c>
      <c r="G589" s="97">
        <f>G588/N588</f>
        <v>0.52469879518072293</v>
      </c>
      <c r="H589" s="97">
        <f>H588/N588</f>
        <v>5.0602409638554217E-2</v>
      </c>
      <c r="I589" s="97">
        <f>I588/N588</f>
        <v>5.5120481927710845E-2</v>
      </c>
      <c r="J589" s="97">
        <f>J588/N588</f>
        <v>0.1496987951807229</v>
      </c>
      <c r="K589" s="97">
        <f>K588/N588</f>
        <v>0.1316265060240964</v>
      </c>
      <c r="L589" s="97">
        <f>L588/N588</f>
        <v>4.5481927710843376E-2</v>
      </c>
      <c r="M589" s="97">
        <f>M588/N588</f>
        <v>4.2771084337349399E-2</v>
      </c>
      <c r="N589" s="97">
        <f>G589+H589+I589+J589+K589+L589+M589</f>
        <v>1</v>
      </c>
    </row>
    <row r="590" spans="2:14">
      <c r="B590" s="255"/>
      <c r="C590" s="255"/>
      <c r="D590" s="255"/>
      <c r="E590" s="272" t="s">
        <v>36</v>
      </c>
      <c r="F590" s="100" t="s">
        <v>38</v>
      </c>
      <c r="G590" s="101">
        <v>674</v>
      </c>
      <c r="H590" s="101">
        <v>69</v>
      </c>
      <c r="I590" s="101">
        <v>81</v>
      </c>
      <c r="J590" s="101">
        <v>188</v>
      </c>
      <c r="K590" s="101">
        <v>143</v>
      </c>
      <c r="L590" s="101">
        <v>31</v>
      </c>
      <c r="M590" s="103">
        <v>38</v>
      </c>
      <c r="N590" s="101">
        <v>1224</v>
      </c>
    </row>
    <row r="591" spans="2:14">
      <c r="B591" s="255"/>
      <c r="C591" s="255"/>
      <c r="D591" s="255"/>
      <c r="E591" s="273"/>
      <c r="F591" s="96" t="s">
        <v>49</v>
      </c>
      <c r="G591" s="97">
        <f>G590/N590</f>
        <v>0.55065359477124187</v>
      </c>
      <c r="H591" s="97">
        <f>H590/N590</f>
        <v>5.6372549019607844E-2</v>
      </c>
      <c r="I591" s="97">
        <f>I590/N590</f>
        <v>6.6176470588235295E-2</v>
      </c>
      <c r="J591" s="97">
        <f>J590/N590</f>
        <v>0.15359477124183007</v>
      </c>
      <c r="K591" s="97">
        <f>K590/N590</f>
        <v>0.11683006535947713</v>
      </c>
      <c r="L591" s="97">
        <f>L590/N590</f>
        <v>2.5326797385620915E-2</v>
      </c>
      <c r="M591" s="97">
        <f>M590/N590</f>
        <v>3.1045751633986929E-2</v>
      </c>
      <c r="N591" s="97">
        <f>G591+H591+I591+J591+K591+L591+M591</f>
        <v>1</v>
      </c>
    </row>
    <row r="592" spans="2:14">
      <c r="B592" s="255"/>
      <c r="C592" s="255"/>
      <c r="D592" s="255"/>
      <c r="E592" s="274" t="s">
        <v>52</v>
      </c>
      <c r="F592" s="100" t="s">
        <v>38</v>
      </c>
      <c r="G592" s="101">
        <v>2931</v>
      </c>
      <c r="H592" s="101">
        <v>290</v>
      </c>
      <c r="I592" s="101">
        <v>305</v>
      </c>
      <c r="J592" s="101">
        <v>851</v>
      </c>
      <c r="K592" s="101">
        <v>753</v>
      </c>
      <c r="L592" s="101">
        <v>222</v>
      </c>
      <c r="M592" s="103">
        <v>227</v>
      </c>
      <c r="N592" s="101">
        <v>5579</v>
      </c>
    </row>
    <row r="593" spans="2:14">
      <c r="B593" s="255"/>
      <c r="C593" s="255"/>
      <c r="D593" s="273"/>
      <c r="E593" s="273"/>
      <c r="F593" s="96" t="s">
        <v>49</v>
      </c>
      <c r="G593" s="97">
        <f>G592/N592</f>
        <v>0.52536296827388418</v>
      </c>
      <c r="H593" s="97">
        <f>H592/N592</f>
        <v>5.1980641692059508E-2</v>
      </c>
      <c r="I593" s="97">
        <f>I592/N592</f>
        <v>5.4669295572683275E-2</v>
      </c>
      <c r="J593" s="97">
        <f>J592/N592</f>
        <v>0.15253629682738842</v>
      </c>
      <c r="K593" s="97">
        <f>K592/N592</f>
        <v>0.13497042480731314</v>
      </c>
      <c r="L593" s="97">
        <f>L592/N592</f>
        <v>3.9792077433231765E-2</v>
      </c>
      <c r="M593" s="97">
        <f>M592/N592</f>
        <v>4.0688295393439683E-2</v>
      </c>
      <c r="N593" s="97">
        <f>G593+H593+I593+J593+K593+L593+M593</f>
        <v>1</v>
      </c>
    </row>
    <row r="594" spans="2:14">
      <c r="B594" s="255"/>
      <c r="C594" s="255"/>
      <c r="D594" s="272" t="s">
        <v>12</v>
      </c>
      <c r="E594" s="272" t="s">
        <v>32</v>
      </c>
      <c r="F594" s="100" t="s">
        <v>38</v>
      </c>
      <c r="G594" s="101">
        <v>94</v>
      </c>
      <c r="H594" s="101">
        <v>5</v>
      </c>
      <c r="I594" s="101">
        <v>9</v>
      </c>
      <c r="J594" s="101">
        <v>11</v>
      </c>
      <c r="K594" s="101">
        <v>21</v>
      </c>
      <c r="L594" s="101">
        <v>7</v>
      </c>
      <c r="M594" s="103">
        <v>10</v>
      </c>
      <c r="N594" s="101">
        <v>157</v>
      </c>
    </row>
    <row r="595" spans="2:14">
      <c r="B595" s="255"/>
      <c r="C595" s="255"/>
      <c r="D595" s="255"/>
      <c r="E595" s="273"/>
      <c r="F595" s="96" t="s">
        <v>49</v>
      </c>
      <c r="G595" s="97">
        <f>G594/N594</f>
        <v>0.59872611464968151</v>
      </c>
      <c r="H595" s="97">
        <f>H594/N594</f>
        <v>3.1847133757961783E-2</v>
      </c>
      <c r="I595" s="97">
        <f>I594/N594</f>
        <v>5.7324840764331211E-2</v>
      </c>
      <c r="J595" s="97">
        <f>J594/N594</f>
        <v>7.0063694267515922E-2</v>
      </c>
      <c r="K595" s="97">
        <f>K594/N594</f>
        <v>0.13375796178343949</v>
      </c>
      <c r="L595" s="97">
        <f>L594/N594</f>
        <v>4.4585987261146494E-2</v>
      </c>
      <c r="M595" s="97">
        <f>M594/N594</f>
        <v>6.3694267515923567E-2</v>
      </c>
      <c r="N595" s="97">
        <f>G595+H595+I595+J595+K595+L595+M595</f>
        <v>0.99999999999999989</v>
      </c>
    </row>
    <row r="596" spans="2:14">
      <c r="B596" s="255"/>
      <c r="C596" s="255"/>
      <c r="D596" s="255"/>
      <c r="E596" s="272" t="s">
        <v>33</v>
      </c>
      <c r="F596" s="100" t="s">
        <v>38</v>
      </c>
      <c r="G596" s="101">
        <v>187</v>
      </c>
      <c r="H596" s="101">
        <v>22</v>
      </c>
      <c r="I596" s="101">
        <v>12</v>
      </c>
      <c r="J596" s="101">
        <v>58</v>
      </c>
      <c r="K596" s="101">
        <v>56</v>
      </c>
      <c r="L596" s="101">
        <v>16</v>
      </c>
      <c r="M596" s="103">
        <v>26</v>
      </c>
      <c r="N596" s="101">
        <v>377</v>
      </c>
    </row>
    <row r="597" spans="2:14">
      <c r="B597" s="255"/>
      <c r="C597" s="255"/>
      <c r="D597" s="255"/>
      <c r="E597" s="273"/>
      <c r="F597" s="96" t="s">
        <v>49</v>
      </c>
      <c r="G597" s="97">
        <f>G596/N596</f>
        <v>0.49602122015915118</v>
      </c>
      <c r="H597" s="97">
        <f>H596/N596</f>
        <v>5.8355437665782495E-2</v>
      </c>
      <c r="I597" s="97">
        <f>I596/N596</f>
        <v>3.1830238726790451E-2</v>
      </c>
      <c r="J597" s="97">
        <f>J596/N596</f>
        <v>0.15384615384615385</v>
      </c>
      <c r="K597" s="97">
        <f>K596/N596</f>
        <v>0.14854111405835543</v>
      </c>
      <c r="L597" s="97">
        <f>L596/N596</f>
        <v>4.2440318302387266E-2</v>
      </c>
      <c r="M597" s="97">
        <f>M596/N596</f>
        <v>6.8965517241379309E-2</v>
      </c>
      <c r="N597" s="97">
        <f>G597+H597+I597+J597+K597+L597+M597</f>
        <v>1</v>
      </c>
    </row>
    <row r="598" spans="2:14">
      <c r="B598" s="255"/>
      <c r="C598" s="255"/>
      <c r="D598" s="255"/>
      <c r="E598" s="272" t="s">
        <v>34</v>
      </c>
      <c r="F598" s="100" t="s">
        <v>38</v>
      </c>
      <c r="G598" s="101">
        <v>85</v>
      </c>
      <c r="H598" s="101">
        <v>10</v>
      </c>
      <c r="I598" s="101">
        <v>3</v>
      </c>
      <c r="J598" s="101">
        <v>20</v>
      </c>
      <c r="K598" s="101">
        <v>24</v>
      </c>
      <c r="L598" s="101">
        <v>4</v>
      </c>
      <c r="M598" s="103">
        <v>6</v>
      </c>
      <c r="N598" s="101">
        <v>152</v>
      </c>
    </row>
    <row r="599" spans="2:14">
      <c r="B599" s="255"/>
      <c r="C599" s="255"/>
      <c r="D599" s="255"/>
      <c r="E599" s="273"/>
      <c r="F599" s="96" t="s">
        <v>49</v>
      </c>
      <c r="G599" s="97">
        <f>G598/N598</f>
        <v>0.55921052631578949</v>
      </c>
      <c r="H599" s="97">
        <f>H598/N598</f>
        <v>6.5789473684210523E-2</v>
      </c>
      <c r="I599" s="97">
        <f>I598/N598</f>
        <v>1.9736842105263157E-2</v>
      </c>
      <c r="J599" s="97">
        <f>J598/N598</f>
        <v>0.13157894736842105</v>
      </c>
      <c r="K599" s="97">
        <f>K598/N598</f>
        <v>0.15789473684210525</v>
      </c>
      <c r="L599" s="97">
        <f>L598/N598</f>
        <v>2.6315789473684209E-2</v>
      </c>
      <c r="M599" s="97">
        <f>M598/N598</f>
        <v>3.9473684210526314E-2</v>
      </c>
      <c r="N599" s="97">
        <f>G599+H599+I599+J599+K599+L599+M599</f>
        <v>0.99999999999999989</v>
      </c>
    </row>
    <row r="600" spans="2:14">
      <c r="B600" s="255"/>
      <c r="C600" s="255"/>
      <c r="D600" s="255"/>
      <c r="E600" s="272" t="s">
        <v>35</v>
      </c>
      <c r="F600" s="100" t="s">
        <v>38</v>
      </c>
      <c r="G600" s="101">
        <v>1312</v>
      </c>
      <c r="H600" s="101">
        <v>104</v>
      </c>
      <c r="I600" s="101">
        <v>98</v>
      </c>
      <c r="J600" s="101">
        <v>357</v>
      </c>
      <c r="K600" s="101">
        <v>357</v>
      </c>
      <c r="L600" s="101">
        <v>105</v>
      </c>
      <c r="M600" s="103">
        <v>129</v>
      </c>
      <c r="N600" s="101">
        <v>2462</v>
      </c>
    </row>
    <row r="601" spans="2:14">
      <c r="B601" s="255"/>
      <c r="C601" s="255"/>
      <c r="D601" s="255"/>
      <c r="E601" s="273"/>
      <c r="F601" s="96" t="s">
        <v>49</v>
      </c>
      <c r="G601" s="97">
        <f>G600/N600</f>
        <v>0.53290008123476851</v>
      </c>
      <c r="H601" s="97">
        <f>H600/N600</f>
        <v>4.2242079610073112E-2</v>
      </c>
      <c r="I601" s="97">
        <f>I600/N600</f>
        <v>3.9805036555645816E-2</v>
      </c>
      <c r="J601" s="97">
        <f>J600/N600</f>
        <v>0.14500406173842403</v>
      </c>
      <c r="K601" s="97">
        <f>K600/N600</f>
        <v>0.14500406173842403</v>
      </c>
      <c r="L601" s="97">
        <f>L600/N600</f>
        <v>4.2648253452477664E-2</v>
      </c>
      <c r="M601" s="97">
        <f>M600/N600</f>
        <v>5.239642567018684E-2</v>
      </c>
      <c r="N601" s="97">
        <f>G601+H601+I601+J601+K601+L601+M601</f>
        <v>1</v>
      </c>
    </row>
    <row r="602" spans="2:14">
      <c r="B602" s="255"/>
      <c r="C602" s="255"/>
      <c r="D602" s="255"/>
      <c r="E602" s="272" t="s">
        <v>36</v>
      </c>
      <c r="F602" s="100" t="s">
        <v>38</v>
      </c>
      <c r="G602" s="101">
        <v>467</v>
      </c>
      <c r="H602" s="101">
        <v>48</v>
      </c>
      <c r="I602" s="101">
        <v>41</v>
      </c>
      <c r="J602" s="101">
        <v>106</v>
      </c>
      <c r="K602" s="101">
        <v>137</v>
      </c>
      <c r="L602" s="101">
        <v>29</v>
      </c>
      <c r="M602" s="103">
        <v>37</v>
      </c>
      <c r="N602" s="101">
        <v>865</v>
      </c>
    </row>
    <row r="603" spans="2:14">
      <c r="B603" s="255"/>
      <c r="C603" s="255"/>
      <c r="D603" s="255"/>
      <c r="E603" s="273"/>
      <c r="F603" s="96" t="s">
        <v>49</v>
      </c>
      <c r="G603" s="97">
        <f>G602/N602</f>
        <v>0.53988439306358382</v>
      </c>
      <c r="H603" s="97">
        <f>H602/N602</f>
        <v>5.5491329479768786E-2</v>
      </c>
      <c r="I603" s="97">
        <f>I602/N602</f>
        <v>4.7398843930635835E-2</v>
      </c>
      <c r="J603" s="97">
        <f>J602/N602</f>
        <v>0.12254335260115606</v>
      </c>
      <c r="K603" s="97">
        <f>K602/N602</f>
        <v>0.15838150289017341</v>
      </c>
      <c r="L603" s="97">
        <f>L602/N602</f>
        <v>3.3526011560693639E-2</v>
      </c>
      <c r="M603" s="97">
        <f>M602/N602</f>
        <v>4.2774566473988439E-2</v>
      </c>
      <c r="N603" s="97">
        <f>G603+H603+I603+J603+K603+L603+M603</f>
        <v>1</v>
      </c>
    </row>
    <row r="604" spans="2:14">
      <c r="B604" s="255"/>
      <c r="C604" s="255"/>
      <c r="D604" s="255"/>
      <c r="E604" s="274" t="s">
        <v>52</v>
      </c>
      <c r="F604" s="100" t="s">
        <v>38</v>
      </c>
      <c r="G604" s="101">
        <v>2145</v>
      </c>
      <c r="H604" s="101">
        <v>189</v>
      </c>
      <c r="I604" s="101">
        <v>163</v>
      </c>
      <c r="J604" s="101">
        <v>552</v>
      </c>
      <c r="K604" s="101">
        <v>595</v>
      </c>
      <c r="L604" s="101">
        <v>161</v>
      </c>
      <c r="M604" s="103">
        <v>208</v>
      </c>
      <c r="N604" s="101">
        <v>4013</v>
      </c>
    </row>
    <row r="605" spans="2:14">
      <c r="B605" s="255"/>
      <c r="C605" s="273"/>
      <c r="D605" s="273"/>
      <c r="E605" s="273"/>
      <c r="F605" s="96" t="s">
        <v>49</v>
      </c>
      <c r="G605" s="97">
        <f>G604/N604</f>
        <v>0.53451283329180166</v>
      </c>
      <c r="H605" s="97">
        <f>H604/N604</f>
        <v>4.7096934961375528E-2</v>
      </c>
      <c r="I605" s="97">
        <f>I604/N604</f>
        <v>4.0617991527535507E-2</v>
      </c>
      <c r="J605" s="97">
        <f>J604/N604</f>
        <v>0.13755295290306505</v>
      </c>
      <c r="K605" s="97">
        <f>K604/N604</f>
        <v>0.14826812858210814</v>
      </c>
      <c r="L605" s="97">
        <f>L604/N604</f>
        <v>4.0119611263393973E-2</v>
      </c>
      <c r="M605" s="97">
        <f>M604/N604</f>
        <v>5.1831547470720163E-2</v>
      </c>
      <c r="N605" s="97">
        <f>G605+H605+I605+J605+K605+L605+M605</f>
        <v>1</v>
      </c>
    </row>
    <row r="606" spans="2:14">
      <c r="B606" s="255"/>
      <c r="C606" s="272" t="s">
        <v>31</v>
      </c>
      <c r="D606" s="272" t="s">
        <v>11</v>
      </c>
      <c r="E606" s="272" t="s">
        <v>32</v>
      </c>
      <c r="F606" s="100" t="s">
        <v>38</v>
      </c>
      <c r="G606" s="101">
        <v>4683</v>
      </c>
      <c r="H606" s="101">
        <v>214</v>
      </c>
      <c r="I606" s="101">
        <v>174</v>
      </c>
      <c r="J606" s="101">
        <v>480</v>
      </c>
      <c r="K606" s="101">
        <v>442</v>
      </c>
      <c r="L606" s="101">
        <v>162</v>
      </c>
      <c r="M606" s="103">
        <v>217</v>
      </c>
      <c r="N606" s="101">
        <v>6372</v>
      </c>
    </row>
    <row r="607" spans="2:14">
      <c r="B607" s="255"/>
      <c r="C607" s="255"/>
      <c r="D607" s="255"/>
      <c r="E607" s="273"/>
      <c r="F607" s="96" t="s">
        <v>49</v>
      </c>
      <c r="G607" s="97">
        <f>G606/N606</f>
        <v>0.73493408662900184</v>
      </c>
      <c r="H607" s="97">
        <f>H606/N606</f>
        <v>3.3584431889516632E-2</v>
      </c>
      <c r="I607" s="97">
        <f>I606/N606</f>
        <v>2.7306967984934087E-2</v>
      </c>
      <c r="J607" s="97">
        <f>J606/N606</f>
        <v>7.5329566854990579E-2</v>
      </c>
      <c r="K607" s="97">
        <f>K606/N606</f>
        <v>6.9365976145637165E-2</v>
      </c>
      <c r="L607" s="97">
        <f>L606/N606</f>
        <v>2.5423728813559324E-2</v>
      </c>
      <c r="M607" s="97">
        <f>M606/N606</f>
        <v>3.4055241682360328E-2</v>
      </c>
      <c r="N607" s="97">
        <f>G607+H607+I607+J607+K607+L607+M607</f>
        <v>0.99999999999999989</v>
      </c>
    </row>
    <row r="608" spans="2:14">
      <c r="B608" s="255"/>
      <c r="C608" s="255"/>
      <c r="D608" s="255"/>
      <c r="E608" s="272" t="s">
        <v>33</v>
      </c>
      <c r="F608" s="100" t="s">
        <v>38</v>
      </c>
      <c r="G608" s="101">
        <v>10451</v>
      </c>
      <c r="H608" s="101">
        <v>502</v>
      </c>
      <c r="I608" s="101">
        <v>465</v>
      </c>
      <c r="J608" s="101">
        <v>1465</v>
      </c>
      <c r="K608" s="101">
        <v>1334</v>
      </c>
      <c r="L608" s="101">
        <v>438</v>
      </c>
      <c r="M608" s="103">
        <v>564</v>
      </c>
      <c r="N608" s="101">
        <v>15219</v>
      </c>
    </row>
    <row r="609" spans="2:14">
      <c r="B609" s="255"/>
      <c r="C609" s="255"/>
      <c r="D609" s="255"/>
      <c r="E609" s="273"/>
      <c r="F609" s="96" t="s">
        <v>49</v>
      </c>
      <c r="G609" s="97">
        <f>G608/N608</f>
        <v>0.68670740521716278</v>
      </c>
      <c r="H609" s="97">
        <f>H608/N608</f>
        <v>3.2985084433931271E-2</v>
      </c>
      <c r="I609" s="97">
        <f>I608/N608</f>
        <v>3.0553912872067809E-2</v>
      </c>
      <c r="J609" s="97">
        <f>J608/N608</f>
        <v>9.6261252381891052E-2</v>
      </c>
      <c r="K609" s="97">
        <f>K608/N608</f>
        <v>8.7653590906104209E-2</v>
      </c>
      <c r="L609" s="97">
        <f>L608/N608</f>
        <v>2.8779814705302581E-2</v>
      </c>
      <c r="M609" s="97">
        <f>M608/N608</f>
        <v>3.7058939483540311E-2</v>
      </c>
      <c r="N609" s="97">
        <f>G609+H609+I609+J609+K609+L609+M609</f>
        <v>1</v>
      </c>
    </row>
    <row r="610" spans="2:14">
      <c r="B610" s="255"/>
      <c r="C610" s="255"/>
      <c r="D610" s="255"/>
      <c r="E610" s="272" t="s">
        <v>34</v>
      </c>
      <c r="F610" s="100" t="s">
        <v>38</v>
      </c>
      <c r="G610" s="101">
        <v>3107</v>
      </c>
      <c r="H610" s="101">
        <v>169</v>
      </c>
      <c r="I610" s="101">
        <v>146</v>
      </c>
      <c r="J610" s="101">
        <v>456</v>
      </c>
      <c r="K610" s="101">
        <v>403</v>
      </c>
      <c r="L610" s="101">
        <v>109</v>
      </c>
      <c r="M610" s="103">
        <v>160</v>
      </c>
      <c r="N610" s="101">
        <v>4550</v>
      </c>
    </row>
    <row r="611" spans="2:14">
      <c r="B611" s="255"/>
      <c r="C611" s="255"/>
      <c r="D611" s="255"/>
      <c r="E611" s="273"/>
      <c r="F611" s="96" t="s">
        <v>49</v>
      </c>
      <c r="G611" s="97">
        <f>G610/N610</f>
        <v>0.68285714285714283</v>
      </c>
      <c r="H611" s="97">
        <f>H610/N610</f>
        <v>3.7142857142857144E-2</v>
      </c>
      <c r="I611" s="97">
        <f>I610/N610</f>
        <v>3.208791208791209E-2</v>
      </c>
      <c r="J611" s="97">
        <f>J610/N610</f>
        <v>0.10021978021978022</v>
      </c>
      <c r="K611" s="97">
        <f>K610/N610</f>
        <v>8.8571428571428565E-2</v>
      </c>
      <c r="L611" s="97">
        <f>L610/N610</f>
        <v>2.3956043956043956E-2</v>
      </c>
      <c r="M611" s="97">
        <f>M610/N610</f>
        <v>3.5164835164835165E-2</v>
      </c>
      <c r="N611" s="97">
        <f>G611+H611+I611+J611+K611+L611+M611</f>
        <v>0.99999999999999989</v>
      </c>
    </row>
    <row r="612" spans="2:14">
      <c r="B612" s="255"/>
      <c r="C612" s="255"/>
      <c r="D612" s="255"/>
      <c r="E612" s="272" t="s">
        <v>35</v>
      </c>
      <c r="F612" s="100" t="s">
        <v>38</v>
      </c>
      <c r="G612" s="101">
        <v>49473</v>
      </c>
      <c r="H612" s="101">
        <v>2376</v>
      </c>
      <c r="I612" s="101">
        <v>1905</v>
      </c>
      <c r="J612" s="101">
        <v>6092</v>
      </c>
      <c r="K612" s="101">
        <v>5834</v>
      </c>
      <c r="L612" s="101">
        <v>1711</v>
      </c>
      <c r="M612" s="103">
        <v>2318</v>
      </c>
      <c r="N612" s="101">
        <v>69709</v>
      </c>
    </row>
    <row r="613" spans="2:14">
      <c r="B613" s="255"/>
      <c r="C613" s="255"/>
      <c r="D613" s="255"/>
      <c r="E613" s="273"/>
      <c r="F613" s="96" t="s">
        <v>49</v>
      </c>
      <c r="G613" s="97">
        <f>G612/N612</f>
        <v>0.70970749831442137</v>
      </c>
      <c r="H613" s="97">
        <f>H612/N612</f>
        <v>3.4084551492633661E-2</v>
      </c>
      <c r="I613" s="97">
        <f>I612/N612</f>
        <v>2.732789166391714E-2</v>
      </c>
      <c r="J613" s="97">
        <f>J612/N612</f>
        <v>8.7391871924715606E-2</v>
      </c>
      <c r="K613" s="97">
        <f>K612/N612</f>
        <v>8.3690771636374076E-2</v>
      </c>
      <c r="L613" s="97">
        <f>L612/N612</f>
        <v>2.4544893772683585E-2</v>
      </c>
      <c r="M613" s="97">
        <f>M612/N612</f>
        <v>3.3252521195254556E-2</v>
      </c>
      <c r="N613" s="97">
        <f>G613+H613+I613+J613+K613+L613+M613</f>
        <v>1</v>
      </c>
    </row>
    <row r="614" spans="2:14">
      <c r="B614" s="255"/>
      <c r="C614" s="255"/>
      <c r="D614" s="255"/>
      <c r="E614" s="272" t="s">
        <v>36</v>
      </c>
      <c r="F614" s="100" t="s">
        <v>38</v>
      </c>
      <c r="G614" s="101">
        <v>19655</v>
      </c>
      <c r="H614" s="101">
        <v>994</v>
      </c>
      <c r="I614" s="101">
        <v>849</v>
      </c>
      <c r="J614" s="101">
        <v>2209</v>
      </c>
      <c r="K614" s="101">
        <v>1966</v>
      </c>
      <c r="L614" s="101">
        <v>644</v>
      </c>
      <c r="M614" s="103">
        <v>830</v>
      </c>
      <c r="N614" s="101">
        <v>27147</v>
      </c>
    </row>
    <row r="615" spans="2:14">
      <c r="B615" s="255"/>
      <c r="C615" s="255"/>
      <c r="D615" s="255"/>
      <c r="E615" s="273"/>
      <c r="F615" s="96" t="s">
        <v>49</v>
      </c>
      <c r="G615" s="97">
        <f>G614/N614</f>
        <v>0.72402107046819175</v>
      </c>
      <c r="H615" s="97">
        <f>H614/N614</f>
        <v>3.6615463955501526E-2</v>
      </c>
      <c r="I615" s="97">
        <f>I614/N614</f>
        <v>3.1274173941872027E-2</v>
      </c>
      <c r="J615" s="97">
        <f>J614/N614</f>
        <v>8.1371790621431461E-2</v>
      </c>
      <c r="K615" s="97">
        <f>K614/N614</f>
        <v>7.2420525288245483E-2</v>
      </c>
      <c r="L615" s="97">
        <f>L614/N614</f>
        <v>2.3722694957085497E-2</v>
      </c>
      <c r="M615" s="97">
        <f>M614/N614</f>
        <v>3.0574280767672303E-2</v>
      </c>
      <c r="N615" s="97">
        <f>G615+H615+I615+J615+K615+L615+M615</f>
        <v>1</v>
      </c>
    </row>
    <row r="616" spans="2:14">
      <c r="B616" s="255"/>
      <c r="C616" s="255"/>
      <c r="D616" s="255"/>
      <c r="E616" s="274" t="s">
        <v>52</v>
      </c>
      <c r="F616" s="100" t="s">
        <v>38</v>
      </c>
      <c r="G616" s="101">
        <v>87369</v>
      </c>
      <c r="H616" s="101">
        <v>4255</v>
      </c>
      <c r="I616" s="101">
        <v>3539</v>
      </c>
      <c r="J616" s="101">
        <v>10702</v>
      </c>
      <c r="K616" s="101">
        <v>9979</v>
      </c>
      <c r="L616" s="101">
        <v>3064</v>
      </c>
      <c r="M616" s="103">
        <v>4089</v>
      </c>
      <c r="N616" s="101">
        <v>122997</v>
      </c>
    </row>
    <row r="617" spans="2:14">
      <c r="B617" s="255"/>
      <c r="C617" s="255"/>
      <c r="D617" s="273"/>
      <c r="E617" s="273"/>
      <c r="F617" s="96" t="s">
        <v>49</v>
      </c>
      <c r="G617" s="97">
        <f>G616/N616</f>
        <v>0.71033439839996093</v>
      </c>
      <c r="H617" s="97">
        <f>H616/N616</f>
        <v>3.4594339699342259E-2</v>
      </c>
      <c r="I617" s="97">
        <f>I616/N616</f>
        <v>2.8773059505516396E-2</v>
      </c>
      <c r="J617" s="97">
        <f>J616/N616</f>
        <v>8.7010252282576001E-2</v>
      </c>
      <c r="K617" s="97">
        <f>K616/N616</f>
        <v>8.1132060131547917E-2</v>
      </c>
      <c r="L617" s="97">
        <f>L616/N616</f>
        <v>2.4911176695366553E-2</v>
      </c>
      <c r="M617" s="97">
        <f>M616/N616</f>
        <v>3.3244713285689897E-2</v>
      </c>
      <c r="N617" s="97">
        <f>G617+H617+I617+J617+K617+L617+M617</f>
        <v>0.99999999999999989</v>
      </c>
    </row>
    <row r="618" spans="2:14">
      <c r="B618" s="255"/>
      <c r="C618" s="255"/>
      <c r="D618" s="272" t="s">
        <v>12</v>
      </c>
      <c r="E618" s="272" t="s">
        <v>32</v>
      </c>
      <c r="F618" s="100" t="s">
        <v>38</v>
      </c>
      <c r="G618" s="101">
        <v>6916</v>
      </c>
      <c r="H618" s="101">
        <v>213</v>
      </c>
      <c r="I618" s="101">
        <v>176</v>
      </c>
      <c r="J618" s="101">
        <v>506</v>
      </c>
      <c r="K618" s="101">
        <v>629</v>
      </c>
      <c r="L618" s="101">
        <v>202</v>
      </c>
      <c r="M618" s="103">
        <v>278</v>
      </c>
      <c r="N618" s="101">
        <v>8920</v>
      </c>
    </row>
    <row r="619" spans="2:14">
      <c r="B619" s="255"/>
      <c r="C619" s="255"/>
      <c r="D619" s="255"/>
      <c r="E619" s="273"/>
      <c r="F619" s="96" t="s">
        <v>49</v>
      </c>
      <c r="G619" s="97">
        <f>G618/N618</f>
        <v>0.77533632286995513</v>
      </c>
      <c r="H619" s="97">
        <f>H618/N618</f>
        <v>2.3878923766816145E-2</v>
      </c>
      <c r="I619" s="97">
        <f>I618/N618</f>
        <v>1.9730941704035873E-2</v>
      </c>
      <c r="J619" s="97">
        <f>J618/N618</f>
        <v>5.672645739910314E-2</v>
      </c>
      <c r="K619" s="97">
        <f>K618/N618</f>
        <v>7.0515695067264572E-2</v>
      </c>
      <c r="L619" s="97">
        <f>L618/N618</f>
        <v>2.2645739910313902E-2</v>
      </c>
      <c r="M619" s="97">
        <f>M618/N618</f>
        <v>3.1165919282511209E-2</v>
      </c>
      <c r="N619" s="97">
        <f>G619+H619+I619+J619+K619+L619+M619</f>
        <v>0.99999999999999989</v>
      </c>
    </row>
    <row r="620" spans="2:14">
      <c r="B620" s="255"/>
      <c r="C620" s="255"/>
      <c r="D620" s="255"/>
      <c r="E620" s="272" t="s">
        <v>33</v>
      </c>
      <c r="F620" s="100" t="s">
        <v>38</v>
      </c>
      <c r="G620" s="101">
        <v>16018</v>
      </c>
      <c r="H620" s="101">
        <v>566</v>
      </c>
      <c r="I620" s="101">
        <v>479</v>
      </c>
      <c r="J620" s="101">
        <v>1534</v>
      </c>
      <c r="K620" s="101">
        <v>1966</v>
      </c>
      <c r="L620" s="101">
        <v>661</v>
      </c>
      <c r="M620" s="103">
        <v>920</v>
      </c>
      <c r="N620" s="101">
        <v>22144</v>
      </c>
    </row>
    <row r="621" spans="2:14">
      <c r="B621" s="255"/>
      <c r="C621" s="255"/>
      <c r="D621" s="255"/>
      <c r="E621" s="273"/>
      <c r="F621" s="96" t="s">
        <v>49</v>
      </c>
      <c r="G621" s="97">
        <f>G620/N620</f>
        <v>0.72335621387283233</v>
      </c>
      <c r="H621" s="97">
        <f>H620/N620</f>
        <v>2.5559971098265896E-2</v>
      </c>
      <c r="I621" s="97">
        <f>I620/N620</f>
        <v>2.1631141618497111E-2</v>
      </c>
      <c r="J621" s="97">
        <f>J620/N620</f>
        <v>6.9273843930635834E-2</v>
      </c>
      <c r="K621" s="97">
        <f>K620/N620</f>
        <v>8.8782514450867059E-2</v>
      </c>
      <c r="L621" s="97">
        <f>L620/N620</f>
        <v>2.985007225433526E-2</v>
      </c>
      <c r="M621" s="97">
        <f>M620/N620</f>
        <v>4.1546242774566471E-2</v>
      </c>
      <c r="N621" s="97">
        <f>G621+H621+I621+J621+K621+L621+M621</f>
        <v>0.99999999999999989</v>
      </c>
    </row>
    <row r="622" spans="2:14">
      <c r="B622" s="255"/>
      <c r="C622" s="255"/>
      <c r="D622" s="255"/>
      <c r="E622" s="272" t="s">
        <v>34</v>
      </c>
      <c r="F622" s="100" t="s">
        <v>38</v>
      </c>
      <c r="G622" s="101">
        <v>4441</v>
      </c>
      <c r="H622" s="101">
        <v>172</v>
      </c>
      <c r="I622" s="101">
        <v>147</v>
      </c>
      <c r="J622" s="101">
        <v>482</v>
      </c>
      <c r="K622" s="101">
        <v>559</v>
      </c>
      <c r="L622" s="101">
        <v>194</v>
      </c>
      <c r="M622" s="103">
        <v>256</v>
      </c>
      <c r="N622" s="101">
        <v>6251</v>
      </c>
    </row>
    <row r="623" spans="2:14">
      <c r="B623" s="255"/>
      <c r="C623" s="255"/>
      <c r="D623" s="255"/>
      <c r="E623" s="273"/>
      <c r="F623" s="96" t="s">
        <v>49</v>
      </c>
      <c r="G623" s="97">
        <f>G622/N622</f>
        <v>0.71044632858742596</v>
      </c>
      <c r="H623" s="97">
        <f>H622/N622</f>
        <v>2.7515597504399296E-2</v>
      </c>
      <c r="I623" s="97">
        <f>I622/N622</f>
        <v>2.3516237402015677E-2</v>
      </c>
      <c r="J623" s="97">
        <f>J622/N622</f>
        <v>7.710766277395617E-2</v>
      </c>
      <c r="K623" s="97">
        <f>K622/N622</f>
        <v>8.9425691889297707E-2</v>
      </c>
      <c r="L623" s="97">
        <f>L622/N622</f>
        <v>3.1035034394496879E-2</v>
      </c>
      <c r="M623" s="97">
        <f>M622/N622</f>
        <v>4.0953447448408252E-2</v>
      </c>
      <c r="N623" s="97">
        <f>G623+H623+I623+J623+K623+L623+M623</f>
        <v>0.99999999999999989</v>
      </c>
    </row>
    <row r="624" spans="2:14">
      <c r="B624" s="255"/>
      <c r="C624" s="255"/>
      <c r="D624" s="255"/>
      <c r="E624" s="272" t="s">
        <v>35</v>
      </c>
      <c r="F624" s="100" t="s">
        <v>38</v>
      </c>
      <c r="G624" s="101">
        <v>76040</v>
      </c>
      <c r="H624" s="101">
        <v>2748</v>
      </c>
      <c r="I624" s="101">
        <v>2129</v>
      </c>
      <c r="J624" s="101">
        <v>6507</v>
      </c>
      <c r="K624" s="101">
        <v>7378</v>
      </c>
      <c r="L624" s="101">
        <v>2448</v>
      </c>
      <c r="M624" s="103">
        <v>3401</v>
      </c>
      <c r="N624" s="101">
        <v>100651</v>
      </c>
    </row>
    <row r="625" spans="2:14">
      <c r="B625" s="255"/>
      <c r="C625" s="255"/>
      <c r="D625" s="255"/>
      <c r="E625" s="273"/>
      <c r="F625" s="96" t="s">
        <v>49</v>
      </c>
      <c r="G625" s="97">
        <f>G624/N624</f>
        <v>0.75548181339479981</v>
      </c>
      <c r="H625" s="97">
        <f>H624/N624</f>
        <v>2.7302262272605338E-2</v>
      </c>
      <c r="I625" s="97">
        <f>I624/N624</f>
        <v>2.1152298536527208E-2</v>
      </c>
      <c r="J625" s="97">
        <f>J624/N624</f>
        <v>6.4649134136769634E-2</v>
      </c>
      <c r="K625" s="97">
        <f>K624/N624</f>
        <v>7.3302798779942571E-2</v>
      </c>
      <c r="L625" s="97">
        <f>L624/N624</f>
        <v>2.4321665954635325E-2</v>
      </c>
      <c r="M625" s="97">
        <f>M624/N624</f>
        <v>3.3790026924720072E-2</v>
      </c>
      <c r="N625" s="97">
        <f>G625+H625+I625+J625+K625+L625+M625</f>
        <v>1</v>
      </c>
    </row>
    <row r="626" spans="2:14">
      <c r="B626" s="255"/>
      <c r="C626" s="255"/>
      <c r="D626" s="255"/>
      <c r="E626" s="272" t="s">
        <v>36</v>
      </c>
      <c r="F626" s="100" t="s">
        <v>38</v>
      </c>
      <c r="G626" s="101">
        <v>22531</v>
      </c>
      <c r="H626" s="101">
        <v>852</v>
      </c>
      <c r="I626" s="101">
        <v>698</v>
      </c>
      <c r="J626" s="101">
        <v>1923</v>
      </c>
      <c r="K626" s="101">
        <v>2025</v>
      </c>
      <c r="L626" s="101">
        <v>716</v>
      </c>
      <c r="M626" s="103">
        <v>1020</v>
      </c>
      <c r="N626" s="101">
        <v>29765</v>
      </c>
    </row>
    <row r="627" spans="2:14">
      <c r="B627" s="255"/>
      <c r="C627" s="255"/>
      <c r="D627" s="255"/>
      <c r="E627" s="273"/>
      <c r="F627" s="96" t="s">
        <v>49</v>
      </c>
      <c r="G627" s="97">
        <f>G626/N626</f>
        <v>0.75696287586091049</v>
      </c>
      <c r="H627" s="97">
        <f>H626/N626</f>
        <v>2.8624223080799597E-2</v>
      </c>
      <c r="I627" s="97">
        <f>I626/N626</f>
        <v>2.3450361162439107E-2</v>
      </c>
      <c r="J627" s="97">
        <f>J626/N626</f>
        <v>6.4606080967579374E-2</v>
      </c>
      <c r="K627" s="97">
        <f>K626/N626</f>
        <v>6.8032924575844117E-2</v>
      </c>
      <c r="L627" s="97">
        <f>L626/N626</f>
        <v>2.4055098269779942E-2</v>
      </c>
      <c r="M627" s="97">
        <f>M626/N626</f>
        <v>3.4268436082647402E-2</v>
      </c>
      <c r="N627" s="97">
        <f>G627+H627+I627+J627+K627+L627+M627</f>
        <v>1</v>
      </c>
    </row>
    <row r="628" spans="2:14">
      <c r="B628" s="255"/>
      <c r="C628" s="255"/>
      <c r="D628" s="255"/>
      <c r="E628" s="274" t="s">
        <v>52</v>
      </c>
      <c r="F628" s="100" t="s">
        <v>38</v>
      </c>
      <c r="G628" s="101">
        <v>125946</v>
      </c>
      <c r="H628" s="101">
        <v>4551</v>
      </c>
      <c r="I628" s="101">
        <v>3629</v>
      </c>
      <c r="J628" s="101">
        <v>10952</v>
      </c>
      <c r="K628" s="101">
        <v>12557</v>
      </c>
      <c r="L628" s="101">
        <v>4221</v>
      </c>
      <c r="M628" s="103">
        <v>5875</v>
      </c>
      <c r="N628" s="101">
        <v>167731</v>
      </c>
    </row>
    <row r="629" spans="2:14">
      <c r="B629" s="255"/>
      <c r="C629" s="273"/>
      <c r="D629" s="273"/>
      <c r="E629" s="273"/>
      <c r="F629" s="96" t="s">
        <v>49</v>
      </c>
      <c r="G629" s="97">
        <f>G628/N628</f>
        <v>0.75088087473394904</v>
      </c>
      <c r="H629" s="97">
        <f>H628/N628</f>
        <v>2.713273038376925E-2</v>
      </c>
      <c r="I629" s="97">
        <f>I628/N628</f>
        <v>2.1635833566842146E-2</v>
      </c>
      <c r="J629" s="97">
        <f>J628/N628</f>
        <v>6.5295025964192663E-2</v>
      </c>
      <c r="K629" s="97">
        <f>K628/N628</f>
        <v>7.4863919013181818E-2</v>
      </c>
      <c r="L629" s="97">
        <f>L628/N628</f>
        <v>2.516529442977148E-2</v>
      </c>
      <c r="M629" s="97">
        <f>M628/N628</f>
        <v>3.5026321908293634E-2</v>
      </c>
      <c r="N629" s="97">
        <f>G629+H629+I629+J629+K629+L629+M629</f>
        <v>1</v>
      </c>
    </row>
    <row r="630" spans="2:14">
      <c r="B630" s="255"/>
      <c r="C630" s="272" t="s">
        <v>40</v>
      </c>
      <c r="D630" s="272" t="s">
        <v>11</v>
      </c>
      <c r="E630" s="272" t="s">
        <v>32</v>
      </c>
      <c r="F630" s="100" t="s">
        <v>38</v>
      </c>
      <c r="G630" s="101">
        <v>1057</v>
      </c>
      <c r="H630" s="101">
        <v>30</v>
      </c>
      <c r="I630" s="101">
        <v>18</v>
      </c>
      <c r="J630" s="101">
        <v>53</v>
      </c>
      <c r="K630" s="101">
        <v>60</v>
      </c>
      <c r="L630" s="101">
        <v>23</v>
      </c>
      <c r="M630" s="103">
        <v>17</v>
      </c>
      <c r="N630" s="101">
        <v>1258</v>
      </c>
    </row>
    <row r="631" spans="2:14">
      <c r="B631" s="255"/>
      <c r="C631" s="255"/>
      <c r="D631" s="255"/>
      <c r="E631" s="273"/>
      <c r="F631" s="96" t="s">
        <v>49</v>
      </c>
      <c r="G631" s="97">
        <f>G630/N630</f>
        <v>0.84022257551669322</v>
      </c>
      <c r="H631" s="97">
        <f>H630/N630</f>
        <v>2.3847376788553261E-2</v>
      </c>
      <c r="I631" s="97">
        <f>I630/N630</f>
        <v>1.4308426073131956E-2</v>
      </c>
      <c r="J631" s="97">
        <f>J630/N630</f>
        <v>4.2130365659777423E-2</v>
      </c>
      <c r="K631" s="97">
        <f>K630/N630</f>
        <v>4.7694753577106522E-2</v>
      </c>
      <c r="L631" s="97">
        <f>L630/N630</f>
        <v>1.8282988871224166E-2</v>
      </c>
      <c r="M631" s="97">
        <f>M630/N630</f>
        <v>1.3513513513513514E-2</v>
      </c>
      <c r="N631" s="97">
        <f>G631+H631+I631+J631+K631+L631+M631</f>
        <v>1.0000000000000002</v>
      </c>
    </row>
    <row r="632" spans="2:14">
      <c r="B632" s="255"/>
      <c r="C632" s="255"/>
      <c r="D632" s="255"/>
      <c r="E632" s="272" t="s">
        <v>33</v>
      </c>
      <c r="F632" s="100" t="s">
        <v>38</v>
      </c>
      <c r="G632" s="101">
        <v>2062</v>
      </c>
      <c r="H632" s="101">
        <v>69</v>
      </c>
      <c r="I632" s="101">
        <v>60</v>
      </c>
      <c r="J632" s="101">
        <v>152</v>
      </c>
      <c r="K632" s="101">
        <v>145</v>
      </c>
      <c r="L632" s="101">
        <v>44</v>
      </c>
      <c r="M632" s="103">
        <v>51</v>
      </c>
      <c r="N632" s="101">
        <v>2583</v>
      </c>
    </row>
    <row r="633" spans="2:14">
      <c r="B633" s="255"/>
      <c r="C633" s="255"/>
      <c r="D633" s="255"/>
      <c r="E633" s="273"/>
      <c r="F633" s="96" t="s">
        <v>49</v>
      </c>
      <c r="G633" s="97">
        <f>G632/N632</f>
        <v>0.7982965543941154</v>
      </c>
      <c r="H633" s="97">
        <f>H632/N632</f>
        <v>2.6713124274099883E-2</v>
      </c>
      <c r="I633" s="97">
        <f>I632/N632</f>
        <v>2.3228803716608595E-2</v>
      </c>
      <c r="J633" s="97">
        <f>J632/N632</f>
        <v>5.8846302748741773E-2</v>
      </c>
      <c r="K633" s="97">
        <f>K632/N632</f>
        <v>5.613627564847077E-2</v>
      </c>
      <c r="L633" s="97">
        <f>L632/N632</f>
        <v>1.7034456058846303E-2</v>
      </c>
      <c r="M633" s="97">
        <f>M632/N632</f>
        <v>1.9744483159117306E-2</v>
      </c>
      <c r="N633" s="97">
        <f>G633+H633+I633+J633+K633+L633+M633</f>
        <v>1.0000000000000002</v>
      </c>
    </row>
    <row r="634" spans="2:14">
      <c r="B634" s="255"/>
      <c r="C634" s="255"/>
      <c r="D634" s="255"/>
      <c r="E634" s="272" t="s">
        <v>34</v>
      </c>
      <c r="F634" s="100" t="s">
        <v>38</v>
      </c>
      <c r="G634" s="101">
        <v>552</v>
      </c>
      <c r="H634" s="101">
        <v>19</v>
      </c>
      <c r="I634" s="101">
        <v>17</v>
      </c>
      <c r="J634" s="101">
        <v>46</v>
      </c>
      <c r="K634" s="101">
        <v>47</v>
      </c>
      <c r="L634" s="101">
        <v>16</v>
      </c>
      <c r="M634" s="103">
        <v>15</v>
      </c>
      <c r="N634" s="101">
        <v>712</v>
      </c>
    </row>
    <row r="635" spans="2:14">
      <c r="B635" s="255"/>
      <c r="C635" s="255"/>
      <c r="D635" s="255"/>
      <c r="E635" s="273"/>
      <c r="F635" s="96" t="s">
        <v>49</v>
      </c>
      <c r="G635" s="97">
        <f>G634/N634</f>
        <v>0.7752808988764045</v>
      </c>
      <c r="H635" s="97">
        <f>H634/N634</f>
        <v>2.6685393258426966E-2</v>
      </c>
      <c r="I635" s="97">
        <f>I634/N634</f>
        <v>2.3876404494382022E-2</v>
      </c>
      <c r="J635" s="97">
        <f>J634/N634</f>
        <v>6.4606741573033713E-2</v>
      </c>
      <c r="K635" s="97">
        <f>K634/N634</f>
        <v>6.6011235955056174E-2</v>
      </c>
      <c r="L635" s="97">
        <f>L634/N634</f>
        <v>2.247191011235955E-2</v>
      </c>
      <c r="M635" s="97">
        <f>M634/N634</f>
        <v>2.1067415730337078E-2</v>
      </c>
      <c r="N635" s="97">
        <f>G635+H635+I635+J635+K635+L635+M635</f>
        <v>1</v>
      </c>
    </row>
    <row r="636" spans="2:14">
      <c r="B636" s="255"/>
      <c r="C636" s="255"/>
      <c r="D636" s="255"/>
      <c r="E636" s="272" t="s">
        <v>35</v>
      </c>
      <c r="F636" s="100" t="s">
        <v>38</v>
      </c>
      <c r="G636" s="101">
        <v>15239</v>
      </c>
      <c r="H636" s="101">
        <v>436</v>
      </c>
      <c r="I636" s="101">
        <v>382</v>
      </c>
      <c r="J636" s="101">
        <v>962</v>
      </c>
      <c r="K636" s="101">
        <v>852</v>
      </c>
      <c r="L636" s="101">
        <v>243</v>
      </c>
      <c r="M636" s="103">
        <v>281</v>
      </c>
      <c r="N636" s="101">
        <v>18395</v>
      </c>
    </row>
    <row r="637" spans="2:14">
      <c r="B637" s="255"/>
      <c r="C637" s="255"/>
      <c r="D637" s="255"/>
      <c r="E637" s="273"/>
      <c r="F637" s="96" t="s">
        <v>49</v>
      </c>
      <c r="G637" s="97">
        <f>G636/N636</f>
        <v>0.82843163903234573</v>
      </c>
      <c r="H637" s="97">
        <f>H636/N636</f>
        <v>2.370209296004349E-2</v>
      </c>
      <c r="I637" s="97">
        <f>I636/N636</f>
        <v>2.0766512639304159E-2</v>
      </c>
      <c r="J637" s="97">
        <f>J636/N636</f>
        <v>5.2296819787985865E-2</v>
      </c>
      <c r="K637" s="97">
        <f>K636/N636</f>
        <v>4.6316933949442786E-2</v>
      </c>
      <c r="L637" s="97">
        <f>L636/N636</f>
        <v>1.3210111443326992E-2</v>
      </c>
      <c r="M637" s="97">
        <f>M636/N636</f>
        <v>1.5275890187550965E-2</v>
      </c>
      <c r="N637" s="97">
        <f>G637+H637+I637+J637+K637+L637+M637</f>
        <v>0.99999999999999989</v>
      </c>
    </row>
    <row r="638" spans="2:14">
      <c r="B638" s="255"/>
      <c r="C638" s="255"/>
      <c r="D638" s="255"/>
      <c r="E638" s="272" t="s">
        <v>36</v>
      </c>
      <c r="F638" s="100" t="s">
        <v>38</v>
      </c>
      <c r="G638" s="101">
        <v>5385</v>
      </c>
      <c r="H638" s="101">
        <v>161</v>
      </c>
      <c r="I638" s="101">
        <v>100</v>
      </c>
      <c r="J638" s="101">
        <v>286</v>
      </c>
      <c r="K638" s="101">
        <v>284</v>
      </c>
      <c r="L638" s="101">
        <v>73</v>
      </c>
      <c r="M638" s="103">
        <v>99</v>
      </c>
      <c r="N638" s="101">
        <v>6388</v>
      </c>
    </row>
    <row r="639" spans="2:14">
      <c r="B639" s="255"/>
      <c r="C639" s="255"/>
      <c r="D639" s="255"/>
      <c r="E639" s="273"/>
      <c r="F639" s="96" t="s">
        <v>49</v>
      </c>
      <c r="G639" s="97">
        <f>G638/N638</f>
        <v>0.84298685034439569</v>
      </c>
      <c r="H639" s="97">
        <f>H638/N638</f>
        <v>2.52035065748278E-2</v>
      </c>
      <c r="I639" s="97">
        <f>I638/N638</f>
        <v>1.5654351909830933E-2</v>
      </c>
      <c r="J639" s="97">
        <f>J638/N638</f>
        <v>4.477144646211647E-2</v>
      </c>
      <c r="K639" s="97">
        <f>K638/N638</f>
        <v>4.4458359423919847E-2</v>
      </c>
      <c r="L639" s="97">
        <f>L638/N638</f>
        <v>1.1427676894176581E-2</v>
      </c>
      <c r="M639" s="97">
        <f>M638/N638</f>
        <v>1.5497808390732623E-2</v>
      </c>
      <c r="N639" s="97">
        <f>G639+H639+I639+J639+K639+L639+M639</f>
        <v>1</v>
      </c>
    </row>
    <row r="640" spans="2:14">
      <c r="B640" s="255"/>
      <c r="C640" s="255"/>
      <c r="D640" s="255"/>
      <c r="E640" s="274" t="s">
        <v>52</v>
      </c>
      <c r="F640" s="100" t="s">
        <v>38</v>
      </c>
      <c r="G640" s="101">
        <v>24295</v>
      </c>
      <c r="H640" s="101">
        <v>715</v>
      </c>
      <c r="I640" s="101">
        <v>577</v>
      </c>
      <c r="J640" s="101">
        <v>1499</v>
      </c>
      <c r="K640" s="101">
        <v>1388</v>
      </c>
      <c r="L640" s="101">
        <v>399</v>
      </c>
      <c r="M640" s="103">
        <v>463</v>
      </c>
      <c r="N640" s="101">
        <v>29336</v>
      </c>
    </row>
    <row r="641" spans="2:14">
      <c r="B641" s="255"/>
      <c r="C641" s="255"/>
      <c r="D641" s="273"/>
      <c r="E641" s="273"/>
      <c r="F641" s="96" t="s">
        <v>49</v>
      </c>
      <c r="G641" s="97">
        <f>G640/N640</f>
        <v>0.82816334878647391</v>
      </c>
      <c r="H641" s="97">
        <f>H640/N640</f>
        <v>2.4372784292337059E-2</v>
      </c>
      <c r="I641" s="97">
        <f>I640/N640</f>
        <v>1.9668666484865011E-2</v>
      </c>
      <c r="J641" s="97">
        <f>J640/N640</f>
        <v>5.1097627488410145E-2</v>
      </c>
      <c r="K641" s="97">
        <f>K640/N640</f>
        <v>4.7313880556313061E-2</v>
      </c>
      <c r="L641" s="97">
        <f>L640/N640</f>
        <v>1.3601036269430052E-2</v>
      </c>
      <c r="M641" s="97">
        <f>M640/N640</f>
        <v>1.578265612217071E-2</v>
      </c>
      <c r="N641" s="97">
        <f>G641+H641+I641+J641+K641+L641+M641</f>
        <v>0.99999999999999989</v>
      </c>
    </row>
    <row r="642" spans="2:14">
      <c r="B642" s="255"/>
      <c r="C642" s="255"/>
      <c r="D642" s="272" t="s">
        <v>12</v>
      </c>
      <c r="E642" s="272" t="s">
        <v>32</v>
      </c>
      <c r="F642" s="100" t="s">
        <v>38</v>
      </c>
      <c r="G642" s="101">
        <v>1636</v>
      </c>
      <c r="H642" s="101">
        <v>53</v>
      </c>
      <c r="I642" s="101">
        <v>35</v>
      </c>
      <c r="J642" s="101">
        <v>81</v>
      </c>
      <c r="K642" s="101">
        <v>87</v>
      </c>
      <c r="L642" s="101">
        <v>29</v>
      </c>
      <c r="M642" s="103">
        <v>43</v>
      </c>
      <c r="N642" s="101">
        <v>1964</v>
      </c>
    </row>
    <row r="643" spans="2:14">
      <c r="B643" s="255"/>
      <c r="C643" s="255"/>
      <c r="D643" s="255"/>
      <c r="E643" s="273"/>
      <c r="F643" s="96" t="s">
        <v>49</v>
      </c>
      <c r="G643" s="97">
        <f>G642/N642</f>
        <v>0.83299389002036661</v>
      </c>
      <c r="H643" s="97">
        <f>H642/N642</f>
        <v>2.6985743380855399E-2</v>
      </c>
      <c r="I643" s="97">
        <f>I642/N642</f>
        <v>1.7820773930753563E-2</v>
      </c>
      <c r="J643" s="97">
        <f>J642/N642</f>
        <v>4.1242362525458251E-2</v>
      </c>
      <c r="K643" s="97">
        <f>K642/N642</f>
        <v>4.4297352342158862E-2</v>
      </c>
      <c r="L643" s="97">
        <f>L642/N642</f>
        <v>1.4765784114052953E-2</v>
      </c>
      <c r="M643" s="97">
        <f>M642/N642</f>
        <v>2.1894093686354379E-2</v>
      </c>
      <c r="N643" s="97">
        <f>G643+H643+I643+J643+K643+L643+M643</f>
        <v>0.99999999999999989</v>
      </c>
    </row>
    <row r="644" spans="2:14">
      <c r="B644" s="255"/>
      <c r="C644" s="255"/>
      <c r="D644" s="255"/>
      <c r="E644" s="272" t="s">
        <v>33</v>
      </c>
      <c r="F644" s="100" t="s">
        <v>38</v>
      </c>
      <c r="G644" s="101">
        <v>4036</v>
      </c>
      <c r="H644" s="101">
        <v>117</v>
      </c>
      <c r="I644" s="101">
        <v>82</v>
      </c>
      <c r="J644" s="101">
        <v>245</v>
      </c>
      <c r="K644" s="101">
        <v>240</v>
      </c>
      <c r="L644" s="101">
        <v>70</v>
      </c>
      <c r="M644" s="103">
        <v>135</v>
      </c>
      <c r="N644" s="101">
        <v>4925</v>
      </c>
    </row>
    <row r="645" spans="2:14">
      <c r="B645" s="255"/>
      <c r="C645" s="255"/>
      <c r="D645" s="255"/>
      <c r="E645" s="273"/>
      <c r="F645" s="96" t="s">
        <v>49</v>
      </c>
      <c r="G645" s="97">
        <f>G644/N644</f>
        <v>0.81949238578680206</v>
      </c>
      <c r="H645" s="97">
        <f>H644/N644</f>
        <v>2.3756345177664975E-2</v>
      </c>
      <c r="I645" s="97">
        <f>I644/N644</f>
        <v>1.6649746192893403E-2</v>
      </c>
      <c r="J645" s="97">
        <f>J644/N644</f>
        <v>4.9746192893401014E-2</v>
      </c>
      <c r="K645" s="97">
        <f>K644/N644</f>
        <v>4.8730964467005075E-2</v>
      </c>
      <c r="L645" s="97">
        <f>L644/N644</f>
        <v>1.4213197969543147E-2</v>
      </c>
      <c r="M645" s="97">
        <f>M644/N644</f>
        <v>2.7411167512690356E-2</v>
      </c>
      <c r="N645" s="97">
        <f>G645+H645+I645+J645+K645+L645+M645</f>
        <v>1</v>
      </c>
    </row>
    <row r="646" spans="2:14">
      <c r="B646" s="255"/>
      <c r="C646" s="255"/>
      <c r="D646" s="255"/>
      <c r="E646" s="272" t="s">
        <v>34</v>
      </c>
      <c r="F646" s="100" t="s">
        <v>38</v>
      </c>
      <c r="G646" s="101">
        <v>864</v>
      </c>
      <c r="H646" s="101">
        <v>35</v>
      </c>
      <c r="I646" s="101">
        <v>23</v>
      </c>
      <c r="J646" s="101">
        <v>70</v>
      </c>
      <c r="K646" s="101">
        <v>71</v>
      </c>
      <c r="L646" s="101">
        <v>17</v>
      </c>
      <c r="M646" s="103">
        <v>34</v>
      </c>
      <c r="N646" s="101">
        <v>1114</v>
      </c>
    </row>
    <row r="647" spans="2:14">
      <c r="B647" s="255"/>
      <c r="C647" s="255"/>
      <c r="D647" s="255"/>
      <c r="E647" s="273"/>
      <c r="F647" s="96" t="s">
        <v>49</v>
      </c>
      <c r="G647" s="97">
        <f>G646/N646</f>
        <v>0.77558348294434465</v>
      </c>
      <c r="H647" s="97">
        <f>H646/N646</f>
        <v>3.141831238779174E-2</v>
      </c>
      <c r="I647" s="97">
        <f>I646/N646</f>
        <v>2.0646319569120289E-2</v>
      </c>
      <c r="J647" s="97">
        <f>J646/N646</f>
        <v>6.283662477558348E-2</v>
      </c>
      <c r="K647" s="97">
        <f>K646/N646</f>
        <v>6.3734290843806107E-2</v>
      </c>
      <c r="L647" s="97">
        <f>L646/N646</f>
        <v>1.526032315978456E-2</v>
      </c>
      <c r="M647" s="97">
        <f>M646/N646</f>
        <v>3.052064631956912E-2</v>
      </c>
      <c r="N647" s="97">
        <f>G647+H647+I647+J647+K647+L647+M647</f>
        <v>0.99999999999999989</v>
      </c>
    </row>
    <row r="648" spans="2:14">
      <c r="B648" s="255"/>
      <c r="C648" s="255"/>
      <c r="D648" s="255"/>
      <c r="E648" s="272" t="s">
        <v>35</v>
      </c>
      <c r="F648" s="100" t="s">
        <v>38</v>
      </c>
      <c r="G648" s="101">
        <v>23070</v>
      </c>
      <c r="H648" s="101">
        <v>572</v>
      </c>
      <c r="I648" s="101">
        <v>479</v>
      </c>
      <c r="J648" s="101">
        <v>1221</v>
      </c>
      <c r="K648" s="101">
        <v>1143</v>
      </c>
      <c r="L648" s="101">
        <v>359</v>
      </c>
      <c r="M648" s="103">
        <v>453</v>
      </c>
      <c r="N648" s="101">
        <v>27297</v>
      </c>
    </row>
    <row r="649" spans="2:14">
      <c r="B649" s="255"/>
      <c r="C649" s="255"/>
      <c r="D649" s="255"/>
      <c r="E649" s="273"/>
      <c r="F649" s="96" t="s">
        <v>49</v>
      </c>
      <c r="G649" s="97">
        <f>G648/N648</f>
        <v>0.84514781844158704</v>
      </c>
      <c r="H649" s="97">
        <f>H648/N648</f>
        <v>2.0954683664871597E-2</v>
      </c>
      <c r="I649" s="97">
        <f>I648/N648</f>
        <v>1.7547715866212406E-2</v>
      </c>
      <c r="J649" s="97">
        <f>J648/N648</f>
        <v>4.4730190130783602E-2</v>
      </c>
      <c r="K649" s="97">
        <f>K648/N648</f>
        <v>4.1872733267392021E-2</v>
      </c>
      <c r="L649" s="97">
        <f>L648/N648</f>
        <v>1.3151628384071509E-2</v>
      </c>
      <c r="M649" s="97">
        <f>M648/N648</f>
        <v>1.6595230245081877E-2</v>
      </c>
      <c r="N649" s="97">
        <f>G649+H649+I649+J649+K649+L649+M649</f>
        <v>1</v>
      </c>
    </row>
    <row r="650" spans="2:14">
      <c r="B650" s="255"/>
      <c r="C650" s="255"/>
      <c r="D650" s="255"/>
      <c r="E650" s="272" t="s">
        <v>36</v>
      </c>
      <c r="F650" s="100" t="s">
        <v>38</v>
      </c>
      <c r="G650" s="101">
        <v>6970</v>
      </c>
      <c r="H650" s="101">
        <v>172</v>
      </c>
      <c r="I650" s="101">
        <v>137</v>
      </c>
      <c r="J650" s="101">
        <v>369</v>
      </c>
      <c r="K650" s="101">
        <v>290</v>
      </c>
      <c r="L650" s="101">
        <v>89</v>
      </c>
      <c r="M650" s="103">
        <v>147</v>
      </c>
      <c r="N650" s="101">
        <v>8174</v>
      </c>
    </row>
    <row r="651" spans="2:14">
      <c r="B651" s="255"/>
      <c r="C651" s="255"/>
      <c r="D651" s="255"/>
      <c r="E651" s="273"/>
      <c r="F651" s="96" t="s">
        <v>49</v>
      </c>
      <c r="G651" s="97">
        <f>G650/N650</f>
        <v>0.85270369464154638</v>
      </c>
      <c r="H651" s="97">
        <f>H650/N650</f>
        <v>2.1042329336921947E-2</v>
      </c>
      <c r="I651" s="97">
        <f>I650/N650</f>
        <v>1.6760459995106437E-2</v>
      </c>
      <c r="J651" s="97">
        <f>J650/N650</f>
        <v>4.5143136775140688E-2</v>
      </c>
      <c r="K651" s="97">
        <f>K650/N650</f>
        <v>3.5478345975042819E-2</v>
      </c>
      <c r="L651" s="97">
        <f>L650/N650</f>
        <v>1.088818204061659E-2</v>
      </c>
      <c r="M651" s="97">
        <f>M650/N650</f>
        <v>1.7983851235625153E-2</v>
      </c>
      <c r="N651" s="97">
        <f>G651+H651+I651+J651+K651+L651+M651</f>
        <v>1</v>
      </c>
    </row>
    <row r="652" spans="2:14">
      <c r="B652" s="255"/>
      <c r="C652" s="255"/>
      <c r="D652" s="255"/>
      <c r="E652" s="274" t="s">
        <v>52</v>
      </c>
      <c r="F652" s="100" t="s">
        <v>38</v>
      </c>
      <c r="G652" s="101">
        <v>36576</v>
      </c>
      <c r="H652" s="101">
        <v>949</v>
      </c>
      <c r="I652" s="101">
        <v>756</v>
      </c>
      <c r="J652" s="101">
        <v>1986</v>
      </c>
      <c r="K652" s="101">
        <v>1831</v>
      </c>
      <c r="L652" s="101">
        <v>564</v>
      </c>
      <c r="M652" s="103">
        <v>812</v>
      </c>
      <c r="N652" s="101">
        <v>43474</v>
      </c>
    </row>
    <row r="653" spans="2:14">
      <c r="B653" s="273"/>
      <c r="C653" s="273"/>
      <c r="D653" s="273"/>
      <c r="E653" s="273"/>
      <c r="F653" s="96" t="s">
        <v>49</v>
      </c>
      <c r="G653" s="97">
        <f>G652/N652</f>
        <v>0.84133045038413767</v>
      </c>
      <c r="H653" s="97">
        <f>H652/N652</f>
        <v>2.1829139255647053E-2</v>
      </c>
      <c r="I653" s="97">
        <f>I652/N652</f>
        <v>1.738970419101072E-2</v>
      </c>
      <c r="J653" s="97">
        <f>J652/N652</f>
        <v>4.568247688273451E-2</v>
      </c>
      <c r="K653" s="97">
        <f>K652/N652</f>
        <v>4.2117127478492895E-2</v>
      </c>
      <c r="L653" s="97">
        <f>L652/N652</f>
        <v>1.2973271380595298E-2</v>
      </c>
      <c r="M653" s="97">
        <f>M652/N652</f>
        <v>1.8677830427381883E-2</v>
      </c>
      <c r="N653" s="97">
        <f>G653+H653+I653+J653+K653+L653+M653</f>
        <v>1</v>
      </c>
    </row>
    <row r="654" spans="2:14">
      <c r="B654" s="272" t="s">
        <v>26</v>
      </c>
      <c r="C654" s="272" t="s">
        <v>30</v>
      </c>
      <c r="D654" s="272" t="s">
        <v>11</v>
      </c>
      <c r="E654" s="272" t="s">
        <v>32</v>
      </c>
      <c r="F654" s="100" t="s">
        <v>38</v>
      </c>
      <c r="G654" s="101">
        <v>139</v>
      </c>
      <c r="H654" s="101">
        <v>17</v>
      </c>
      <c r="I654" s="101">
        <v>13</v>
      </c>
      <c r="J654" s="101">
        <v>29</v>
      </c>
      <c r="K654" s="101">
        <v>30</v>
      </c>
      <c r="L654" s="101">
        <v>7</v>
      </c>
      <c r="M654" s="103">
        <v>10</v>
      </c>
      <c r="N654" s="101">
        <v>245</v>
      </c>
    </row>
    <row r="655" spans="2:14">
      <c r="B655" s="255"/>
      <c r="C655" s="255"/>
      <c r="D655" s="255"/>
      <c r="E655" s="273"/>
      <c r="F655" s="96" t="s">
        <v>49</v>
      </c>
      <c r="G655" s="97">
        <f>G654/N654</f>
        <v>0.56734693877551023</v>
      </c>
      <c r="H655" s="97">
        <f>H654/N654</f>
        <v>6.9387755102040816E-2</v>
      </c>
      <c r="I655" s="97">
        <f>I654/N654</f>
        <v>5.3061224489795916E-2</v>
      </c>
      <c r="J655" s="97">
        <f>J654/N654</f>
        <v>0.11836734693877551</v>
      </c>
      <c r="K655" s="97">
        <f>K654/N654</f>
        <v>0.12244897959183673</v>
      </c>
      <c r="L655" s="97">
        <f>L654/N654</f>
        <v>2.8571428571428571E-2</v>
      </c>
      <c r="M655" s="97">
        <f>M654/N654</f>
        <v>4.0816326530612242E-2</v>
      </c>
      <c r="N655" s="97">
        <f>G655+H655+I655+J655+K655+L655+M655</f>
        <v>1</v>
      </c>
    </row>
    <row r="656" spans="2:14">
      <c r="B656" s="255"/>
      <c r="C656" s="255"/>
      <c r="D656" s="255"/>
      <c r="E656" s="272" t="s">
        <v>33</v>
      </c>
      <c r="F656" s="100" t="s">
        <v>38</v>
      </c>
      <c r="G656" s="101">
        <v>304</v>
      </c>
      <c r="H656" s="101">
        <v>33</v>
      </c>
      <c r="I656" s="101">
        <v>24</v>
      </c>
      <c r="J656" s="101">
        <v>116</v>
      </c>
      <c r="K656" s="101">
        <v>98</v>
      </c>
      <c r="L656" s="101">
        <v>32</v>
      </c>
      <c r="M656" s="103">
        <v>30</v>
      </c>
      <c r="N656" s="101">
        <v>637</v>
      </c>
    </row>
    <row r="657" spans="2:14">
      <c r="B657" s="255"/>
      <c r="C657" s="255"/>
      <c r="D657" s="255"/>
      <c r="E657" s="273"/>
      <c r="F657" s="96" t="s">
        <v>49</v>
      </c>
      <c r="G657" s="97">
        <f>G656/N656</f>
        <v>0.47723704866562011</v>
      </c>
      <c r="H657" s="97">
        <f>H656/N656</f>
        <v>5.1805337519623233E-2</v>
      </c>
      <c r="I657" s="97">
        <f>I656/N656</f>
        <v>3.7676609105180531E-2</v>
      </c>
      <c r="J657" s="97">
        <f>J656/N656</f>
        <v>0.18210361067503925</v>
      </c>
      <c r="K657" s="97">
        <f>K656/N656</f>
        <v>0.15384615384615385</v>
      </c>
      <c r="L657" s="97">
        <f>L656/N656</f>
        <v>5.0235478806907381E-2</v>
      </c>
      <c r="M657" s="97">
        <f>M656/N656</f>
        <v>4.709576138147567E-2</v>
      </c>
      <c r="N657" s="97">
        <f>G657+H657+I657+J657+K657+L657+M657</f>
        <v>1</v>
      </c>
    </row>
    <row r="658" spans="2:14">
      <c r="B658" s="255"/>
      <c r="C658" s="255"/>
      <c r="D658" s="255"/>
      <c r="E658" s="272" t="s">
        <v>34</v>
      </c>
      <c r="F658" s="100" t="s">
        <v>38</v>
      </c>
      <c r="G658" s="101">
        <v>100</v>
      </c>
      <c r="H658" s="101">
        <v>11</v>
      </c>
      <c r="I658" s="101">
        <v>14</v>
      </c>
      <c r="J658" s="101">
        <v>40</v>
      </c>
      <c r="K658" s="101">
        <v>35</v>
      </c>
      <c r="L658" s="101">
        <v>8</v>
      </c>
      <c r="M658" s="103">
        <v>8</v>
      </c>
      <c r="N658" s="101">
        <v>216</v>
      </c>
    </row>
    <row r="659" spans="2:14">
      <c r="B659" s="255"/>
      <c r="C659" s="255"/>
      <c r="D659" s="255"/>
      <c r="E659" s="273"/>
      <c r="F659" s="96" t="s">
        <v>49</v>
      </c>
      <c r="G659" s="97">
        <f>G658/N658</f>
        <v>0.46296296296296297</v>
      </c>
      <c r="H659" s="97">
        <f>H658/N658</f>
        <v>5.0925925925925923E-2</v>
      </c>
      <c r="I659" s="97">
        <f>I658/N658</f>
        <v>6.4814814814814811E-2</v>
      </c>
      <c r="J659" s="97">
        <f>J658/N658</f>
        <v>0.18518518518518517</v>
      </c>
      <c r="K659" s="97">
        <f>K658/N658</f>
        <v>0.16203703703703703</v>
      </c>
      <c r="L659" s="97">
        <f>L658/N658</f>
        <v>3.7037037037037035E-2</v>
      </c>
      <c r="M659" s="97">
        <f>M658/N658</f>
        <v>3.7037037037037035E-2</v>
      </c>
      <c r="N659" s="97">
        <f>G659+H659+I659+J659+K659+L659+M659</f>
        <v>0.99999999999999978</v>
      </c>
    </row>
    <row r="660" spans="2:14">
      <c r="B660" s="255"/>
      <c r="C660" s="255"/>
      <c r="D660" s="255"/>
      <c r="E660" s="272" t="s">
        <v>35</v>
      </c>
      <c r="F660" s="100" t="s">
        <v>38</v>
      </c>
      <c r="G660" s="101">
        <v>2053</v>
      </c>
      <c r="H660" s="101">
        <v>177</v>
      </c>
      <c r="I660" s="101">
        <v>169</v>
      </c>
      <c r="J660" s="101">
        <v>556</v>
      </c>
      <c r="K660" s="101">
        <v>437</v>
      </c>
      <c r="L660" s="101">
        <v>137</v>
      </c>
      <c r="M660" s="103">
        <v>115</v>
      </c>
      <c r="N660" s="101">
        <v>3644</v>
      </c>
    </row>
    <row r="661" spans="2:14">
      <c r="B661" s="255"/>
      <c r="C661" s="255"/>
      <c r="D661" s="255"/>
      <c r="E661" s="273"/>
      <c r="F661" s="96" t="s">
        <v>49</v>
      </c>
      <c r="G661" s="97">
        <f>G660/N660</f>
        <v>0.56339187705817784</v>
      </c>
      <c r="H661" s="97">
        <f>H660/N660</f>
        <v>4.8572996706915478E-2</v>
      </c>
      <c r="I661" s="97">
        <f>I660/N660</f>
        <v>4.6377607025246979E-2</v>
      </c>
      <c r="J661" s="97">
        <f>J660/N660</f>
        <v>0.15257958287596049</v>
      </c>
      <c r="K661" s="97">
        <f>K660/N660</f>
        <v>0.1199231613611416</v>
      </c>
      <c r="L661" s="97">
        <f>L660/N660</f>
        <v>3.7596048298573E-2</v>
      </c>
      <c r="M661" s="97">
        <f>M660/N660</f>
        <v>3.1558726673984634E-2</v>
      </c>
      <c r="N661" s="97">
        <f>G661+H661+I661+J661+K661+L661+M661</f>
        <v>1</v>
      </c>
    </row>
    <row r="662" spans="2:14">
      <c r="B662" s="255"/>
      <c r="C662" s="255"/>
      <c r="D662" s="255"/>
      <c r="E662" s="272" t="s">
        <v>36</v>
      </c>
      <c r="F662" s="100" t="s">
        <v>38</v>
      </c>
      <c r="G662" s="101">
        <v>850</v>
      </c>
      <c r="H662" s="101">
        <v>87</v>
      </c>
      <c r="I662" s="101">
        <v>92</v>
      </c>
      <c r="J662" s="101">
        <v>231</v>
      </c>
      <c r="K662" s="101">
        <v>137</v>
      </c>
      <c r="L662" s="101">
        <v>45</v>
      </c>
      <c r="M662" s="103">
        <v>41</v>
      </c>
      <c r="N662" s="101">
        <v>1483</v>
      </c>
    </row>
    <row r="663" spans="2:14">
      <c r="B663" s="255"/>
      <c r="C663" s="255"/>
      <c r="D663" s="255"/>
      <c r="E663" s="273"/>
      <c r="F663" s="96" t="s">
        <v>49</v>
      </c>
      <c r="G663" s="97">
        <f>G662/N662</f>
        <v>0.57316250842886041</v>
      </c>
      <c r="H663" s="97">
        <f>H662/N662</f>
        <v>5.8664868509777479E-2</v>
      </c>
      <c r="I663" s="97">
        <f>I662/N662</f>
        <v>6.2036412677006068E-2</v>
      </c>
      <c r="J663" s="97">
        <f>J662/N662</f>
        <v>0.15576534052596089</v>
      </c>
      <c r="K663" s="97">
        <f>K662/N662</f>
        <v>9.2380310182063385E-2</v>
      </c>
      <c r="L663" s="97">
        <f>L662/N662</f>
        <v>3.0343897505057317E-2</v>
      </c>
      <c r="M663" s="97">
        <f>M662/N662</f>
        <v>2.7646662171274445E-2</v>
      </c>
      <c r="N663" s="97">
        <f>G663+H663+I663+J663+K663+L663+M663</f>
        <v>1</v>
      </c>
    </row>
    <row r="664" spans="2:14">
      <c r="B664" s="255"/>
      <c r="C664" s="255"/>
      <c r="D664" s="255"/>
      <c r="E664" s="274" t="s">
        <v>52</v>
      </c>
      <c r="F664" s="100" t="s">
        <v>38</v>
      </c>
      <c r="G664" s="101">
        <v>3446</v>
      </c>
      <c r="H664" s="101">
        <v>325</v>
      </c>
      <c r="I664" s="101">
        <v>312</v>
      </c>
      <c r="J664" s="101">
        <v>972</v>
      </c>
      <c r="K664" s="101">
        <v>737</v>
      </c>
      <c r="L664" s="101">
        <v>229</v>
      </c>
      <c r="M664" s="103">
        <v>204</v>
      </c>
      <c r="N664" s="101">
        <v>6225</v>
      </c>
    </row>
    <row r="665" spans="2:14">
      <c r="B665" s="255"/>
      <c r="C665" s="255"/>
      <c r="D665" s="273"/>
      <c r="E665" s="273"/>
      <c r="F665" s="96" t="s">
        <v>49</v>
      </c>
      <c r="G665" s="97">
        <f>G664/N664</f>
        <v>0.55357429718875506</v>
      </c>
      <c r="H665" s="97">
        <f>H664/N664</f>
        <v>5.2208835341365459E-2</v>
      </c>
      <c r="I665" s="97">
        <f>I664/N664</f>
        <v>5.012048192771084E-2</v>
      </c>
      <c r="J665" s="97">
        <f>J664/N664</f>
        <v>0.15614457831325301</v>
      </c>
      <c r="K665" s="97">
        <f>K664/N664</f>
        <v>0.11839357429718876</v>
      </c>
      <c r="L665" s="97">
        <f>L664/N664</f>
        <v>3.6787148594377511E-2</v>
      </c>
      <c r="M665" s="97">
        <f>M664/N664</f>
        <v>3.2771084337349397E-2</v>
      </c>
      <c r="N665" s="97">
        <f>G665+H665+I665+J665+K665+L665+M665</f>
        <v>1</v>
      </c>
    </row>
    <row r="666" spans="2:14">
      <c r="B666" s="255"/>
      <c r="C666" s="255"/>
      <c r="D666" s="272" t="s">
        <v>12</v>
      </c>
      <c r="E666" s="272" t="s">
        <v>32</v>
      </c>
      <c r="F666" s="100" t="s">
        <v>38</v>
      </c>
      <c r="G666" s="101">
        <v>123</v>
      </c>
      <c r="H666" s="101">
        <v>5</v>
      </c>
      <c r="I666" s="101">
        <v>12</v>
      </c>
      <c r="J666" s="101">
        <v>26</v>
      </c>
      <c r="K666" s="101">
        <v>24</v>
      </c>
      <c r="L666" s="101">
        <v>10</v>
      </c>
      <c r="M666" s="103">
        <v>19</v>
      </c>
      <c r="N666" s="101">
        <v>219</v>
      </c>
    </row>
    <row r="667" spans="2:14">
      <c r="B667" s="255"/>
      <c r="C667" s="255"/>
      <c r="D667" s="255"/>
      <c r="E667" s="273"/>
      <c r="F667" s="96" t="s">
        <v>49</v>
      </c>
      <c r="G667" s="97">
        <f>G666/N666</f>
        <v>0.56164383561643838</v>
      </c>
      <c r="H667" s="97">
        <f>H666/N666</f>
        <v>2.2831050228310501E-2</v>
      </c>
      <c r="I667" s="97">
        <f>I666/N666</f>
        <v>5.4794520547945202E-2</v>
      </c>
      <c r="J667" s="97">
        <f>J666/N666</f>
        <v>0.11872146118721461</v>
      </c>
      <c r="K667" s="97">
        <f>K666/N666</f>
        <v>0.1095890410958904</v>
      </c>
      <c r="L667" s="97">
        <f>L666/N666</f>
        <v>4.5662100456621002E-2</v>
      </c>
      <c r="M667" s="97">
        <f>M666/N666</f>
        <v>8.6757990867579904E-2</v>
      </c>
      <c r="N667" s="97">
        <f>G667+H667+I667+J667+K667+L667+M667</f>
        <v>1</v>
      </c>
    </row>
    <row r="668" spans="2:14">
      <c r="B668" s="255"/>
      <c r="C668" s="255"/>
      <c r="D668" s="255"/>
      <c r="E668" s="272" t="s">
        <v>33</v>
      </c>
      <c r="F668" s="100" t="s">
        <v>38</v>
      </c>
      <c r="G668" s="101">
        <v>262</v>
      </c>
      <c r="H668" s="101">
        <v>21</v>
      </c>
      <c r="I668" s="101">
        <v>11</v>
      </c>
      <c r="J668" s="101">
        <v>60</v>
      </c>
      <c r="K668" s="101">
        <v>68</v>
      </c>
      <c r="L668" s="101">
        <v>24</v>
      </c>
      <c r="M668" s="103">
        <v>30</v>
      </c>
      <c r="N668" s="101">
        <v>476</v>
      </c>
    </row>
    <row r="669" spans="2:14">
      <c r="B669" s="255"/>
      <c r="C669" s="255"/>
      <c r="D669" s="255"/>
      <c r="E669" s="273"/>
      <c r="F669" s="96" t="s">
        <v>49</v>
      </c>
      <c r="G669" s="97">
        <f>G668/N668</f>
        <v>0.55042016806722693</v>
      </c>
      <c r="H669" s="97">
        <f>H668/N668</f>
        <v>4.4117647058823532E-2</v>
      </c>
      <c r="I669" s="97">
        <f>I668/N668</f>
        <v>2.3109243697478993E-2</v>
      </c>
      <c r="J669" s="97">
        <f>J668/N668</f>
        <v>0.12605042016806722</v>
      </c>
      <c r="K669" s="97">
        <f>K668/N668</f>
        <v>0.14285714285714285</v>
      </c>
      <c r="L669" s="97">
        <f>L668/N668</f>
        <v>5.0420168067226892E-2</v>
      </c>
      <c r="M669" s="97">
        <f>M668/N668</f>
        <v>6.3025210084033612E-2</v>
      </c>
      <c r="N669" s="97">
        <f>G669+H669+I669+J669+K669+L669+M669</f>
        <v>1</v>
      </c>
    </row>
    <row r="670" spans="2:14">
      <c r="B670" s="255"/>
      <c r="C670" s="255"/>
      <c r="D670" s="255"/>
      <c r="E670" s="272" t="s">
        <v>34</v>
      </c>
      <c r="F670" s="100" t="s">
        <v>38</v>
      </c>
      <c r="G670" s="101">
        <v>104</v>
      </c>
      <c r="H670" s="101">
        <v>8</v>
      </c>
      <c r="I670" s="101">
        <v>9</v>
      </c>
      <c r="J670" s="101">
        <v>32</v>
      </c>
      <c r="K670" s="101">
        <v>37</v>
      </c>
      <c r="L670" s="101">
        <v>6</v>
      </c>
      <c r="M670" s="103">
        <v>13</v>
      </c>
      <c r="N670" s="101">
        <v>209</v>
      </c>
    </row>
    <row r="671" spans="2:14">
      <c r="B671" s="255"/>
      <c r="C671" s="255"/>
      <c r="D671" s="255"/>
      <c r="E671" s="273"/>
      <c r="F671" s="96" t="s">
        <v>49</v>
      </c>
      <c r="G671" s="97">
        <f>G670/N670</f>
        <v>0.49760765550239233</v>
      </c>
      <c r="H671" s="97">
        <f>H670/N670</f>
        <v>3.8277511961722487E-2</v>
      </c>
      <c r="I671" s="97">
        <f>I670/N670</f>
        <v>4.3062200956937802E-2</v>
      </c>
      <c r="J671" s="97">
        <f>J670/N670</f>
        <v>0.15311004784688995</v>
      </c>
      <c r="K671" s="97">
        <f>K670/N670</f>
        <v>0.17703349282296652</v>
      </c>
      <c r="L671" s="97">
        <f>L670/N670</f>
        <v>2.8708133971291867E-2</v>
      </c>
      <c r="M671" s="97">
        <f>M670/N670</f>
        <v>6.2200956937799042E-2</v>
      </c>
      <c r="N671" s="97">
        <f>G671+H671+I671+J671+K671+L671+M671</f>
        <v>1.0000000000000002</v>
      </c>
    </row>
    <row r="672" spans="2:14">
      <c r="B672" s="255"/>
      <c r="C672" s="255"/>
      <c r="D672" s="255"/>
      <c r="E672" s="272" t="s">
        <v>35</v>
      </c>
      <c r="F672" s="100" t="s">
        <v>38</v>
      </c>
      <c r="G672" s="101">
        <v>1659</v>
      </c>
      <c r="H672" s="101">
        <v>109</v>
      </c>
      <c r="I672" s="101">
        <v>129</v>
      </c>
      <c r="J672" s="101">
        <v>424</v>
      </c>
      <c r="K672" s="101">
        <v>397</v>
      </c>
      <c r="L672" s="101">
        <v>105</v>
      </c>
      <c r="M672" s="103">
        <v>154</v>
      </c>
      <c r="N672" s="101">
        <v>2977</v>
      </c>
    </row>
    <row r="673" spans="2:14">
      <c r="B673" s="255"/>
      <c r="C673" s="255"/>
      <c r="D673" s="255"/>
      <c r="E673" s="273"/>
      <c r="F673" s="96" t="s">
        <v>49</v>
      </c>
      <c r="G673" s="97">
        <f>G672/N672</f>
        <v>0.55727242190124282</v>
      </c>
      <c r="H673" s="97">
        <f>H672/N672</f>
        <v>3.6614040980853205E-2</v>
      </c>
      <c r="I673" s="97">
        <f>I672/N672</f>
        <v>4.3332213637890492E-2</v>
      </c>
      <c r="J673" s="97">
        <f>J672/N672</f>
        <v>0.14242526032919045</v>
      </c>
      <c r="K673" s="97">
        <f>K672/N672</f>
        <v>0.13335572724219014</v>
      </c>
      <c r="L673" s="97">
        <f>L672/N672</f>
        <v>3.5270406449445749E-2</v>
      </c>
      <c r="M673" s="97">
        <f>M672/N672</f>
        <v>5.1729929459187099E-2</v>
      </c>
      <c r="N673" s="97">
        <f>G673+H673+I673+J673+K673+L673+M673</f>
        <v>1</v>
      </c>
    </row>
    <row r="674" spans="2:14">
      <c r="B674" s="255"/>
      <c r="C674" s="255"/>
      <c r="D674" s="255"/>
      <c r="E674" s="272" t="s">
        <v>36</v>
      </c>
      <c r="F674" s="100" t="s">
        <v>38</v>
      </c>
      <c r="G674" s="101">
        <v>620</v>
      </c>
      <c r="H674" s="101">
        <v>50</v>
      </c>
      <c r="I674" s="101">
        <v>55</v>
      </c>
      <c r="J674" s="101">
        <v>133</v>
      </c>
      <c r="K674" s="101">
        <v>142</v>
      </c>
      <c r="L674" s="101">
        <v>34</v>
      </c>
      <c r="M674" s="103">
        <v>22</v>
      </c>
      <c r="N674" s="101">
        <v>1056</v>
      </c>
    </row>
    <row r="675" spans="2:14">
      <c r="B675" s="255"/>
      <c r="C675" s="255"/>
      <c r="D675" s="255"/>
      <c r="E675" s="273"/>
      <c r="F675" s="96" t="s">
        <v>49</v>
      </c>
      <c r="G675" s="97">
        <f>G674/N674</f>
        <v>0.58712121212121215</v>
      </c>
      <c r="H675" s="97">
        <f>H674/N674</f>
        <v>4.7348484848484848E-2</v>
      </c>
      <c r="I675" s="97">
        <f>I674/N674</f>
        <v>5.2083333333333336E-2</v>
      </c>
      <c r="J675" s="97">
        <f>J674/N674</f>
        <v>0.1259469696969697</v>
      </c>
      <c r="K675" s="97">
        <f>K674/N674</f>
        <v>0.13446969696969696</v>
      </c>
      <c r="L675" s="97">
        <f>L674/N674</f>
        <v>3.2196969696969696E-2</v>
      </c>
      <c r="M675" s="97">
        <f>M674/N674</f>
        <v>2.0833333333333332E-2</v>
      </c>
      <c r="N675" s="97">
        <f>G675+H675+I675+J675+K675+L675+M675</f>
        <v>1</v>
      </c>
    </row>
    <row r="676" spans="2:14">
      <c r="B676" s="255"/>
      <c r="C676" s="255"/>
      <c r="D676" s="255"/>
      <c r="E676" s="274" t="s">
        <v>52</v>
      </c>
      <c r="F676" s="100" t="s">
        <v>38</v>
      </c>
      <c r="G676" s="101">
        <v>2768</v>
      </c>
      <c r="H676" s="101">
        <v>193</v>
      </c>
      <c r="I676" s="101">
        <v>216</v>
      </c>
      <c r="J676" s="101">
        <v>675</v>
      </c>
      <c r="K676" s="101">
        <v>668</v>
      </c>
      <c r="L676" s="101">
        <v>179</v>
      </c>
      <c r="M676" s="103">
        <v>238</v>
      </c>
      <c r="N676" s="101">
        <v>4937</v>
      </c>
    </row>
    <row r="677" spans="2:14">
      <c r="B677" s="255"/>
      <c r="C677" s="273"/>
      <c r="D677" s="273"/>
      <c r="E677" s="273"/>
      <c r="F677" s="96" t="s">
        <v>49</v>
      </c>
      <c r="G677" s="97">
        <f>G676/N676</f>
        <v>0.560664371075552</v>
      </c>
      <c r="H677" s="97">
        <f>H676/N676</f>
        <v>3.9092566335831476E-2</v>
      </c>
      <c r="I677" s="97">
        <f>I676/N676</f>
        <v>4.3751265950982381E-2</v>
      </c>
      <c r="J677" s="97">
        <f>J676/N676</f>
        <v>0.13672270609681994</v>
      </c>
      <c r="K677" s="97">
        <f>K676/N676</f>
        <v>0.13530484099655662</v>
      </c>
      <c r="L677" s="97">
        <f>L676/N676</f>
        <v>3.6256836135304844E-2</v>
      </c>
      <c r="M677" s="97">
        <f>M676/N676</f>
        <v>4.8207413408952807E-2</v>
      </c>
      <c r="N677" s="97">
        <f>G677+H677+I677+J677+K677+L677+M677</f>
        <v>1</v>
      </c>
    </row>
    <row r="678" spans="2:14">
      <c r="B678" s="255"/>
      <c r="C678" s="272" t="s">
        <v>31</v>
      </c>
      <c r="D678" s="272" t="s">
        <v>11</v>
      </c>
      <c r="E678" s="272" t="s">
        <v>32</v>
      </c>
      <c r="F678" s="100" t="s">
        <v>38</v>
      </c>
      <c r="G678" s="101">
        <v>4748</v>
      </c>
      <c r="H678" s="101">
        <v>158</v>
      </c>
      <c r="I678" s="101">
        <v>150</v>
      </c>
      <c r="J678" s="101">
        <v>418</v>
      </c>
      <c r="K678" s="101">
        <v>420</v>
      </c>
      <c r="L678" s="101">
        <v>141</v>
      </c>
      <c r="M678" s="103">
        <v>228</v>
      </c>
      <c r="N678" s="101">
        <v>6263</v>
      </c>
    </row>
    <row r="679" spans="2:14">
      <c r="B679" s="255"/>
      <c r="C679" s="255"/>
      <c r="D679" s="255"/>
      <c r="E679" s="273"/>
      <c r="F679" s="96" t="s">
        <v>49</v>
      </c>
      <c r="G679" s="97">
        <f>G678/N678</f>
        <v>0.7581031454574485</v>
      </c>
      <c r="H679" s="97">
        <f>H678/N678</f>
        <v>2.5227526744371707E-2</v>
      </c>
      <c r="I679" s="97">
        <f>I678/N678</f>
        <v>2.3950183618074404E-2</v>
      </c>
      <c r="J679" s="97">
        <f>J678/N678</f>
        <v>6.6741178349034008E-2</v>
      </c>
      <c r="K679" s="97">
        <f>K678/N678</f>
        <v>6.7060514130608331E-2</v>
      </c>
      <c r="L679" s="97">
        <f>L678/N678</f>
        <v>2.251317260098994E-2</v>
      </c>
      <c r="M679" s="97">
        <f>M678/N678</f>
        <v>3.6404279099473094E-2</v>
      </c>
      <c r="N679" s="97">
        <f>G679+H679+I679+J679+K679+L679+M679</f>
        <v>1</v>
      </c>
    </row>
    <row r="680" spans="2:14">
      <c r="B680" s="255"/>
      <c r="C680" s="255"/>
      <c r="D680" s="255"/>
      <c r="E680" s="272" t="s">
        <v>33</v>
      </c>
      <c r="F680" s="100" t="s">
        <v>38</v>
      </c>
      <c r="G680" s="101">
        <v>11389</v>
      </c>
      <c r="H680" s="101">
        <v>561</v>
      </c>
      <c r="I680" s="101">
        <v>428</v>
      </c>
      <c r="J680" s="101">
        <v>1445</v>
      </c>
      <c r="K680" s="101">
        <v>1483</v>
      </c>
      <c r="L680" s="101">
        <v>449</v>
      </c>
      <c r="M680" s="103">
        <v>627</v>
      </c>
      <c r="N680" s="101">
        <v>16382</v>
      </c>
    </row>
    <row r="681" spans="2:14">
      <c r="B681" s="255"/>
      <c r="C681" s="255"/>
      <c r="D681" s="255"/>
      <c r="E681" s="273"/>
      <c r="F681" s="96" t="s">
        <v>49</v>
      </c>
      <c r="G681" s="97">
        <f>G680/N680</f>
        <v>0.69521425955316807</v>
      </c>
      <c r="H681" s="97">
        <f>H680/N680</f>
        <v>3.4244902942253692E-2</v>
      </c>
      <c r="I681" s="97">
        <f>I680/N680</f>
        <v>2.612623611280674E-2</v>
      </c>
      <c r="J681" s="97">
        <f>J680/N680</f>
        <v>8.820656818459284E-2</v>
      </c>
      <c r="K681" s="97">
        <f>K680/N680</f>
        <v>9.0526187278720541E-2</v>
      </c>
      <c r="L681" s="97">
        <f>L680/N680</f>
        <v>2.7408130875350996E-2</v>
      </c>
      <c r="M681" s="97">
        <f>M680/N680</f>
        <v>3.8273715053107067E-2</v>
      </c>
      <c r="N681" s="97">
        <f>G681+H681+I681+J681+K681+L681+M681</f>
        <v>0.99999999999999989</v>
      </c>
    </row>
    <row r="682" spans="2:14">
      <c r="B682" s="255"/>
      <c r="C682" s="255"/>
      <c r="D682" s="255"/>
      <c r="E682" s="272" t="s">
        <v>34</v>
      </c>
      <c r="F682" s="100" t="s">
        <v>38</v>
      </c>
      <c r="G682" s="101">
        <v>3371</v>
      </c>
      <c r="H682" s="101">
        <v>172</v>
      </c>
      <c r="I682" s="101">
        <v>154</v>
      </c>
      <c r="J682" s="101">
        <v>485</v>
      </c>
      <c r="K682" s="101">
        <v>487</v>
      </c>
      <c r="L682" s="101">
        <v>151</v>
      </c>
      <c r="M682" s="103">
        <v>196</v>
      </c>
      <c r="N682" s="101">
        <v>5016</v>
      </c>
    </row>
    <row r="683" spans="2:14">
      <c r="B683" s="255"/>
      <c r="C683" s="255"/>
      <c r="D683" s="255"/>
      <c r="E683" s="273"/>
      <c r="F683" s="96" t="s">
        <v>49</v>
      </c>
      <c r="G683" s="97">
        <f>G682/N682</f>
        <v>0.6720494417862839</v>
      </c>
      <c r="H683" s="97">
        <f>H682/N682</f>
        <v>3.4290271132376399E-2</v>
      </c>
      <c r="I683" s="97">
        <f>I682/N682</f>
        <v>3.0701754385964911E-2</v>
      </c>
      <c r="J683" s="97">
        <f>J682/N682</f>
        <v>9.6690590111642744E-2</v>
      </c>
      <c r="K683" s="97">
        <f>K682/N682</f>
        <v>9.708931419457735E-2</v>
      </c>
      <c r="L683" s="97">
        <f>L682/N682</f>
        <v>3.0103668261562997E-2</v>
      </c>
      <c r="M683" s="97">
        <f>M682/N682</f>
        <v>3.9074960127591707E-2</v>
      </c>
      <c r="N683" s="97">
        <f>G683+H683+I683+J683+K683+L683+M683</f>
        <v>0.99999999999999989</v>
      </c>
    </row>
    <row r="684" spans="2:14">
      <c r="B684" s="255"/>
      <c r="C684" s="255"/>
      <c r="D684" s="255"/>
      <c r="E684" s="272" t="s">
        <v>35</v>
      </c>
      <c r="F684" s="100" t="s">
        <v>38</v>
      </c>
      <c r="G684" s="101">
        <v>51011</v>
      </c>
      <c r="H684" s="101">
        <v>2322</v>
      </c>
      <c r="I684" s="101">
        <v>1966</v>
      </c>
      <c r="J684" s="101">
        <v>5641</v>
      </c>
      <c r="K684" s="101">
        <v>5470</v>
      </c>
      <c r="L684" s="101">
        <v>1663</v>
      </c>
      <c r="M684" s="103">
        <v>2265</v>
      </c>
      <c r="N684" s="101">
        <v>70338</v>
      </c>
    </row>
    <row r="685" spans="2:14">
      <c r="B685" s="255"/>
      <c r="C685" s="255"/>
      <c r="D685" s="255"/>
      <c r="E685" s="273"/>
      <c r="F685" s="96" t="s">
        <v>49</v>
      </c>
      <c r="G685" s="97">
        <f>G684/N684</f>
        <v>0.72522676220535132</v>
      </c>
      <c r="H685" s="97">
        <f>H684/N684</f>
        <v>3.3012027637976629E-2</v>
      </c>
      <c r="I685" s="97">
        <f>I684/N684</f>
        <v>2.7950752082800193E-2</v>
      </c>
      <c r="J685" s="97">
        <f>J684/N684</f>
        <v>8.0198470243680514E-2</v>
      </c>
      <c r="K685" s="97">
        <f>K684/N684</f>
        <v>7.7767351929255879E-2</v>
      </c>
      <c r="L685" s="97">
        <f>L684/N684</f>
        <v>2.3642981034433734E-2</v>
      </c>
      <c r="M685" s="97">
        <f>M684/N684</f>
        <v>3.2201654866501749E-2</v>
      </c>
      <c r="N685" s="97">
        <f>G685+H685+I685+J685+K685+L685+M685</f>
        <v>1</v>
      </c>
    </row>
    <row r="686" spans="2:14">
      <c r="B686" s="255"/>
      <c r="C686" s="255"/>
      <c r="D686" s="255"/>
      <c r="E686" s="272" t="s">
        <v>36</v>
      </c>
      <c r="F686" s="100" t="s">
        <v>38</v>
      </c>
      <c r="G686" s="101">
        <v>20545</v>
      </c>
      <c r="H686" s="101">
        <v>966</v>
      </c>
      <c r="I686" s="101">
        <v>877</v>
      </c>
      <c r="J686" s="101">
        <v>2330</v>
      </c>
      <c r="K686" s="101">
        <v>1961</v>
      </c>
      <c r="L686" s="101">
        <v>601</v>
      </c>
      <c r="M686" s="103">
        <v>868</v>
      </c>
      <c r="N686" s="101">
        <v>28148</v>
      </c>
    </row>
    <row r="687" spans="2:14">
      <c r="B687" s="255"/>
      <c r="C687" s="255"/>
      <c r="D687" s="255"/>
      <c r="E687" s="273"/>
      <c r="F687" s="96" t="s">
        <v>49</v>
      </c>
      <c r="G687" s="97">
        <f>G686/N686</f>
        <v>0.72989199943157601</v>
      </c>
      <c r="H687" s="97">
        <f>H686/N686</f>
        <v>3.4318601676850934E-2</v>
      </c>
      <c r="I687" s="97">
        <f>I686/N686</f>
        <v>3.115674293022595E-2</v>
      </c>
      <c r="J687" s="97">
        <f>J686/N686</f>
        <v>8.2776751456586611E-2</v>
      </c>
      <c r="K687" s="97">
        <f>K686/N686</f>
        <v>6.9667471934062808E-2</v>
      </c>
      <c r="L687" s="97">
        <f>L686/N686</f>
        <v>2.1351428165411399E-2</v>
      </c>
      <c r="M687" s="97">
        <f>M686/N686</f>
        <v>3.0837004405286344E-2</v>
      </c>
      <c r="N687" s="97">
        <f>G687+H687+I687+J687+K687+L687+M687</f>
        <v>1</v>
      </c>
    </row>
    <row r="688" spans="2:14">
      <c r="B688" s="255"/>
      <c r="C688" s="255"/>
      <c r="D688" s="255"/>
      <c r="E688" s="274" t="s">
        <v>52</v>
      </c>
      <c r="F688" s="100" t="s">
        <v>38</v>
      </c>
      <c r="G688" s="101">
        <v>91064</v>
      </c>
      <c r="H688" s="101">
        <v>4179</v>
      </c>
      <c r="I688" s="101">
        <v>3575</v>
      </c>
      <c r="J688" s="101">
        <v>10319</v>
      </c>
      <c r="K688" s="101">
        <v>9821</v>
      </c>
      <c r="L688" s="101">
        <v>3005</v>
      </c>
      <c r="M688" s="103">
        <v>4184</v>
      </c>
      <c r="N688" s="101">
        <v>126147</v>
      </c>
    </row>
    <row r="689" spans="2:14">
      <c r="B689" s="255"/>
      <c r="C689" s="255"/>
      <c r="D689" s="273"/>
      <c r="E689" s="273"/>
      <c r="F689" s="96" t="s">
        <v>49</v>
      </c>
      <c r="G689" s="97">
        <f>G688/N688</f>
        <v>0.72188795611469159</v>
      </c>
      <c r="H689" s="97">
        <f>H688/N688</f>
        <v>3.3128017313134674E-2</v>
      </c>
      <c r="I689" s="97">
        <f>I688/N688</f>
        <v>2.8339952594988387E-2</v>
      </c>
      <c r="J689" s="97">
        <f>J688/N688</f>
        <v>8.1801390441310531E-2</v>
      </c>
      <c r="K689" s="97">
        <f>K688/N688</f>
        <v>7.7853615226679981E-2</v>
      </c>
      <c r="L689" s="97">
        <f>L688/N688</f>
        <v>2.3821414698724504E-2</v>
      </c>
      <c r="M689" s="97">
        <f>M688/N688</f>
        <v>3.3167653610470325E-2</v>
      </c>
      <c r="N689" s="97">
        <f>G689+H689+I689+J689+K689+L689+M689</f>
        <v>0.99999999999999989</v>
      </c>
    </row>
    <row r="690" spans="2:14">
      <c r="B690" s="255"/>
      <c r="C690" s="255"/>
      <c r="D690" s="272" t="s">
        <v>12</v>
      </c>
      <c r="E690" s="272" t="s">
        <v>32</v>
      </c>
      <c r="F690" s="100" t="s">
        <v>38</v>
      </c>
      <c r="G690" s="101">
        <v>7077</v>
      </c>
      <c r="H690" s="101">
        <v>198</v>
      </c>
      <c r="I690" s="101">
        <v>150</v>
      </c>
      <c r="J690" s="101">
        <v>455</v>
      </c>
      <c r="K690" s="101">
        <v>533</v>
      </c>
      <c r="L690" s="101">
        <v>188</v>
      </c>
      <c r="M690" s="103">
        <v>282</v>
      </c>
      <c r="N690" s="101">
        <v>8883</v>
      </c>
    </row>
    <row r="691" spans="2:14">
      <c r="B691" s="255"/>
      <c r="C691" s="255"/>
      <c r="D691" s="255"/>
      <c r="E691" s="273"/>
      <c r="F691" s="96" t="s">
        <v>49</v>
      </c>
      <c r="G691" s="97">
        <f>G690/N690</f>
        <v>0.79669030732860524</v>
      </c>
      <c r="H691" s="97">
        <f>H690/N690</f>
        <v>2.2289766970618033E-2</v>
      </c>
      <c r="I691" s="97">
        <f>I690/N690</f>
        <v>1.6886187098953058E-2</v>
      </c>
      <c r="J691" s="97">
        <f>J690/N690</f>
        <v>5.1221434200157602E-2</v>
      </c>
      <c r="K691" s="97">
        <f>K690/N690</f>
        <v>6.0002251491613194E-2</v>
      </c>
      <c r="L691" s="97">
        <f>L690/N690</f>
        <v>2.1164021164021163E-2</v>
      </c>
      <c r="M691" s="97">
        <f>M690/N690</f>
        <v>3.1746031746031744E-2</v>
      </c>
      <c r="N691" s="97">
        <f>G691+H691+I691+J691+K691+L691+M691</f>
        <v>1</v>
      </c>
    </row>
    <row r="692" spans="2:14">
      <c r="B692" s="255"/>
      <c r="C692" s="255"/>
      <c r="D692" s="255"/>
      <c r="E692" s="272" t="s">
        <v>33</v>
      </c>
      <c r="F692" s="100" t="s">
        <v>38</v>
      </c>
      <c r="G692" s="101">
        <v>17122</v>
      </c>
      <c r="H692" s="101">
        <v>604</v>
      </c>
      <c r="I692" s="101">
        <v>504</v>
      </c>
      <c r="J692" s="101">
        <v>1496</v>
      </c>
      <c r="K692" s="101">
        <v>1809</v>
      </c>
      <c r="L692" s="101">
        <v>698</v>
      </c>
      <c r="M692" s="103">
        <v>956</v>
      </c>
      <c r="N692" s="101">
        <v>23189</v>
      </c>
    </row>
    <row r="693" spans="2:14">
      <c r="B693" s="255"/>
      <c r="C693" s="255"/>
      <c r="D693" s="255"/>
      <c r="E693" s="273"/>
      <c r="F693" s="96" t="s">
        <v>49</v>
      </c>
      <c r="G693" s="97">
        <f>G692/N692</f>
        <v>0.73836732933718574</v>
      </c>
      <c r="H693" s="97">
        <f>H692/N692</f>
        <v>2.6046832549915907E-2</v>
      </c>
      <c r="I693" s="97">
        <f>I692/N692</f>
        <v>2.1734443054896718E-2</v>
      </c>
      <c r="J693" s="97">
        <f>J692/N692</f>
        <v>6.4513346845487082E-2</v>
      </c>
      <c r="K693" s="97">
        <f>K692/N692</f>
        <v>7.8011125964897149E-2</v>
      </c>
      <c r="L693" s="97">
        <f>L692/N692</f>
        <v>3.0100478675233949E-2</v>
      </c>
      <c r="M693" s="97">
        <f>M692/N692</f>
        <v>4.1226443572383455E-2</v>
      </c>
      <c r="N693" s="97">
        <f>G693+H693+I693+J693+K693+L693+M693</f>
        <v>0.99999999999999989</v>
      </c>
    </row>
    <row r="694" spans="2:14">
      <c r="B694" s="255"/>
      <c r="C694" s="255"/>
      <c r="D694" s="255"/>
      <c r="E694" s="272" t="s">
        <v>34</v>
      </c>
      <c r="F694" s="100" t="s">
        <v>38</v>
      </c>
      <c r="G694" s="101">
        <v>4681</v>
      </c>
      <c r="H694" s="101">
        <v>191</v>
      </c>
      <c r="I694" s="101">
        <v>156</v>
      </c>
      <c r="J694" s="101">
        <v>526</v>
      </c>
      <c r="K694" s="101">
        <v>589</v>
      </c>
      <c r="L694" s="101">
        <v>202</v>
      </c>
      <c r="M694" s="103">
        <v>296</v>
      </c>
      <c r="N694" s="101">
        <v>6641</v>
      </c>
    </row>
    <row r="695" spans="2:14">
      <c r="B695" s="255"/>
      <c r="C695" s="255"/>
      <c r="D695" s="255"/>
      <c r="E695" s="273"/>
      <c r="F695" s="96" t="s">
        <v>49</v>
      </c>
      <c r="G695" s="97">
        <f>G694/N694</f>
        <v>0.70486372534256891</v>
      </c>
      <c r="H695" s="97">
        <f>H694/N694</f>
        <v>2.8760728805902726E-2</v>
      </c>
      <c r="I695" s="97">
        <f>I694/N694</f>
        <v>2.3490438187020027E-2</v>
      </c>
      <c r="J695" s="97">
        <f>J694/N694</f>
        <v>7.9204939015208559E-2</v>
      </c>
      <c r="K695" s="97">
        <f>K694/N694</f>
        <v>8.8691462129197415E-2</v>
      </c>
      <c r="L695" s="97">
        <f>L694/N694</f>
        <v>3.0417105857551575E-2</v>
      </c>
      <c r="M695" s="97">
        <f>M694/N694</f>
        <v>4.4571600662550823E-2</v>
      </c>
      <c r="N695" s="97">
        <f>G695+H695+I695+J695+K695+L695+M695</f>
        <v>1</v>
      </c>
    </row>
    <row r="696" spans="2:14">
      <c r="B696" s="255"/>
      <c r="C696" s="255"/>
      <c r="D696" s="255"/>
      <c r="E696" s="272" t="s">
        <v>35</v>
      </c>
      <c r="F696" s="100" t="s">
        <v>38</v>
      </c>
      <c r="G696" s="101">
        <v>78932</v>
      </c>
      <c r="H696" s="101">
        <v>2625</v>
      </c>
      <c r="I696" s="101">
        <v>2028</v>
      </c>
      <c r="J696" s="101">
        <v>6105</v>
      </c>
      <c r="K696" s="101">
        <v>6933</v>
      </c>
      <c r="L696" s="101">
        <v>2386</v>
      </c>
      <c r="M696" s="103">
        <v>3124</v>
      </c>
      <c r="N696" s="101">
        <v>102133</v>
      </c>
    </row>
    <row r="697" spans="2:14">
      <c r="B697" s="255"/>
      <c r="C697" s="255"/>
      <c r="D697" s="255"/>
      <c r="E697" s="273"/>
      <c r="F697" s="96" t="s">
        <v>49</v>
      </c>
      <c r="G697" s="97">
        <f>G696/N696</f>
        <v>0.77283542048113729</v>
      </c>
      <c r="H697" s="97">
        <f>H696/N696</f>
        <v>2.5701781011034631E-2</v>
      </c>
      <c r="I697" s="97">
        <f>I696/N696</f>
        <v>1.9856461672525041E-2</v>
      </c>
      <c r="J697" s="97">
        <f>J696/N696</f>
        <v>5.9774999265663396E-2</v>
      </c>
      <c r="K697" s="97">
        <f>K696/N696</f>
        <v>6.788207533314404E-2</v>
      </c>
      <c r="L697" s="97">
        <f>L696/N696</f>
        <v>2.336169504469662E-2</v>
      </c>
      <c r="M697" s="97">
        <f>M696/N696</f>
        <v>3.058756719179893E-2</v>
      </c>
      <c r="N697" s="97">
        <f>G697+H697+I697+J697+K697+L697+M697</f>
        <v>1</v>
      </c>
    </row>
    <row r="698" spans="2:14">
      <c r="B698" s="255"/>
      <c r="C698" s="255"/>
      <c r="D698" s="255"/>
      <c r="E698" s="272" t="s">
        <v>36</v>
      </c>
      <c r="F698" s="100" t="s">
        <v>38</v>
      </c>
      <c r="G698" s="101">
        <v>23881</v>
      </c>
      <c r="H698" s="101">
        <v>827</v>
      </c>
      <c r="I698" s="101">
        <v>601</v>
      </c>
      <c r="J698" s="101">
        <v>1818</v>
      </c>
      <c r="K698" s="101">
        <v>2080</v>
      </c>
      <c r="L698" s="101">
        <v>703</v>
      </c>
      <c r="M698" s="103">
        <v>1066</v>
      </c>
      <c r="N698" s="101">
        <v>30976</v>
      </c>
    </row>
    <row r="699" spans="2:14">
      <c r="B699" s="255"/>
      <c r="C699" s="255"/>
      <c r="D699" s="255"/>
      <c r="E699" s="273"/>
      <c r="F699" s="96" t="s">
        <v>49</v>
      </c>
      <c r="G699" s="97">
        <f>G698/N698</f>
        <v>0.77095170454545459</v>
      </c>
      <c r="H699" s="97">
        <f>H698/N698</f>
        <v>2.6698088842975205E-2</v>
      </c>
      <c r="I699" s="97">
        <f>I698/N698</f>
        <v>1.9402117768595042E-2</v>
      </c>
      <c r="J699" s="97">
        <f>J698/N698</f>
        <v>5.8690599173553716E-2</v>
      </c>
      <c r="K699" s="97">
        <f>K698/N698</f>
        <v>6.7148760330578511E-2</v>
      </c>
      <c r="L699" s="97">
        <f>L698/N698</f>
        <v>2.2694989669421489E-2</v>
      </c>
      <c r="M699" s="97">
        <f>M698/N698</f>
        <v>3.4413739669421489E-2</v>
      </c>
      <c r="N699" s="97">
        <f>G699+H699+I699+J699+K699+L699+M699</f>
        <v>1</v>
      </c>
    </row>
    <row r="700" spans="2:14">
      <c r="B700" s="255"/>
      <c r="C700" s="255"/>
      <c r="D700" s="255"/>
      <c r="E700" s="274" t="s">
        <v>52</v>
      </c>
      <c r="F700" s="100" t="s">
        <v>38</v>
      </c>
      <c r="G700" s="101">
        <v>131693</v>
      </c>
      <c r="H700" s="101">
        <v>4445</v>
      </c>
      <c r="I700" s="101">
        <v>3439</v>
      </c>
      <c r="J700" s="101">
        <v>10400</v>
      </c>
      <c r="K700" s="101">
        <v>11944</v>
      </c>
      <c r="L700" s="101">
        <v>4177</v>
      </c>
      <c r="M700" s="103">
        <v>5724</v>
      </c>
      <c r="N700" s="101">
        <v>171822</v>
      </c>
    </row>
    <row r="701" spans="2:14">
      <c r="B701" s="255"/>
      <c r="C701" s="273"/>
      <c r="D701" s="273"/>
      <c r="E701" s="273"/>
      <c r="F701" s="96" t="s">
        <v>49</v>
      </c>
      <c r="G701" s="97">
        <f>G700/N700</f>
        <v>0.76645016354133932</v>
      </c>
      <c r="H701" s="97">
        <f>H700/N700</f>
        <v>2.5869795486026238E-2</v>
      </c>
      <c r="I701" s="97">
        <f>I700/N700</f>
        <v>2.0014899139807474E-2</v>
      </c>
      <c r="J701" s="97">
        <f>J700/N700</f>
        <v>6.0527755467867907E-2</v>
      </c>
      <c r="K701" s="97">
        <f>K700/N700</f>
        <v>6.9513799164251378E-2</v>
      </c>
      <c r="L701" s="97">
        <f>L700/N700</f>
        <v>2.431004178743118E-2</v>
      </c>
      <c r="M701" s="97">
        <f>M700/N700</f>
        <v>3.3313545413276531E-2</v>
      </c>
      <c r="N701" s="97">
        <f>G701+H701+I701+J701+K701+L701+M701</f>
        <v>1</v>
      </c>
    </row>
    <row r="702" spans="2:14">
      <c r="B702" s="255"/>
      <c r="C702" s="272" t="s">
        <v>40</v>
      </c>
      <c r="D702" s="272" t="s">
        <v>11</v>
      </c>
      <c r="E702" s="272" t="s">
        <v>32</v>
      </c>
      <c r="F702" s="100" t="s">
        <v>38</v>
      </c>
      <c r="G702" s="101">
        <v>1206</v>
      </c>
      <c r="H702" s="101">
        <v>26</v>
      </c>
      <c r="I702" s="101">
        <v>19</v>
      </c>
      <c r="J702" s="101">
        <v>59</v>
      </c>
      <c r="K702" s="101">
        <v>70</v>
      </c>
      <c r="L702" s="101">
        <v>18</v>
      </c>
      <c r="M702" s="103">
        <v>24</v>
      </c>
      <c r="N702" s="101">
        <v>1422</v>
      </c>
    </row>
    <row r="703" spans="2:14">
      <c r="B703" s="255"/>
      <c r="C703" s="255"/>
      <c r="D703" s="255"/>
      <c r="E703" s="273"/>
      <c r="F703" s="96" t="s">
        <v>49</v>
      </c>
      <c r="G703" s="97">
        <f>G702/N702</f>
        <v>0.84810126582278478</v>
      </c>
      <c r="H703" s="97">
        <f>H702/N702</f>
        <v>1.8284106891701828E-2</v>
      </c>
      <c r="I703" s="97">
        <f>I702/N702</f>
        <v>1.3361462728551337E-2</v>
      </c>
      <c r="J703" s="97">
        <f>J702/N702</f>
        <v>4.1490857946554147E-2</v>
      </c>
      <c r="K703" s="97">
        <f>K702/N702</f>
        <v>4.9226441631504921E-2</v>
      </c>
      <c r="L703" s="97">
        <f>L702/N702</f>
        <v>1.2658227848101266E-2</v>
      </c>
      <c r="M703" s="97">
        <f>M702/N702</f>
        <v>1.6877637130801686E-2</v>
      </c>
      <c r="N703" s="97">
        <f>G703+H703+I703+J703+K703+L703+M703</f>
        <v>0.99999999999999989</v>
      </c>
    </row>
    <row r="704" spans="2:14">
      <c r="B704" s="255"/>
      <c r="C704" s="255"/>
      <c r="D704" s="255"/>
      <c r="E704" s="272" t="s">
        <v>33</v>
      </c>
      <c r="F704" s="100" t="s">
        <v>38</v>
      </c>
      <c r="G704" s="101">
        <v>2429</v>
      </c>
      <c r="H704" s="101">
        <v>81</v>
      </c>
      <c r="I704" s="101">
        <v>73</v>
      </c>
      <c r="J704" s="101">
        <v>186</v>
      </c>
      <c r="K704" s="101">
        <v>162</v>
      </c>
      <c r="L704" s="101">
        <v>54</v>
      </c>
      <c r="M704" s="103">
        <v>55</v>
      </c>
      <c r="N704" s="101">
        <v>3040</v>
      </c>
    </row>
    <row r="705" spans="2:14">
      <c r="B705" s="255"/>
      <c r="C705" s="255"/>
      <c r="D705" s="255"/>
      <c r="E705" s="273"/>
      <c r="F705" s="96" t="s">
        <v>49</v>
      </c>
      <c r="G705" s="97">
        <f>G704/N704</f>
        <v>0.79901315789473681</v>
      </c>
      <c r="H705" s="97">
        <f>H704/N704</f>
        <v>2.6644736842105263E-2</v>
      </c>
      <c r="I705" s="97">
        <f>I704/N704</f>
        <v>2.401315789473684E-2</v>
      </c>
      <c r="J705" s="97">
        <f>J704/N704</f>
        <v>6.1184210526315792E-2</v>
      </c>
      <c r="K705" s="97">
        <f>K704/N704</f>
        <v>5.3289473684210525E-2</v>
      </c>
      <c r="L705" s="97">
        <f>L704/N704</f>
        <v>1.7763157894736842E-2</v>
      </c>
      <c r="M705" s="97">
        <f>M704/N704</f>
        <v>1.8092105263157895E-2</v>
      </c>
      <c r="N705" s="97">
        <f>G705+H705+I705+J705+K705+L705+M705</f>
        <v>0.99999999999999989</v>
      </c>
    </row>
    <row r="706" spans="2:14">
      <c r="B706" s="255"/>
      <c r="C706" s="255"/>
      <c r="D706" s="255"/>
      <c r="E706" s="272" t="s">
        <v>34</v>
      </c>
      <c r="F706" s="100" t="s">
        <v>38</v>
      </c>
      <c r="G706" s="101">
        <v>676</v>
      </c>
      <c r="H706" s="101">
        <v>14</v>
      </c>
      <c r="I706" s="101">
        <v>21</v>
      </c>
      <c r="J706" s="101">
        <v>43</v>
      </c>
      <c r="K706" s="101">
        <v>57</v>
      </c>
      <c r="L706" s="101">
        <v>19</v>
      </c>
      <c r="M706" s="103">
        <v>14</v>
      </c>
      <c r="N706" s="101">
        <v>844</v>
      </c>
    </row>
    <row r="707" spans="2:14">
      <c r="B707" s="255"/>
      <c r="C707" s="255"/>
      <c r="D707" s="255"/>
      <c r="E707" s="273"/>
      <c r="F707" s="96" t="s">
        <v>49</v>
      </c>
      <c r="G707" s="97">
        <f>G706/N706</f>
        <v>0.80094786729857825</v>
      </c>
      <c r="H707" s="97">
        <f>H706/N706</f>
        <v>1.6587677725118485E-2</v>
      </c>
      <c r="I707" s="97">
        <f>I706/N706</f>
        <v>2.4881516587677725E-2</v>
      </c>
      <c r="J707" s="97">
        <f>J706/N706</f>
        <v>5.0947867298578198E-2</v>
      </c>
      <c r="K707" s="97">
        <f>K706/N706</f>
        <v>6.7535545023696686E-2</v>
      </c>
      <c r="L707" s="97">
        <f>L706/N706</f>
        <v>2.2511848341232227E-2</v>
      </c>
      <c r="M707" s="97">
        <f>M706/N706</f>
        <v>1.6587677725118485E-2</v>
      </c>
      <c r="N707" s="97">
        <f>G707+H707+I707+J707+K707+L707+M707</f>
        <v>1</v>
      </c>
    </row>
    <row r="708" spans="2:14">
      <c r="B708" s="255"/>
      <c r="C708" s="255"/>
      <c r="D708" s="255"/>
      <c r="E708" s="272" t="s">
        <v>35</v>
      </c>
      <c r="F708" s="100" t="s">
        <v>38</v>
      </c>
      <c r="G708" s="101">
        <v>17395</v>
      </c>
      <c r="H708" s="101">
        <v>451</v>
      </c>
      <c r="I708" s="101">
        <v>405</v>
      </c>
      <c r="J708" s="101">
        <v>1044</v>
      </c>
      <c r="K708" s="101">
        <v>867</v>
      </c>
      <c r="L708" s="101">
        <v>272</v>
      </c>
      <c r="M708" s="103">
        <v>332</v>
      </c>
      <c r="N708" s="101">
        <v>20766</v>
      </c>
    </row>
    <row r="709" spans="2:14">
      <c r="B709" s="255"/>
      <c r="C709" s="255"/>
      <c r="D709" s="255"/>
      <c r="E709" s="273"/>
      <c r="F709" s="96" t="s">
        <v>49</v>
      </c>
      <c r="G709" s="97">
        <f>G708/N708</f>
        <v>0.83766734084561301</v>
      </c>
      <c r="H709" s="97">
        <f>H708/N708</f>
        <v>2.1718193200423768E-2</v>
      </c>
      <c r="I709" s="97">
        <f>I708/N708</f>
        <v>1.9503033805258595E-2</v>
      </c>
      <c r="J709" s="97">
        <f>J708/N708</f>
        <v>5.0274487142444382E-2</v>
      </c>
      <c r="K709" s="97">
        <f>K708/N708</f>
        <v>4.1750939034960993E-2</v>
      </c>
      <c r="L709" s="97">
        <f>L708/N708</f>
        <v>1.3098333814889724E-2</v>
      </c>
      <c r="M709" s="97">
        <f>M708/N708</f>
        <v>1.5987672156409515E-2</v>
      </c>
      <c r="N709" s="97">
        <f>G709+H709+I709+J709+K709+L709+M709</f>
        <v>1</v>
      </c>
    </row>
    <row r="710" spans="2:14">
      <c r="B710" s="255"/>
      <c r="C710" s="255"/>
      <c r="D710" s="255"/>
      <c r="E710" s="272" t="s">
        <v>36</v>
      </c>
      <c r="F710" s="100" t="s">
        <v>38</v>
      </c>
      <c r="G710" s="101">
        <v>6244</v>
      </c>
      <c r="H710" s="101">
        <v>168</v>
      </c>
      <c r="I710" s="101">
        <v>136</v>
      </c>
      <c r="J710" s="101">
        <v>290</v>
      </c>
      <c r="K710" s="101">
        <v>291</v>
      </c>
      <c r="L710" s="101">
        <v>91</v>
      </c>
      <c r="M710" s="103">
        <v>106</v>
      </c>
      <c r="N710" s="101">
        <v>7326</v>
      </c>
    </row>
    <row r="711" spans="2:14">
      <c r="B711" s="255"/>
      <c r="C711" s="255"/>
      <c r="D711" s="255"/>
      <c r="E711" s="273"/>
      <c r="F711" s="96" t="s">
        <v>49</v>
      </c>
      <c r="G711" s="97">
        <f>G710/N710</f>
        <v>0.85230685230685233</v>
      </c>
      <c r="H711" s="97">
        <f>H710/N710</f>
        <v>2.2932022932022931E-2</v>
      </c>
      <c r="I711" s="97">
        <f>I710/N710</f>
        <v>1.8564018564018563E-2</v>
      </c>
      <c r="J711" s="97">
        <f>J710/N710</f>
        <v>3.9585039585039582E-2</v>
      </c>
      <c r="K711" s="97">
        <f>K710/N710</f>
        <v>3.9721539721539724E-2</v>
      </c>
      <c r="L711" s="97">
        <f>L710/N710</f>
        <v>1.2421512421512421E-2</v>
      </c>
      <c r="M711" s="97">
        <f>M710/N710</f>
        <v>1.4469014469014468E-2</v>
      </c>
      <c r="N711" s="97">
        <f>G711+H711+I711+J711+K711+L711+M711</f>
        <v>1</v>
      </c>
    </row>
    <row r="712" spans="2:14">
      <c r="B712" s="255"/>
      <c r="C712" s="255"/>
      <c r="D712" s="255"/>
      <c r="E712" s="274" t="s">
        <v>52</v>
      </c>
      <c r="F712" s="100" t="s">
        <v>38</v>
      </c>
      <c r="G712" s="101">
        <v>27950</v>
      </c>
      <c r="H712" s="101">
        <v>740</v>
      </c>
      <c r="I712" s="101">
        <v>654</v>
      </c>
      <c r="J712" s="101">
        <v>1622</v>
      </c>
      <c r="K712" s="101">
        <v>1447</v>
      </c>
      <c r="L712" s="101">
        <v>454</v>
      </c>
      <c r="M712" s="103">
        <v>531</v>
      </c>
      <c r="N712" s="101">
        <v>33398</v>
      </c>
    </row>
    <row r="713" spans="2:14">
      <c r="B713" s="255"/>
      <c r="C713" s="255"/>
      <c r="D713" s="273"/>
      <c r="E713" s="273"/>
      <c r="F713" s="96" t="s">
        <v>49</v>
      </c>
      <c r="G713" s="97">
        <f>G712/N712</f>
        <v>0.83687645966824364</v>
      </c>
      <c r="H713" s="97">
        <f>H712/N712</f>
        <v>2.2157015390143121E-2</v>
      </c>
      <c r="I713" s="97">
        <f>I712/N712</f>
        <v>1.9582010898856219E-2</v>
      </c>
      <c r="J713" s="97">
        <f>J712/N712</f>
        <v>4.8565782382178575E-2</v>
      </c>
      <c r="K713" s="97">
        <f>K712/N712</f>
        <v>4.3325947661536621E-2</v>
      </c>
      <c r="L713" s="97">
        <f>L712/N712</f>
        <v>1.3593628360979699E-2</v>
      </c>
      <c r="M713" s="97">
        <f>M712/N712</f>
        <v>1.589915563806216E-2</v>
      </c>
      <c r="N713" s="97">
        <f>G713+H713+I713+J713+K713+L713+M713</f>
        <v>1</v>
      </c>
    </row>
    <row r="714" spans="2:14">
      <c r="B714" s="255"/>
      <c r="C714" s="255"/>
      <c r="D714" s="272" t="s">
        <v>12</v>
      </c>
      <c r="E714" s="272" t="s">
        <v>32</v>
      </c>
      <c r="F714" s="100" t="s">
        <v>38</v>
      </c>
      <c r="G714" s="101">
        <v>1766</v>
      </c>
      <c r="H714" s="101">
        <v>31</v>
      </c>
      <c r="I714" s="101">
        <v>30</v>
      </c>
      <c r="J714" s="101">
        <v>81</v>
      </c>
      <c r="K714" s="101">
        <v>75</v>
      </c>
      <c r="L714" s="101">
        <v>22</v>
      </c>
      <c r="M714" s="103">
        <v>45</v>
      </c>
      <c r="N714" s="101">
        <v>2050</v>
      </c>
    </row>
    <row r="715" spans="2:14">
      <c r="B715" s="255"/>
      <c r="C715" s="255"/>
      <c r="D715" s="255"/>
      <c r="E715" s="273"/>
      <c r="F715" s="96" t="s">
        <v>49</v>
      </c>
      <c r="G715" s="97">
        <f>G714/N714</f>
        <v>0.86146341463414633</v>
      </c>
      <c r="H715" s="97">
        <f>H714/N714</f>
        <v>1.5121951219512195E-2</v>
      </c>
      <c r="I715" s="97">
        <f>I714/N714</f>
        <v>1.4634146341463415E-2</v>
      </c>
      <c r="J715" s="97">
        <f>J714/N714</f>
        <v>3.951219512195122E-2</v>
      </c>
      <c r="K715" s="97">
        <f>K714/N714</f>
        <v>3.6585365853658534E-2</v>
      </c>
      <c r="L715" s="97">
        <f>L714/N714</f>
        <v>1.0731707317073172E-2</v>
      </c>
      <c r="M715" s="97">
        <f>M714/N714</f>
        <v>2.1951219512195121E-2</v>
      </c>
      <c r="N715" s="97">
        <f>G715+H715+I715+J715+K715+L715+M715</f>
        <v>1</v>
      </c>
    </row>
    <row r="716" spans="2:14">
      <c r="B716" s="255"/>
      <c r="C716" s="255"/>
      <c r="D716" s="255"/>
      <c r="E716" s="272" t="s">
        <v>33</v>
      </c>
      <c r="F716" s="100" t="s">
        <v>38</v>
      </c>
      <c r="G716" s="101">
        <v>4561</v>
      </c>
      <c r="H716" s="101">
        <v>135</v>
      </c>
      <c r="I716" s="101">
        <v>85</v>
      </c>
      <c r="J716" s="101">
        <v>232</v>
      </c>
      <c r="K716" s="101">
        <v>252</v>
      </c>
      <c r="L716" s="101">
        <v>71</v>
      </c>
      <c r="M716" s="103">
        <v>118</v>
      </c>
      <c r="N716" s="101">
        <v>5454</v>
      </c>
    </row>
    <row r="717" spans="2:14">
      <c r="B717" s="255"/>
      <c r="C717" s="255"/>
      <c r="D717" s="255"/>
      <c r="E717" s="273"/>
      <c r="F717" s="96" t="s">
        <v>49</v>
      </c>
      <c r="G717" s="97">
        <f>G716/N716</f>
        <v>0.83626696002933631</v>
      </c>
      <c r="H717" s="97">
        <f>H716/N716</f>
        <v>2.4752475247524754E-2</v>
      </c>
      <c r="I717" s="97">
        <f>I716/N716</f>
        <v>1.5584891822515585E-2</v>
      </c>
      <c r="J717" s="97">
        <f>J716/N716</f>
        <v>4.2537587092042535E-2</v>
      </c>
      <c r="K717" s="97">
        <f>K716/N716</f>
        <v>4.6204620462046202E-2</v>
      </c>
      <c r="L717" s="97">
        <f>L716/N716</f>
        <v>1.3017968463513017E-2</v>
      </c>
      <c r="M717" s="97">
        <f>M716/N716</f>
        <v>2.1635496883021636E-2</v>
      </c>
      <c r="N717" s="97">
        <f>G717+H717+I717+J717+K717+L717+M717</f>
        <v>1</v>
      </c>
    </row>
    <row r="718" spans="2:14">
      <c r="B718" s="255"/>
      <c r="C718" s="255"/>
      <c r="D718" s="255"/>
      <c r="E718" s="272" t="s">
        <v>34</v>
      </c>
      <c r="F718" s="100" t="s">
        <v>38</v>
      </c>
      <c r="G718" s="101">
        <v>991</v>
      </c>
      <c r="H718" s="101">
        <v>29</v>
      </c>
      <c r="I718" s="101">
        <v>26</v>
      </c>
      <c r="J718" s="101">
        <v>80</v>
      </c>
      <c r="K718" s="101">
        <v>71</v>
      </c>
      <c r="L718" s="101">
        <v>24</v>
      </c>
      <c r="M718" s="103">
        <v>41</v>
      </c>
      <c r="N718" s="101">
        <v>1262</v>
      </c>
    </row>
    <row r="719" spans="2:14">
      <c r="B719" s="255"/>
      <c r="C719" s="255"/>
      <c r="D719" s="255"/>
      <c r="E719" s="273"/>
      <c r="F719" s="96" t="s">
        <v>49</v>
      </c>
      <c r="G719" s="97">
        <f>G718/N718</f>
        <v>0.78526148969889065</v>
      </c>
      <c r="H719" s="97">
        <f>H718/N718</f>
        <v>2.2979397781299524E-2</v>
      </c>
      <c r="I719" s="97">
        <f>I718/N718</f>
        <v>2.0602218700475437E-2</v>
      </c>
      <c r="J719" s="97">
        <f>J718/N718</f>
        <v>6.3391442155309036E-2</v>
      </c>
      <c r="K719" s="97">
        <f>K718/N718</f>
        <v>5.6259904912836764E-2</v>
      </c>
      <c r="L719" s="97">
        <f>L718/N718</f>
        <v>1.9017432646592711E-2</v>
      </c>
      <c r="M719" s="97">
        <f>M718/N718</f>
        <v>3.2488114104595879E-2</v>
      </c>
      <c r="N719" s="97">
        <f>G719+H719+I719+J719+K719+L719+M719</f>
        <v>0.99999999999999989</v>
      </c>
    </row>
    <row r="720" spans="2:14">
      <c r="B720" s="255"/>
      <c r="C720" s="255"/>
      <c r="D720" s="255"/>
      <c r="E720" s="272" t="s">
        <v>35</v>
      </c>
      <c r="F720" s="100" t="s">
        <v>38</v>
      </c>
      <c r="G720" s="101">
        <v>26314</v>
      </c>
      <c r="H720" s="101">
        <v>655</v>
      </c>
      <c r="I720" s="101">
        <v>506</v>
      </c>
      <c r="J720" s="101">
        <v>1227</v>
      </c>
      <c r="K720" s="101">
        <v>1181</v>
      </c>
      <c r="L720" s="101">
        <v>374</v>
      </c>
      <c r="M720" s="103">
        <v>441</v>
      </c>
      <c r="N720" s="101">
        <v>30698</v>
      </c>
    </row>
    <row r="721" spans="2:14">
      <c r="B721" s="255"/>
      <c r="C721" s="255"/>
      <c r="D721" s="255"/>
      <c r="E721" s="273"/>
      <c r="F721" s="96" t="s">
        <v>49</v>
      </c>
      <c r="G721" s="97">
        <f>G720/N720</f>
        <v>0.85718939344582712</v>
      </c>
      <c r="H721" s="97">
        <f>H720/N720</f>
        <v>2.1336894911720632E-2</v>
      </c>
      <c r="I721" s="97">
        <f>I720/N720</f>
        <v>1.6483158511955177E-2</v>
      </c>
      <c r="J721" s="97">
        <f>J720/N720</f>
        <v>3.9970030620887352E-2</v>
      </c>
      <c r="K721" s="97">
        <f>K720/N720</f>
        <v>3.8471561665255068E-2</v>
      </c>
      <c r="L721" s="97">
        <f>L720/N720</f>
        <v>1.2183204117532086E-2</v>
      </c>
      <c r="M721" s="97">
        <f>M720/N720</f>
        <v>1.4365756726822594E-2</v>
      </c>
      <c r="N721" s="97">
        <f>G721+H721+I721+J721+K721+L721+M721</f>
        <v>1</v>
      </c>
    </row>
    <row r="722" spans="2:14">
      <c r="B722" s="255"/>
      <c r="C722" s="255"/>
      <c r="D722" s="255"/>
      <c r="E722" s="272" t="s">
        <v>36</v>
      </c>
      <c r="F722" s="100" t="s">
        <v>38</v>
      </c>
      <c r="G722" s="101">
        <v>8064</v>
      </c>
      <c r="H722" s="101">
        <v>190</v>
      </c>
      <c r="I722" s="101">
        <v>122</v>
      </c>
      <c r="J722" s="101">
        <v>317</v>
      </c>
      <c r="K722" s="101">
        <v>323</v>
      </c>
      <c r="L722" s="101">
        <v>87</v>
      </c>
      <c r="M722" s="103">
        <v>156</v>
      </c>
      <c r="N722" s="101">
        <v>9259</v>
      </c>
    </row>
    <row r="723" spans="2:14">
      <c r="B723" s="255"/>
      <c r="C723" s="255"/>
      <c r="D723" s="255"/>
      <c r="E723" s="273"/>
      <c r="F723" s="96" t="s">
        <v>49</v>
      </c>
      <c r="G723" s="97">
        <f>G722/N722</f>
        <v>0.87093638621881408</v>
      </c>
      <c r="H723" s="97">
        <f>H722/N722</f>
        <v>2.0520574576088132E-2</v>
      </c>
      <c r="I723" s="97">
        <f>I722/N722</f>
        <v>1.3176368938330274E-2</v>
      </c>
      <c r="J723" s="97">
        <f>J722/N722</f>
        <v>3.4236958634841774E-2</v>
      </c>
      <c r="K723" s="97">
        <f>K722/N722</f>
        <v>3.4884976779349819E-2</v>
      </c>
      <c r="L723" s="97">
        <f>L722/N722</f>
        <v>9.3962630953666696E-3</v>
      </c>
      <c r="M723" s="97">
        <f>M722/N722</f>
        <v>1.6848471757209202E-2</v>
      </c>
      <c r="N723" s="97">
        <f>G723+H723+I723+J723+K723+L723+M723</f>
        <v>1</v>
      </c>
    </row>
    <row r="724" spans="2:14">
      <c r="B724" s="255"/>
      <c r="C724" s="255"/>
      <c r="D724" s="255"/>
      <c r="E724" s="274" t="s">
        <v>52</v>
      </c>
      <c r="F724" s="100" t="s">
        <v>38</v>
      </c>
      <c r="G724" s="101">
        <v>41696</v>
      </c>
      <c r="H724" s="101">
        <v>1040</v>
      </c>
      <c r="I724" s="101">
        <v>769</v>
      </c>
      <c r="J724" s="101">
        <v>1937</v>
      </c>
      <c r="K724" s="101">
        <v>1902</v>
      </c>
      <c r="L724" s="101">
        <v>578</v>
      </c>
      <c r="M724" s="103">
        <v>801</v>
      </c>
      <c r="N724" s="101">
        <v>48723</v>
      </c>
    </row>
    <row r="725" spans="2:14">
      <c r="B725" s="273"/>
      <c r="C725" s="273"/>
      <c r="D725" s="273"/>
      <c r="E725" s="273"/>
      <c r="F725" s="96" t="s">
        <v>49</v>
      </c>
      <c r="G725" s="97">
        <f>G724/N724</f>
        <v>0.85577653264372067</v>
      </c>
      <c r="H725" s="97">
        <f>H724/N724</f>
        <v>2.1345155265480368E-2</v>
      </c>
      <c r="I725" s="97">
        <f>I724/N724</f>
        <v>1.5783100383802311E-2</v>
      </c>
      <c r="J725" s="97">
        <f>J724/N724</f>
        <v>3.9755351681957186E-2</v>
      </c>
      <c r="K725" s="97">
        <f>K724/N724</f>
        <v>3.903700511052275E-2</v>
      </c>
      <c r="L725" s="97">
        <f>L724/N724</f>
        <v>1.186298052254582E-2</v>
      </c>
      <c r="M725" s="97">
        <f>M724/N724</f>
        <v>1.6439874391970938E-2</v>
      </c>
      <c r="N725" s="97">
        <f>G725+H725+I725+J725+K725+L725+M725</f>
        <v>1.0000000000000002</v>
      </c>
    </row>
    <row r="726" spans="2:14">
      <c r="B726" s="275" t="s">
        <v>27</v>
      </c>
      <c r="C726" s="272" t="s">
        <v>30</v>
      </c>
      <c r="D726" s="272" t="s">
        <v>11</v>
      </c>
      <c r="E726" s="272" t="s">
        <v>32</v>
      </c>
      <c r="F726" s="100" t="s">
        <v>38</v>
      </c>
      <c r="G726" s="101">
        <v>167</v>
      </c>
      <c r="H726" s="101">
        <v>16</v>
      </c>
      <c r="I726" s="101">
        <v>19</v>
      </c>
      <c r="J726" s="101">
        <v>50</v>
      </c>
      <c r="K726" s="101">
        <v>32</v>
      </c>
      <c r="L726" s="101">
        <v>6</v>
      </c>
      <c r="M726" s="103">
        <v>15</v>
      </c>
      <c r="N726" s="101">
        <v>305</v>
      </c>
    </row>
    <row r="727" spans="2:14">
      <c r="B727" s="255"/>
      <c r="C727" s="255"/>
      <c r="D727" s="255"/>
      <c r="E727" s="273"/>
      <c r="F727" s="96" t="s">
        <v>49</v>
      </c>
      <c r="G727" s="97">
        <f>G726/N726</f>
        <v>0.54754098360655734</v>
      </c>
      <c r="H727" s="97">
        <f>H726/N726</f>
        <v>5.2459016393442623E-2</v>
      </c>
      <c r="I727" s="97">
        <f>I726/N726</f>
        <v>6.2295081967213117E-2</v>
      </c>
      <c r="J727" s="97">
        <f>J726/N726</f>
        <v>0.16393442622950818</v>
      </c>
      <c r="K727" s="97">
        <f>K726/N726</f>
        <v>0.10491803278688525</v>
      </c>
      <c r="L727" s="97">
        <f>L726/N726</f>
        <v>1.9672131147540985E-2</v>
      </c>
      <c r="M727" s="97">
        <f>M726/N726</f>
        <v>4.9180327868852458E-2</v>
      </c>
      <c r="N727" s="97">
        <f>G727+H727+I727+J727+K727+L727+M727</f>
        <v>1</v>
      </c>
    </row>
    <row r="728" spans="2:14">
      <c r="B728" s="255"/>
      <c r="C728" s="255"/>
      <c r="D728" s="255"/>
      <c r="E728" s="272" t="s">
        <v>33</v>
      </c>
      <c r="F728" s="100" t="s">
        <v>38</v>
      </c>
      <c r="G728" s="101">
        <v>378</v>
      </c>
      <c r="H728" s="101">
        <v>42</v>
      </c>
      <c r="I728" s="101">
        <v>55</v>
      </c>
      <c r="J728" s="101">
        <v>122</v>
      </c>
      <c r="K728" s="101">
        <v>98</v>
      </c>
      <c r="L728" s="101">
        <v>30</v>
      </c>
      <c r="M728" s="103">
        <v>32</v>
      </c>
      <c r="N728" s="101">
        <v>757</v>
      </c>
    </row>
    <row r="729" spans="2:14">
      <c r="B729" s="255"/>
      <c r="C729" s="255"/>
      <c r="D729" s="255"/>
      <c r="E729" s="273"/>
      <c r="F729" s="96" t="s">
        <v>49</v>
      </c>
      <c r="G729" s="97">
        <f>G728/N728</f>
        <v>0.49933949801849403</v>
      </c>
      <c r="H729" s="97">
        <f>H728/N728</f>
        <v>5.5482166446499337E-2</v>
      </c>
      <c r="I729" s="97">
        <f>I728/N728</f>
        <v>7.2655217965653898E-2</v>
      </c>
      <c r="J729" s="97">
        <f>J728/N728</f>
        <v>0.16116248348745046</v>
      </c>
      <c r="K729" s="97">
        <f>K728/N728</f>
        <v>0.12945838837516513</v>
      </c>
      <c r="L729" s="97">
        <f>L728/N728</f>
        <v>3.9630118890356669E-2</v>
      </c>
      <c r="M729" s="97">
        <f>M728/N728</f>
        <v>4.2272126816380449E-2</v>
      </c>
      <c r="N729" s="97">
        <f>G729+H729+I729+J729+K729+L729+M729</f>
        <v>0.99999999999999989</v>
      </c>
    </row>
    <row r="730" spans="2:14">
      <c r="B730" s="255"/>
      <c r="C730" s="255"/>
      <c r="D730" s="255"/>
      <c r="E730" s="272" t="s">
        <v>34</v>
      </c>
      <c r="F730" s="100" t="s">
        <v>38</v>
      </c>
      <c r="G730" s="101">
        <v>147</v>
      </c>
      <c r="H730" s="101">
        <v>24</v>
      </c>
      <c r="I730" s="101">
        <v>18</v>
      </c>
      <c r="J730" s="101">
        <v>60</v>
      </c>
      <c r="K730" s="101">
        <v>52</v>
      </c>
      <c r="L730" s="101">
        <v>10</v>
      </c>
      <c r="M730" s="103">
        <v>13</v>
      </c>
      <c r="N730" s="101">
        <v>324</v>
      </c>
    </row>
    <row r="731" spans="2:14">
      <c r="B731" s="255"/>
      <c r="C731" s="255"/>
      <c r="D731" s="255"/>
      <c r="E731" s="273"/>
      <c r="F731" s="96" t="s">
        <v>49</v>
      </c>
      <c r="G731" s="97">
        <f>G730/N730</f>
        <v>0.45370370370370372</v>
      </c>
      <c r="H731" s="97">
        <f>H730/N730</f>
        <v>7.407407407407407E-2</v>
      </c>
      <c r="I731" s="97">
        <f>I730/N730</f>
        <v>5.5555555555555552E-2</v>
      </c>
      <c r="J731" s="97">
        <f>J730/N730</f>
        <v>0.18518518518518517</v>
      </c>
      <c r="K731" s="97">
        <f>K730/N730</f>
        <v>0.16049382716049382</v>
      </c>
      <c r="L731" s="97">
        <f>L730/N730</f>
        <v>3.0864197530864196E-2</v>
      </c>
      <c r="M731" s="97">
        <f>M730/N730</f>
        <v>4.0123456790123455E-2</v>
      </c>
      <c r="N731" s="97">
        <f>G731+H731+I731+J731+K731+L731+M731</f>
        <v>1.0000000000000002</v>
      </c>
    </row>
    <row r="732" spans="2:14">
      <c r="B732" s="255"/>
      <c r="C732" s="255"/>
      <c r="D732" s="255"/>
      <c r="E732" s="272" t="s">
        <v>35</v>
      </c>
      <c r="F732" s="100" t="s">
        <v>38</v>
      </c>
      <c r="G732" s="101">
        <v>2342</v>
      </c>
      <c r="H732" s="101">
        <v>253</v>
      </c>
      <c r="I732" s="101">
        <v>205</v>
      </c>
      <c r="J732" s="101">
        <v>575</v>
      </c>
      <c r="K732" s="101">
        <v>474</v>
      </c>
      <c r="L732" s="101">
        <v>118</v>
      </c>
      <c r="M732" s="103">
        <v>128</v>
      </c>
      <c r="N732" s="101">
        <v>4095</v>
      </c>
    </row>
    <row r="733" spans="2:14">
      <c r="B733" s="255"/>
      <c r="C733" s="255"/>
      <c r="D733" s="255"/>
      <c r="E733" s="273"/>
      <c r="F733" s="96" t="s">
        <v>49</v>
      </c>
      <c r="G733" s="97">
        <f>G732/N732</f>
        <v>0.57191697191697188</v>
      </c>
      <c r="H733" s="97">
        <f>H732/N732</f>
        <v>6.1782661782661785E-2</v>
      </c>
      <c r="I733" s="97">
        <f>I732/N732</f>
        <v>5.0061050061050064E-2</v>
      </c>
      <c r="J733" s="97">
        <f>J732/N732</f>
        <v>0.14041514041514042</v>
      </c>
      <c r="K733" s="97">
        <f>K732/N732</f>
        <v>0.11575091575091576</v>
      </c>
      <c r="L733" s="97">
        <f>L732/N732</f>
        <v>2.8815628815628817E-2</v>
      </c>
      <c r="M733" s="97">
        <f>M732/N732</f>
        <v>3.1257631257631258E-2</v>
      </c>
      <c r="N733" s="97">
        <f>G733+H733+I733+J733+K733+L733+M733</f>
        <v>1</v>
      </c>
    </row>
    <row r="734" spans="2:14">
      <c r="B734" s="255"/>
      <c r="C734" s="255"/>
      <c r="D734" s="255"/>
      <c r="E734" s="272" t="s">
        <v>36</v>
      </c>
      <c r="F734" s="100" t="s">
        <v>38</v>
      </c>
      <c r="G734" s="101">
        <v>965</v>
      </c>
      <c r="H734" s="101">
        <v>97</v>
      </c>
      <c r="I734" s="101">
        <v>68</v>
      </c>
      <c r="J734" s="101">
        <v>255</v>
      </c>
      <c r="K734" s="101">
        <v>160</v>
      </c>
      <c r="L734" s="101">
        <v>19</v>
      </c>
      <c r="M734" s="103">
        <v>30</v>
      </c>
      <c r="N734" s="101">
        <v>1594</v>
      </c>
    </row>
    <row r="735" spans="2:14">
      <c r="B735" s="255"/>
      <c r="C735" s="255"/>
      <c r="D735" s="255"/>
      <c r="E735" s="273"/>
      <c r="F735" s="96" t="s">
        <v>49</v>
      </c>
      <c r="G735" s="97">
        <f>G734/N734</f>
        <v>0.60539523212045165</v>
      </c>
      <c r="H735" s="97">
        <f>H734/N734</f>
        <v>6.0853199498117939E-2</v>
      </c>
      <c r="I735" s="97">
        <f>I734/N734</f>
        <v>4.2659974905897118E-2</v>
      </c>
      <c r="J735" s="97">
        <f>J734/N734</f>
        <v>0.15997490589711419</v>
      </c>
      <c r="K735" s="97">
        <f>K734/N734</f>
        <v>0.10037641154328733</v>
      </c>
      <c r="L735" s="97">
        <f>L734/N734</f>
        <v>1.1919698870765371E-2</v>
      </c>
      <c r="M735" s="97">
        <f>M734/N734</f>
        <v>1.8820577164366373E-2</v>
      </c>
      <c r="N735" s="97">
        <f>G735+H735+I735+J735+K735+L735+M735</f>
        <v>1</v>
      </c>
    </row>
    <row r="736" spans="2:14">
      <c r="B736" s="255"/>
      <c r="C736" s="255"/>
      <c r="D736" s="255"/>
      <c r="E736" s="274" t="s">
        <v>52</v>
      </c>
      <c r="F736" s="100" t="s">
        <v>38</v>
      </c>
      <c r="G736" s="101">
        <v>3999</v>
      </c>
      <c r="H736" s="101">
        <v>432</v>
      </c>
      <c r="I736" s="101">
        <v>365</v>
      </c>
      <c r="J736" s="101">
        <v>1062</v>
      </c>
      <c r="K736" s="101">
        <v>816</v>
      </c>
      <c r="L736" s="101">
        <v>183</v>
      </c>
      <c r="M736" s="103">
        <v>218</v>
      </c>
      <c r="N736" s="101">
        <v>7075</v>
      </c>
    </row>
    <row r="737" spans="2:14">
      <c r="B737" s="255"/>
      <c r="C737" s="255"/>
      <c r="D737" s="273"/>
      <c r="E737" s="273"/>
      <c r="F737" s="96" t="s">
        <v>49</v>
      </c>
      <c r="G737" s="97">
        <f>G736/N736</f>
        <v>0.56522968197879864</v>
      </c>
      <c r="H737" s="97">
        <f>H736/N736</f>
        <v>6.1060070671378093E-2</v>
      </c>
      <c r="I737" s="97">
        <f>I736/N736</f>
        <v>5.1590106007067135E-2</v>
      </c>
      <c r="J737" s="97">
        <f>J736/N736</f>
        <v>0.15010600706713781</v>
      </c>
      <c r="K737" s="97">
        <f>K736/N736</f>
        <v>0.1153356890459364</v>
      </c>
      <c r="L737" s="97">
        <f>L736/N736</f>
        <v>2.5865724381625443E-2</v>
      </c>
      <c r="M737" s="97">
        <f>M736/N736</f>
        <v>3.0812720848056536E-2</v>
      </c>
      <c r="N737" s="97">
        <f>G737+H737+I737+J737+K737+L737+M737</f>
        <v>1.0000000000000002</v>
      </c>
    </row>
    <row r="738" spans="2:14">
      <c r="B738" s="255"/>
      <c r="C738" s="255"/>
      <c r="D738" s="272" t="s">
        <v>12</v>
      </c>
      <c r="E738" s="272" t="s">
        <v>32</v>
      </c>
      <c r="F738" s="100" t="s">
        <v>38</v>
      </c>
      <c r="G738" s="101">
        <v>143</v>
      </c>
      <c r="H738" s="101">
        <v>7</v>
      </c>
      <c r="I738" s="101">
        <v>10</v>
      </c>
      <c r="J738" s="101">
        <v>36</v>
      </c>
      <c r="K738" s="101">
        <v>31</v>
      </c>
      <c r="L738" s="101">
        <v>10</v>
      </c>
      <c r="M738" s="103">
        <v>13</v>
      </c>
      <c r="N738" s="101">
        <v>250</v>
      </c>
    </row>
    <row r="739" spans="2:14">
      <c r="B739" s="255"/>
      <c r="C739" s="255"/>
      <c r="D739" s="255"/>
      <c r="E739" s="273"/>
      <c r="F739" s="96" t="s">
        <v>49</v>
      </c>
      <c r="G739" s="97">
        <f>G738/N738</f>
        <v>0.57199999999999995</v>
      </c>
      <c r="H739" s="97">
        <f>H738/N738</f>
        <v>2.8000000000000001E-2</v>
      </c>
      <c r="I739" s="97">
        <f>I738/N738</f>
        <v>0.04</v>
      </c>
      <c r="J739" s="97">
        <f>J738/N738</f>
        <v>0.14399999999999999</v>
      </c>
      <c r="K739" s="97">
        <f>K738/N738</f>
        <v>0.124</v>
      </c>
      <c r="L739" s="97">
        <f>L738/N738</f>
        <v>0.04</v>
      </c>
      <c r="M739" s="97">
        <f>M738/N738</f>
        <v>5.1999999999999998E-2</v>
      </c>
      <c r="N739" s="97">
        <f>G739+H739+I739+J739+K739+L739+M739</f>
        <v>1</v>
      </c>
    </row>
    <row r="740" spans="2:14">
      <c r="B740" s="255"/>
      <c r="C740" s="255"/>
      <c r="D740" s="255"/>
      <c r="E740" s="272" t="s">
        <v>33</v>
      </c>
      <c r="F740" s="100" t="s">
        <v>38</v>
      </c>
      <c r="G740" s="101">
        <v>298</v>
      </c>
      <c r="H740" s="101">
        <v>21</v>
      </c>
      <c r="I740" s="101">
        <v>20</v>
      </c>
      <c r="J740" s="101">
        <v>102</v>
      </c>
      <c r="K740" s="101">
        <v>110</v>
      </c>
      <c r="L740" s="101">
        <v>31</v>
      </c>
      <c r="M740" s="103">
        <v>33</v>
      </c>
      <c r="N740" s="101">
        <v>615</v>
      </c>
    </row>
    <row r="741" spans="2:14">
      <c r="B741" s="255"/>
      <c r="C741" s="255"/>
      <c r="D741" s="255"/>
      <c r="E741" s="273"/>
      <c r="F741" s="96" t="s">
        <v>49</v>
      </c>
      <c r="G741" s="97">
        <f>G740/N740</f>
        <v>0.48455284552845529</v>
      </c>
      <c r="H741" s="97">
        <f>H740/N740</f>
        <v>3.4146341463414637E-2</v>
      </c>
      <c r="I741" s="97">
        <f>I740/N740</f>
        <v>3.2520325203252036E-2</v>
      </c>
      <c r="J741" s="97">
        <f>J740/N740</f>
        <v>0.16585365853658537</v>
      </c>
      <c r="K741" s="97">
        <f>K740/N740</f>
        <v>0.17886178861788618</v>
      </c>
      <c r="L741" s="97">
        <f>L740/N740</f>
        <v>5.0406504065040651E-2</v>
      </c>
      <c r="M741" s="97">
        <f>M740/N740</f>
        <v>5.3658536585365853E-2</v>
      </c>
      <c r="N741" s="97">
        <f>G741+H741+I741+J741+K741+L741+M741</f>
        <v>1</v>
      </c>
    </row>
    <row r="742" spans="2:14">
      <c r="B742" s="255"/>
      <c r="C742" s="255"/>
      <c r="D742" s="255"/>
      <c r="E742" s="272" t="s">
        <v>34</v>
      </c>
      <c r="F742" s="100" t="s">
        <v>38</v>
      </c>
      <c r="G742" s="101">
        <v>124</v>
      </c>
      <c r="H742" s="101">
        <v>6</v>
      </c>
      <c r="I742" s="101">
        <v>13</v>
      </c>
      <c r="J742" s="101">
        <v>62</v>
      </c>
      <c r="K742" s="101">
        <v>70</v>
      </c>
      <c r="L742" s="101">
        <v>17</v>
      </c>
      <c r="M742" s="103">
        <v>14</v>
      </c>
      <c r="N742" s="101">
        <v>306</v>
      </c>
    </row>
    <row r="743" spans="2:14">
      <c r="B743" s="255"/>
      <c r="C743" s="255"/>
      <c r="D743" s="255"/>
      <c r="E743" s="273"/>
      <c r="F743" s="96" t="s">
        <v>49</v>
      </c>
      <c r="G743" s="97">
        <f>G742/N742</f>
        <v>0.40522875816993464</v>
      </c>
      <c r="H743" s="97">
        <f>H742/N742</f>
        <v>1.9607843137254902E-2</v>
      </c>
      <c r="I743" s="97">
        <f>I742/N742</f>
        <v>4.2483660130718956E-2</v>
      </c>
      <c r="J743" s="97">
        <f>J742/N742</f>
        <v>0.20261437908496732</v>
      </c>
      <c r="K743" s="97">
        <f>K742/N742</f>
        <v>0.22875816993464052</v>
      </c>
      <c r="L743" s="97">
        <f>L742/N742</f>
        <v>5.5555555555555552E-2</v>
      </c>
      <c r="M743" s="97">
        <f>M742/N742</f>
        <v>4.5751633986928102E-2</v>
      </c>
      <c r="N743" s="97">
        <f>G743+H743+I743+J743+K743+L743+M743</f>
        <v>1</v>
      </c>
    </row>
    <row r="744" spans="2:14">
      <c r="B744" s="255"/>
      <c r="C744" s="255"/>
      <c r="D744" s="255"/>
      <c r="E744" s="272" t="s">
        <v>35</v>
      </c>
      <c r="F744" s="100" t="s">
        <v>38</v>
      </c>
      <c r="G744" s="101">
        <v>1990</v>
      </c>
      <c r="H744" s="101">
        <v>156</v>
      </c>
      <c r="I744" s="101">
        <v>121</v>
      </c>
      <c r="J744" s="101">
        <v>460</v>
      </c>
      <c r="K744" s="101">
        <v>461</v>
      </c>
      <c r="L744" s="101">
        <v>103</v>
      </c>
      <c r="M744" s="103">
        <v>106</v>
      </c>
      <c r="N744" s="101">
        <v>3397</v>
      </c>
    </row>
    <row r="745" spans="2:14">
      <c r="B745" s="255"/>
      <c r="C745" s="255"/>
      <c r="D745" s="255"/>
      <c r="E745" s="273"/>
      <c r="F745" s="96" t="s">
        <v>49</v>
      </c>
      <c r="G745" s="97">
        <f>G744/N744</f>
        <v>0.58581100971445388</v>
      </c>
      <c r="H745" s="97">
        <f>H744/N744</f>
        <v>4.592287312334413E-2</v>
      </c>
      <c r="I745" s="97">
        <f>I744/N744</f>
        <v>3.5619664409773329E-2</v>
      </c>
      <c r="J745" s="97">
        <f>J744/N744</f>
        <v>0.13541360023550192</v>
      </c>
      <c r="K745" s="97">
        <f>K744/N744</f>
        <v>0.13570797762731823</v>
      </c>
      <c r="L745" s="97">
        <f>L744/N744</f>
        <v>3.0320871357079775E-2</v>
      </c>
      <c r="M745" s="97">
        <f>M744/N744</f>
        <v>3.1204003532528703E-2</v>
      </c>
      <c r="N745" s="97">
        <f>G745+H745+I745+J745+K745+L745+M745</f>
        <v>1</v>
      </c>
    </row>
    <row r="746" spans="2:14">
      <c r="B746" s="255"/>
      <c r="C746" s="255"/>
      <c r="D746" s="255"/>
      <c r="E746" s="272" t="s">
        <v>36</v>
      </c>
      <c r="F746" s="100" t="s">
        <v>38</v>
      </c>
      <c r="G746" s="101">
        <v>774</v>
      </c>
      <c r="H746" s="101">
        <v>62</v>
      </c>
      <c r="I746" s="101">
        <v>51</v>
      </c>
      <c r="J746" s="101">
        <v>162</v>
      </c>
      <c r="K746" s="101">
        <v>140</v>
      </c>
      <c r="L746" s="101">
        <v>27</v>
      </c>
      <c r="M746" s="103">
        <v>27</v>
      </c>
      <c r="N746" s="101">
        <v>1243</v>
      </c>
    </row>
    <row r="747" spans="2:14">
      <c r="B747" s="255"/>
      <c r="C747" s="255"/>
      <c r="D747" s="255"/>
      <c r="E747" s="273"/>
      <c r="F747" s="96" t="s">
        <v>49</v>
      </c>
      <c r="G747" s="97">
        <f>G746/N746</f>
        <v>0.6226870474658085</v>
      </c>
      <c r="H747" s="97">
        <f>H746/N746</f>
        <v>4.9879324215607403E-2</v>
      </c>
      <c r="I747" s="97">
        <f>I746/N746</f>
        <v>4.1029766693483509E-2</v>
      </c>
      <c r="J747" s="97">
        <f>J746/N746</f>
        <v>0.13032984714400644</v>
      </c>
      <c r="K747" s="97">
        <f>K746/N746</f>
        <v>0.11263073209975864</v>
      </c>
      <c r="L747" s="97">
        <f>L746/N746</f>
        <v>2.1721641190667738E-2</v>
      </c>
      <c r="M747" s="97">
        <f>M746/N746</f>
        <v>2.1721641190667738E-2</v>
      </c>
      <c r="N747" s="97">
        <f>G747+H747+I747+J747+K747+L747+M747</f>
        <v>0.99999999999999989</v>
      </c>
    </row>
    <row r="748" spans="2:14">
      <c r="B748" s="255"/>
      <c r="C748" s="255"/>
      <c r="D748" s="255"/>
      <c r="E748" s="274" t="s">
        <v>52</v>
      </c>
      <c r="F748" s="100" t="s">
        <v>38</v>
      </c>
      <c r="G748" s="101">
        <v>3329</v>
      </c>
      <c r="H748" s="101">
        <v>252</v>
      </c>
      <c r="I748" s="101">
        <v>215</v>
      </c>
      <c r="J748" s="101">
        <v>822</v>
      </c>
      <c r="K748" s="101">
        <v>812</v>
      </c>
      <c r="L748" s="101">
        <v>188</v>
      </c>
      <c r="M748" s="103">
        <v>193</v>
      </c>
      <c r="N748" s="101">
        <v>5811</v>
      </c>
    </row>
    <row r="749" spans="2:14">
      <c r="B749" s="255"/>
      <c r="C749" s="273"/>
      <c r="D749" s="273"/>
      <c r="E749" s="273"/>
      <c r="F749" s="96" t="s">
        <v>49</v>
      </c>
      <c r="G749" s="97">
        <f>G748/N748</f>
        <v>0.57287902254345202</v>
      </c>
      <c r="H749" s="97">
        <f>H748/N748</f>
        <v>4.3366029943211148E-2</v>
      </c>
      <c r="I749" s="97">
        <f>I748/N748</f>
        <v>3.6998795388057136E-2</v>
      </c>
      <c r="J749" s="97">
        <f>J748/N748</f>
        <v>0.14145585957666496</v>
      </c>
      <c r="K749" s="97">
        <f>K748/N748</f>
        <v>0.13973498537256926</v>
      </c>
      <c r="L749" s="97">
        <f>L748/N748</f>
        <v>3.2352435036998799E-2</v>
      </c>
      <c r="M749" s="97">
        <f>M748/N748</f>
        <v>3.3212872139046633E-2</v>
      </c>
      <c r="N749" s="97">
        <f>G749+H749+I749+J749+K749+L749+M749</f>
        <v>1</v>
      </c>
    </row>
    <row r="750" spans="2:14">
      <c r="B750" s="255"/>
      <c r="C750" s="272" t="s">
        <v>31</v>
      </c>
      <c r="D750" s="272" t="s">
        <v>11</v>
      </c>
      <c r="E750" s="272" t="s">
        <v>32</v>
      </c>
      <c r="F750" s="100" t="s">
        <v>38</v>
      </c>
      <c r="G750" s="101">
        <v>5238</v>
      </c>
      <c r="H750" s="101">
        <v>182</v>
      </c>
      <c r="I750" s="101">
        <v>177</v>
      </c>
      <c r="J750" s="101">
        <v>441</v>
      </c>
      <c r="K750" s="101">
        <v>474</v>
      </c>
      <c r="L750" s="101">
        <v>136</v>
      </c>
      <c r="M750" s="103">
        <v>169</v>
      </c>
      <c r="N750" s="101">
        <v>6817</v>
      </c>
    </row>
    <row r="751" spans="2:14">
      <c r="B751" s="255"/>
      <c r="C751" s="255"/>
      <c r="D751" s="255"/>
      <c r="E751" s="273"/>
      <c r="F751" s="96" t="s">
        <v>49</v>
      </c>
      <c r="G751" s="97">
        <f>G750/N750</f>
        <v>0.76837318468534543</v>
      </c>
      <c r="H751" s="97">
        <f>H750/N750</f>
        <v>2.6697960979903183E-2</v>
      </c>
      <c r="I751" s="97">
        <f>I750/N750</f>
        <v>2.5964500513422327E-2</v>
      </c>
      <c r="J751" s="97">
        <f>J750/N750</f>
        <v>6.4691213143611564E-2</v>
      </c>
      <c r="K751" s="97">
        <f>K750/N750</f>
        <v>6.9532052222385218E-2</v>
      </c>
      <c r="L751" s="97">
        <f>L750/N750</f>
        <v>1.9950124688279301E-2</v>
      </c>
      <c r="M751" s="97">
        <f>M750/N750</f>
        <v>2.4790963767052955E-2</v>
      </c>
      <c r="N751" s="97">
        <f>G751+H751+I751+J751+K751+L751+M751</f>
        <v>1</v>
      </c>
    </row>
    <row r="752" spans="2:14">
      <c r="B752" s="255"/>
      <c r="C752" s="255"/>
      <c r="D752" s="255"/>
      <c r="E752" s="272" t="s">
        <v>33</v>
      </c>
      <c r="F752" s="100" t="s">
        <v>38</v>
      </c>
      <c r="G752" s="101">
        <v>12470</v>
      </c>
      <c r="H752" s="101">
        <v>638</v>
      </c>
      <c r="I752" s="101">
        <v>551</v>
      </c>
      <c r="J752" s="101">
        <v>1687</v>
      </c>
      <c r="K752" s="101">
        <v>1531</v>
      </c>
      <c r="L752" s="101">
        <v>471</v>
      </c>
      <c r="M752" s="103">
        <v>573</v>
      </c>
      <c r="N752" s="101">
        <v>17921</v>
      </c>
    </row>
    <row r="753" spans="2:14">
      <c r="B753" s="255"/>
      <c r="C753" s="255"/>
      <c r="D753" s="255"/>
      <c r="E753" s="273"/>
      <c r="F753" s="96" t="s">
        <v>49</v>
      </c>
      <c r="G753" s="97">
        <f>G752/N752</f>
        <v>0.69583170581998777</v>
      </c>
      <c r="H753" s="97">
        <f>H752/N752</f>
        <v>3.5600691925673791E-2</v>
      </c>
      <c r="I753" s="97">
        <f>I752/N752</f>
        <v>3.0746052117627366E-2</v>
      </c>
      <c r="J753" s="97">
        <f>J752/N752</f>
        <v>9.4135371910049656E-2</v>
      </c>
      <c r="K753" s="97">
        <f>K752/N752</f>
        <v>8.5430500530104342E-2</v>
      </c>
      <c r="L753" s="97">
        <f>L752/N752</f>
        <v>2.6282015512527204E-2</v>
      </c>
      <c r="M753" s="97">
        <f>M752/N752</f>
        <v>3.1973662184029909E-2</v>
      </c>
      <c r="N753" s="97">
        <f>G753+H753+I753+J753+K753+L753+M753</f>
        <v>1</v>
      </c>
    </row>
    <row r="754" spans="2:14">
      <c r="B754" s="255"/>
      <c r="C754" s="255"/>
      <c r="D754" s="255"/>
      <c r="E754" s="272" t="s">
        <v>34</v>
      </c>
      <c r="F754" s="100" t="s">
        <v>38</v>
      </c>
      <c r="G754" s="101">
        <v>4161</v>
      </c>
      <c r="H754" s="101">
        <v>200</v>
      </c>
      <c r="I754" s="101">
        <v>206</v>
      </c>
      <c r="J754" s="101">
        <v>627</v>
      </c>
      <c r="K754" s="101">
        <v>590</v>
      </c>
      <c r="L754" s="101">
        <v>197</v>
      </c>
      <c r="M754" s="103">
        <v>195</v>
      </c>
      <c r="N754" s="101">
        <v>6176</v>
      </c>
    </row>
    <row r="755" spans="2:14">
      <c r="B755" s="255"/>
      <c r="C755" s="255"/>
      <c r="D755" s="255"/>
      <c r="E755" s="273"/>
      <c r="F755" s="96" t="s">
        <v>49</v>
      </c>
      <c r="G755" s="97">
        <f>G754/N754</f>
        <v>0.6737370466321243</v>
      </c>
      <c r="H755" s="97">
        <f>H754/N754</f>
        <v>3.2383419689119168E-2</v>
      </c>
      <c r="I755" s="97">
        <f>I754/N754</f>
        <v>3.3354922279792747E-2</v>
      </c>
      <c r="J755" s="97">
        <f>J754/N754</f>
        <v>0.1015220207253886</v>
      </c>
      <c r="K755" s="97">
        <f>K754/N754</f>
        <v>9.5531088082901561E-2</v>
      </c>
      <c r="L755" s="97">
        <f>L754/N754</f>
        <v>3.1897668393782386E-2</v>
      </c>
      <c r="M755" s="97">
        <f>M754/N754</f>
        <v>3.1573834196891193E-2</v>
      </c>
      <c r="N755" s="97">
        <f>G755+H755+I755+J755+K755+L755+M755</f>
        <v>1</v>
      </c>
    </row>
    <row r="756" spans="2:14">
      <c r="B756" s="255"/>
      <c r="C756" s="255"/>
      <c r="D756" s="255"/>
      <c r="E756" s="272" t="s">
        <v>35</v>
      </c>
      <c r="F756" s="100" t="s">
        <v>38</v>
      </c>
      <c r="G756" s="101">
        <v>52230</v>
      </c>
      <c r="H756" s="101">
        <v>2260</v>
      </c>
      <c r="I756" s="101">
        <v>1938</v>
      </c>
      <c r="J756" s="101">
        <v>6022</v>
      </c>
      <c r="K756" s="101">
        <v>5359</v>
      </c>
      <c r="L756" s="101">
        <v>1465</v>
      </c>
      <c r="M756" s="103">
        <v>1791</v>
      </c>
      <c r="N756" s="101">
        <v>71065</v>
      </c>
    </row>
    <row r="757" spans="2:14">
      <c r="B757" s="255"/>
      <c r="C757" s="255"/>
      <c r="D757" s="255"/>
      <c r="E757" s="273"/>
      <c r="F757" s="96" t="s">
        <v>49</v>
      </c>
      <c r="G757" s="97">
        <f>G756/N756</f>
        <v>0.73496095124182081</v>
      </c>
      <c r="H757" s="97">
        <f>H756/N756</f>
        <v>3.1801871526067685E-2</v>
      </c>
      <c r="I757" s="97">
        <f>I756/N756</f>
        <v>2.7270808414831493E-2</v>
      </c>
      <c r="J757" s="97">
        <f>J756/N756</f>
        <v>8.4739323154858229E-2</v>
      </c>
      <c r="K757" s="97">
        <f>K756/N756</f>
        <v>7.5409836065573776E-2</v>
      </c>
      <c r="L757" s="97">
        <f>L756/N756</f>
        <v>2.061492999366777E-2</v>
      </c>
      <c r="M757" s="97">
        <f>M756/N756</f>
        <v>2.5202279603180187E-2</v>
      </c>
      <c r="N757" s="97">
        <f>G757+H757+I757+J757+K757+L757+M757</f>
        <v>1</v>
      </c>
    </row>
    <row r="758" spans="2:14">
      <c r="B758" s="255"/>
      <c r="C758" s="255"/>
      <c r="D758" s="255"/>
      <c r="E758" s="272" t="s">
        <v>36</v>
      </c>
      <c r="F758" s="100" t="s">
        <v>38</v>
      </c>
      <c r="G758" s="101">
        <v>22605</v>
      </c>
      <c r="H758" s="101">
        <v>1010</v>
      </c>
      <c r="I758" s="101">
        <v>888</v>
      </c>
      <c r="J758" s="101">
        <v>2345</v>
      </c>
      <c r="K758" s="101">
        <v>2017</v>
      </c>
      <c r="L758" s="101">
        <v>520</v>
      </c>
      <c r="M758" s="103">
        <v>753</v>
      </c>
      <c r="N758" s="101">
        <v>30138</v>
      </c>
    </row>
    <row r="759" spans="2:14">
      <c r="B759" s="255"/>
      <c r="C759" s="255"/>
      <c r="D759" s="255"/>
      <c r="E759" s="273"/>
      <c r="F759" s="96" t="s">
        <v>49</v>
      </c>
      <c r="G759" s="97">
        <f>G758/N758</f>
        <v>0.75004977105315551</v>
      </c>
      <c r="H759" s="97">
        <f>H758/N758</f>
        <v>3.3512509124693078E-2</v>
      </c>
      <c r="I759" s="97">
        <f>I758/N758</f>
        <v>2.9464463468046983E-2</v>
      </c>
      <c r="J759" s="97">
        <f>J758/N758</f>
        <v>7.7808746433074519E-2</v>
      </c>
      <c r="K759" s="97">
        <f>K758/N758</f>
        <v>6.6925476143075188E-2</v>
      </c>
      <c r="L759" s="97">
        <f>L758/N758</f>
        <v>1.7253965093901386E-2</v>
      </c>
      <c r="M759" s="97">
        <f>M758/N758</f>
        <v>2.4985068684053355E-2</v>
      </c>
      <c r="N759" s="97">
        <f>G759+H759+I759+J759+K759+L759+M759</f>
        <v>1</v>
      </c>
    </row>
    <row r="760" spans="2:14">
      <c r="B760" s="255"/>
      <c r="C760" s="255"/>
      <c r="D760" s="255"/>
      <c r="E760" s="274" t="s">
        <v>52</v>
      </c>
      <c r="F760" s="100" t="s">
        <v>38</v>
      </c>
      <c r="G760" s="101">
        <v>96704</v>
      </c>
      <c r="H760" s="101">
        <v>4290</v>
      </c>
      <c r="I760" s="101">
        <v>3760</v>
      </c>
      <c r="J760" s="101">
        <v>11122</v>
      </c>
      <c r="K760" s="101">
        <v>9971</v>
      </c>
      <c r="L760" s="101">
        <v>2789</v>
      </c>
      <c r="M760" s="103">
        <v>3481</v>
      </c>
      <c r="N760" s="101">
        <v>132117</v>
      </c>
    </row>
    <row r="761" spans="2:14">
      <c r="B761" s="255"/>
      <c r="C761" s="255"/>
      <c r="D761" s="273"/>
      <c r="E761" s="273"/>
      <c r="F761" s="96" t="s">
        <v>49</v>
      </c>
      <c r="G761" s="97">
        <f>G760/N760</f>
        <v>0.7319572802894404</v>
      </c>
      <c r="H761" s="97">
        <f>H760/N760</f>
        <v>3.2471218692522535E-2</v>
      </c>
      <c r="I761" s="97">
        <f>I760/N760</f>
        <v>2.8459622909996443E-2</v>
      </c>
      <c r="J761" s="97">
        <f>J760/N760</f>
        <v>8.4182959043877778E-2</v>
      </c>
      <c r="K761" s="97">
        <f>K760/N760</f>
        <v>7.5470984052014509E-2</v>
      </c>
      <c r="L761" s="97">
        <f>L760/N760</f>
        <v>2.1110076674462786E-2</v>
      </c>
      <c r="M761" s="97">
        <f>M760/N760</f>
        <v>2.6347858337685538E-2</v>
      </c>
      <c r="N761" s="97">
        <f>G761+H761+I761+J761+K761+L761+M761</f>
        <v>0.99999999999999989</v>
      </c>
    </row>
    <row r="762" spans="2:14">
      <c r="B762" s="255"/>
      <c r="C762" s="255"/>
      <c r="D762" s="272" t="s">
        <v>12</v>
      </c>
      <c r="E762" s="272" t="s">
        <v>32</v>
      </c>
      <c r="F762" s="100" t="s">
        <v>38</v>
      </c>
      <c r="G762" s="101">
        <v>7680</v>
      </c>
      <c r="H762" s="101">
        <v>211</v>
      </c>
      <c r="I762" s="101">
        <v>156</v>
      </c>
      <c r="J762" s="101">
        <v>520</v>
      </c>
      <c r="K762" s="101">
        <v>575</v>
      </c>
      <c r="L762" s="101">
        <v>181</v>
      </c>
      <c r="M762" s="103">
        <v>233</v>
      </c>
      <c r="N762" s="101">
        <v>9556</v>
      </c>
    </row>
    <row r="763" spans="2:14">
      <c r="B763" s="255"/>
      <c r="C763" s="255"/>
      <c r="D763" s="255"/>
      <c r="E763" s="273"/>
      <c r="F763" s="96" t="s">
        <v>49</v>
      </c>
      <c r="G763" s="97">
        <f>G762/N762</f>
        <v>0.80368354960234412</v>
      </c>
      <c r="H763" s="97">
        <f>H762/N762</f>
        <v>2.2080368354960234E-2</v>
      </c>
      <c r="I763" s="97">
        <f>I762/N762</f>
        <v>1.6324822101297615E-2</v>
      </c>
      <c r="J763" s="97">
        <f>J762/N762</f>
        <v>5.4416073670992049E-2</v>
      </c>
      <c r="K763" s="97">
        <f>K762/N762</f>
        <v>6.0171619924654668E-2</v>
      </c>
      <c r="L763" s="97">
        <f>L762/N762</f>
        <v>1.8940979489326076E-2</v>
      </c>
      <c r="M763" s="97">
        <f>M762/N762</f>
        <v>2.4382586856425283E-2</v>
      </c>
      <c r="N763" s="97">
        <f>G763+H763+I763+J763+K763+L763+M763</f>
        <v>0.99999999999999989</v>
      </c>
    </row>
    <row r="764" spans="2:14">
      <c r="B764" s="255"/>
      <c r="C764" s="255"/>
      <c r="D764" s="255"/>
      <c r="E764" s="272" t="s">
        <v>33</v>
      </c>
      <c r="F764" s="100" t="s">
        <v>38</v>
      </c>
      <c r="G764" s="101">
        <v>18114</v>
      </c>
      <c r="H764" s="101">
        <v>745</v>
      </c>
      <c r="I764" s="101">
        <v>555</v>
      </c>
      <c r="J764" s="101">
        <v>1723</v>
      </c>
      <c r="K764" s="101">
        <v>2086</v>
      </c>
      <c r="L764" s="101">
        <v>663</v>
      </c>
      <c r="M764" s="103">
        <v>968</v>
      </c>
      <c r="N764" s="101">
        <v>24854</v>
      </c>
    </row>
    <row r="765" spans="2:14">
      <c r="B765" s="255"/>
      <c r="C765" s="255"/>
      <c r="D765" s="255"/>
      <c r="E765" s="273"/>
      <c r="F765" s="96" t="s">
        <v>49</v>
      </c>
      <c r="G765" s="97">
        <f>G764/N764</f>
        <v>0.72881628711676194</v>
      </c>
      <c r="H765" s="97">
        <f>H764/N764</f>
        <v>2.9975054317212521E-2</v>
      </c>
      <c r="I765" s="97">
        <f>I764/N764</f>
        <v>2.2330409592017382E-2</v>
      </c>
      <c r="J765" s="97">
        <f>J764/N764</f>
        <v>6.9324857165848561E-2</v>
      </c>
      <c r="K765" s="97">
        <f>K764/N764</f>
        <v>8.3930152088195056E-2</v>
      </c>
      <c r="L765" s="97">
        <f>L764/N764</f>
        <v>2.667578659370725E-2</v>
      </c>
      <c r="M765" s="97">
        <f>M764/N764</f>
        <v>3.8947453126257345E-2</v>
      </c>
      <c r="N765" s="97">
        <f>G765+H765+I765+J765+K765+L765+M765</f>
        <v>1</v>
      </c>
    </row>
    <row r="766" spans="2:14">
      <c r="B766" s="255"/>
      <c r="C766" s="255"/>
      <c r="D766" s="255"/>
      <c r="E766" s="272" t="s">
        <v>34</v>
      </c>
      <c r="F766" s="100" t="s">
        <v>38</v>
      </c>
      <c r="G766" s="101">
        <v>5651</v>
      </c>
      <c r="H766" s="101">
        <v>232</v>
      </c>
      <c r="I766" s="101">
        <v>179</v>
      </c>
      <c r="J766" s="101">
        <v>695</v>
      </c>
      <c r="K766" s="101">
        <v>906</v>
      </c>
      <c r="L766" s="101">
        <v>282</v>
      </c>
      <c r="M766" s="103">
        <v>302</v>
      </c>
      <c r="N766" s="101">
        <v>8247</v>
      </c>
    </row>
    <row r="767" spans="2:14">
      <c r="B767" s="255"/>
      <c r="C767" s="255"/>
      <c r="D767" s="255"/>
      <c r="E767" s="273"/>
      <c r="F767" s="96" t="s">
        <v>49</v>
      </c>
      <c r="G767" s="97">
        <f>G766/N766</f>
        <v>0.6852188674669577</v>
      </c>
      <c r="H767" s="97">
        <f>H766/N766</f>
        <v>2.8131441736388992E-2</v>
      </c>
      <c r="I767" s="97">
        <f>I766/N766</f>
        <v>2.1704862374196679E-2</v>
      </c>
      <c r="J767" s="97">
        <f>J766/N766</f>
        <v>8.4273068994785982E-2</v>
      </c>
      <c r="K767" s="97">
        <f>K766/N766</f>
        <v>0.10985813022917425</v>
      </c>
      <c r="L767" s="97">
        <f>L766/N766</f>
        <v>3.4194252455438341E-2</v>
      </c>
      <c r="M767" s="97">
        <f>M766/N766</f>
        <v>3.6619376743058082E-2</v>
      </c>
      <c r="N767" s="97">
        <f>G767+H767+I767+J767+K767+L767+M767</f>
        <v>1.0000000000000002</v>
      </c>
    </row>
    <row r="768" spans="2:14">
      <c r="B768" s="255"/>
      <c r="C768" s="255"/>
      <c r="D768" s="255"/>
      <c r="E768" s="272" t="s">
        <v>35</v>
      </c>
      <c r="F768" s="100" t="s">
        <v>38</v>
      </c>
      <c r="G768" s="101">
        <v>81120</v>
      </c>
      <c r="H768" s="101">
        <v>2658</v>
      </c>
      <c r="I768" s="101">
        <v>2090</v>
      </c>
      <c r="J768" s="101">
        <v>6534</v>
      </c>
      <c r="K768" s="101">
        <v>7163</v>
      </c>
      <c r="L768" s="101">
        <v>2182</v>
      </c>
      <c r="M768" s="103">
        <v>2749</v>
      </c>
      <c r="N768" s="101">
        <v>104496</v>
      </c>
    </row>
    <row r="769" spans="2:14">
      <c r="B769" s="255"/>
      <c r="C769" s="255"/>
      <c r="D769" s="255"/>
      <c r="E769" s="273"/>
      <c r="F769" s="96" t="s">
        <v>49</v>
      </c>
      <c r="G769" s="97">
        <f>G768/N768</f>
        <v>0.77629765732659628</v>
      </c>
      <c r="H769" s="97">
        <f>H768/N768</f>
        <v>2.5436380339917318E-2</v>
      </c>
      <c r="I769" s="97">
        <f>I768/N768</f>
        <v>2.0000765579543715E-2</v>
      </c>
      <c r="J769" s="97">
        <f>J768/N768</f>
        <v>6.2528709232889293E-2</v>
      </c>
      <c r="K769" s="97">
        <f>K768/N768</f>
        <v>6.8548078395345283E-2</v>
      </c>
      <c r="L769" s="97">
        <f>L768/N768</f>
        <v>2.0881182054815494E-2</v>
      </c>
      <c r="M769" s="97">
        <f>M768/N768</f>
        <v>2.6307227070892666E-2</v>
      </c>
      <c r="N769" s="97">
        <f>G769+H769+I769+J769+K769+L769+M769</f>
        <v>1</v>
      </c>
    </row>
    <row r="770" spans="2:14">
      <c r="B770" s="255"/>
      <c r="C770" s="255"/>
      <c r="D770" s="255"/>
      <c r="E770" s="272" t="s">
        <v>36</v>
      </c>
      <c r="F770" s="100" t="s">
        <v>38</v>
      </c>
      <c r="G770" s="101">
        <v>25372</v>
      </c>
      <c r="H770" s="101">
        <v>818</v>
      </c>
      <c r="I770" s="101">
        <v>638</v>
      </c>
      <c r="J770" s="101">
        <v>1814</v>
      </c>
      <c r="K770" s="101">
        <v>2036</v>
      </c>
      <c r="L770" s="101">
        <v>619</v>
      </c>
      <c r="M770" s="103">
        <v>853</v>
      </c>
      <c r="N770" s="101">
        <v>32150</v>
      </c>
    </row>
    <row r="771" spans="2:14">
      <c r="B771" s="255"/>
      <c r="C771" s="255"/>
      <c r="D771" s="255"/>
      <c r="E771" s="273"/>
      <c r="F771" s="96" t="s">
        <v>49</v>
      </c>
      <c r="G771" s="97">
        <f>G770/N770</f>
        <v>0.78917573872472779</v>
      </c>
      <c r="H771" s="97">
        <f>H770/N770</f>
        <v>2.5443234836702956E-2</v>
      </c>
      <c r="I771" s="97">
        <f>I770/N770</f>
        <v>1.9844479004665631E-2</v>
      </c>
      <c r="J771" s="97">
        <f>J770/N770</f>
        <v>5.6423017107309487E-2</v>
      </c>
      <c r="K771" s="97">
        <f>K770/N770</f>
        <v>6.3328149300155526E-2</v>
      </c>
      <c r="L771" s="97">
        <f>L770/N770</f>
        <v>1.9253499222395023E-2</v>
      </c>
      <c r="M771" s="97">
        <f>M770/N770</f>
        <v>2.6531881804043547E-2</v>
      </c>
      <c r="N771" s="97">
        <f>G771+H771+I771+J771+K771+L771+M771</f>
        <v>1</v>
      </c>
    </row>
    <row r="772" spans="2:14">
      <c r="B772" s="255"/>
      <c r="C772" s="255"/>
      <c r="D772" s="255"/>
      <c r="E772" s="274" t="s">
        <v>52</v>
      </c>
      <c r="F772" s="100" t="s">
        <v>38</v>
      </c>
      <c r="G772" s="101">
        <v>137937</v>
      </c>
      <c r="H772" s="101">
        <v>4664</v>
      </c>
      <c r="I772" s="101">
        <v>3618</v>
      </c>
      <c r="J772" s="101">
        <v>11286</v>
      </c>
      <c r="K772" s="101">
        <v>12766</v>
      </c>
      <c r="L772" s="101">
        <v>3927</v>
      </c>
      <c r="M772" s="103">
        <v>5105</v>
      </c>
      <c r="N772" s="101">
        <v>179303</v>
      </c>
    </row>
    <row r="773" spans="2:14">
      <c r="B773" s="255"/>
      <c r="C773" s="273"/>
      <c r="D773" s="273"/>
      <c r="E773" s="273"/>
      <c r="F773" s="96" t="s">
        <v>49</v>
      </c>
      <c r="G773" s="97">
        <f>G772/N772</f>
        <v>0.76929554999079774</v>
      </c>
      <c r="H773" s="97">
        <f>H772/N772</f>
        <v>2.6011834715537387E-2</v>
      </c>
      <c r="I773" s="97">
        <f>I772/N772</f>
        <v>2.0178134219728614E-2</v>
      </c>
      <c r="J773" s="97">
        <f>J772/N772</f>
        <v>6.294373211825792E-2</v>
      </c>
      <c r="K773" s="97">
        <f>K772/N772</f>
        <v>7.1197916376190024E-2</v>
      </c>
      <c r="L773" s="97">
        <f>L772/N772</f>
        <v>2.1901474041148224E-2</v>
      </c>
      <c r="M773" s="97">
        <f>M772/N772</f>
        <v>2.8471358538340128E-2</v>
      </c>
      <c r="N773" s="97">
        <f>G773+H773+I773+J773+K773+L773+M773</f>
        <v>0.99999999999999989</v>
      </c>
    </row>
    <row r="774" spans="2:14">
      <c r="B774" s="255"/>
      <c r="C774" s="275" t="s">
        <v>40</v>
      </c>
      <c r="D774" s="272" t="s">
        <v>11</v>
      </c>
      <c r="E774" s="272" t="s">
        <v>32</v>
      </c>
      <c r="F774" s="100" t="s">
        <v>38</v>
      </c>
      <c r="G774" s="101">
        <v>1411</v>
      </c>
      <c r="H774" s="101">
        <v>34</v>
      </c>
      <c r="I774" s="101">
        <v>21</v>
      </c>
      <c r="J774" s="101">
        <v>71</v>
      </c>
      <c r="K774" s="101">
        <v>60</v>
      </c>
      <c r="L774" s="101">
        <v>12</v>
      </c>
      <c r="M774" s="103">
        <v>22</v>
      </c>
      <c r="N774" s="101">
        <v>1631</v>
      </c>
    </row>
    <row r="775" spans="2:14">
      <c r="B775" s="255"/>
      <c r="C775" s="255"/>
      <c r="D775" s="255"/>
      <c r="E775" s="273"/>
      <c r="F775" s="96" t="s">
        <v>49</v>
      </c>
      <c r="G775" s="97">
        <f>G774/N774</f>
        <v>0.86511342734518704</v>
      </c>
      <c r="H775" s="97">
        <f>H774/N774</f>
        <v>2.0846106683016553E-2</v>
      </c>
      <c r="I775" s="97">
        <f>I774/N774</f>
        <v>1.2875536480686695E-2</v>
      </c>
      <c r="J775" s="97">
        <f>J774/N774</f>
        <v>4.3531575720416923E-2</v>
      </c>
      <c r="K775" s="97">
        <f>K774/N774</f>
        <v>3.6787247087676271E-2</v>
      </c>
      <c r="L775" s="97">
        <f>L774/N774</f>
        <v>7.357449417535254E-3</v>
      </c>
      <c r="M775" s="97">
        <f>M774/N774</f>
        <v>1.34886572654813E-2</v>
      </c>
      <c r="N775" s="97">
        <f>G775+H775+I775+J775+K775+L775+M775</f>
        <v>1</v>
      </c>
    </row>
    <row r="776" spans="2:14">
      <c r="B776" s="255"/>
      <c r="C776" s="255"/>
      <c r="D776" s="255"/>
      <c r="E776" s="272" t="s">
        <v>33</v>
      </c>
      <c r="F776" s="100" t="s">
        <v>38</v>
      </c>
      <c r="G776" s="101">
        <v>2839</v>
      </c>
      <c r="H776" s="101">
        <v>92</v>
      </c>
      <c r="I776" s="101">
        <v>92</v>
      </c>
      <c r="J776" s="101">
        <v>203</v>
      </c>
      <c r="K776" s="101">
        <v>168</v>
      </c>
      <c r="L776" s="101">
        <v>57</v>
      </c>
      <c r="M776" s="103">
        <v>55</v>
      </c>
      <c r="N776" s="101">
        <v>3506</v>
      </c>
    </row>
    <row r="777" spans="2:14">
      <c r="B777" s="255"/>
      <c r="C777" s="255"/>
      <c r="D777" s="255"/>
      <c r="E777" s="273"/>
      <c r="F777" s="96" t="s">
        <v>49</v>
      </c>
      <c r="G777" s="97">
        <f>G776/N776</f>
        <v>0.80975470621791212</v>
      </c>
      <c r="H777" s="97">
        <f>H776/N776</f>
        <v>2.6240730176839703E-2</v>
      </c>
      <c r="I777" s="97">
        <f>I776/N776</f>
        <v>2.6240730176839703E-2</v>
      </c>
      <c r="J777" s="97">
        <f>J776/N776</f>
        <v>5.7900741585852823E-2</v>
      </c>
      <c r="K777" s="97">
        <f>K776/N776</f>
        <v>4.7917855105533369E-2</v>
      </c>
      <c r="L777" s="97">
        <f>L776/N776</f>
        <v>1.6257843696520252E-2</v>
      </c>
      <c r="M777" s="97">
        <f>M776/N776</f>
        <v>1.5687393040501995E-2</v>
      </c>
      <c r="N777" s="97">
        <f>G777+H777+I777+J777+K777+L777+M777</f>
        <v>1</v>
      </c>
    </row>
    <row r="778" spans="2:14">
      <c r="B778" s="255"/>
      <c r="C778" s="255"/>
      <c r="D778" s="255"/>
      <c r="E778" s="272" t="s">
        <v>34</v>
      </c>
      <c r="F778" s="100" t="s">
        <v>38</v>
      </c>
      <c r="G778" s="101">
        <v>874</v>
      </c>
      <c r="H778" s="101">
        <v>30</v>
      </c>
      <c r="I778" s="101">
        <v>25</v>
      </c>
      <c r="J778" s="101">
        <v>59</v>
      </c>
      <c r="K778" s="101">
        <v>60</v>
      </c>
      <c r="L778" s="101">
        <v>11</v>
      </c>
      <c r="M778" s="103">
        <v>11</v>
      </c>
      <c r="N778" s="101">
        <v>1070</v>
      </c>
    </row>
    <row r="779" spans="2:14">
      <c r="B779" s="255"/>
      <c r="C779" s="255"/>
      <c r="D779" s="255"/>
      <c r="E779" s="273"/>
      <c r="F779" s="96" t="s">
        <v>49</v>
      </c>
      <c r="G779" s="97">
        <f>G778/N778</f>
        <v>0.81682242990654208</v>
      </c>
      <c r="H779" s="97">
        <f>H778/N778</f>
        <v>2.8037383177570093E-2</v>
      </c>
      <c r="I779" s="97">
        <f>I778/N778</f>
        <v>2.336448598130841E-2</v>
      </c>
      <c r="J779" s="97">
        <f>J778/N778</f>
        <v>5.5140186915887852E-2</v>
      </c>
      <c r="K779" s="97">
        <f>K778/N778</f>
        <v>5.6074766355140186E-2</v>
      </c>
      <c r="L779" s="97">
        <f>L778/N778</f>
        <v>1.0280373831775701E-2</v>
      </c>
      <c r="M779" s="97">
        <f>M778/N778</f>
        <v>1.0280373831775701E-2</v>
      </c>
      <c r="N779" s="97">
        <f>G779+H779+I779+J779+K779+L779+M779</f>
        <v>1</v>
      </c>
    </row>
    <row r="780" spans="2:14">
      <c r="B780" s="255"/>
      <c r="C780" s="255"/>
      <c r="D780" s="255"/>
      <c r="E780" s="272" t="s">
        <v>35</v>
      </c>
      <c r="F780" s="100" t="s">
        <v>38</v>
      </c>
      <c r="G780" s="101">
        <v>19524</v>
      </c>
      <c r="H780" s="101">
        <v>536</v>
      </c>
      <c r="I780" s="101">
        <v>410</v>
      </c>
      <c r="J780" s="101">
        <v>984</v>
      </c>
      <c r="K780" s="101">
        <v>903</v>
      </c>
      <c r="L780" s="101">
        <v>268</v>
      </c>
      <c r="M780" s="103">
        <v>301</v>
      </c>
      <c r="N780" s="101">
        <v>22926</v>
      </c>
    </row>
    <row r="781" spans="2:14">
      <c r="B781" s="255"/>
      <c r="C781" s="255"/>
      <c r="D781" s="255"/>
      <c r="E781" s="273"/>
      <c r="F781" s="96" t="s">
        <v>49</v>
      </c>
      <c r="G781" s="97">
        <f>G780/N780</f>
        <v>0.85160952630201514</v>
      </c>
      <c r="H781" s="97">
        <f>H780/N780</f>
        <v>2.337956904824217E-2</v>
      </c>
      <c r="I781" s="97">
        <f>I780/N780</f>
        <v>1.7883625577946437E-2</v>
      </c>
      <c r="J781" s="97">
        <f>J780/N780</f>
        <v>4.292070138707145E-2</v>
      </c>
      <c r="K781" s="97">
        <f>K780/N780</f>
        <v>3.9387594870452763E-2</v>
      </c>
      <c r="L781" s="97">
        <f>L780/N780</f>
        <v>1.1689784524121085E-2</v>
      </c>
      <c r="M781" s="97">
        <f>M780/N780</f>
        <v>1.3129198290150921E-2</v>
      </c>
      <c r="N781" s="97">
        <f>G781+H781+I781+J781+K781+L781+M781</f>
        <v>0.99999999999999989</v>
      </c>
    </row>
    <row r="782" spans="2:14">
      <c r="B782" s="255"/>
      <c r="C782" s="255"/>
      <c r="D782" s="255"/>
      <c r="E782" s="272" t="s">
        <v>36</v>
      </c>
      <c r="F782" s="100" t="s">
        <v>38</v>
      </c>
      <c r="G782" s="101">
        <v>7391</v>
      </c>
      <c r="H782" s="101">
        <v>189</v>
      </c>
      <c r="I782" s="101">
        <v>143</v>
      </c>
      <c r="J782" s="101">
        <v>347</v>
      </c>
      <c r="K782" s="101">
        <v>243</v>
      </c>
      <c r="L782" s="101">
        <v>83</v>
      </c>
      <c r="M782" s="103">
        <v>107</v>
      </c>
      <c r="N782" s="101">
        <v>8503</v>
      </c>
    </row>
    <row r="783" spans="2:14">
      <c r="B783" s="255"/>
      <c r="C783" s="255"/>
      <c r="D783" s="255"/>
      <c r="E783" s="273"/>
      <c r="F783" s="96" t="s">
        <v>49</v>
      </c>
      <c r="G783" s="97">
        <f>G782/N782</f>
        <v>0.86922262730800892</v>
      </c>
      <c r="H783" s="97">
        <f>H782/N782</f>
        <v>2.2227449135599202E-2</v>
      </c>
      <c r="I783" s="97">
        <f>I782/N782</f>
        <v>1.6817593790426907E-2</v>
      </c>
      <c r="J783" s="97">
        <f>J782/N782</f>
        <v>4.0809126190756204E-2</v>
      </c>
      <c r="K783" s="97">
        <f>K782/N782</f>
        <v>2.8578148888627544E-2</v>
      </c>
      <c r="L783" s="97">
        <f>L782/N782</f>
        <v>9.7612607315065263E-3</v>
      </c>
      <c r="M783" s="97">
        <f>M782/N782</f>
        <v>1.258379395507468E-2</v>
      </c>
      <c r="N783" s="97">
        <f>G783+H783+I783+J783+K783+L783+M783</f>
        <v>0.99999999999999989</v>
      </c>
    </row>
    <row r="784" spans="2:14">
      <c r="B784" s="255"/>
      <c r="C784" s="255"/>
      <c r="D784" s="255"/>
      <c r="E784" s="274" t="s">
        <v>52</v>
      </c>
      <c r="F784" s="100" t="s">
        <v>38</v>
      </c>
      <c r="G784" s="101">
        <v>32039</v>
      </c>
      <c r="H784" s="101">
        <v>881</v>
      </c>
      <c r="I784" s="101">
        <v>691</v>
      </c>
      <c r="J784" s="101">
        <v>1664</v>
      </c>
      <c r="K784" s="101">
        <v>1434</v>
      </c>
      <c r="L784" s="101">
        <v>431</v>
      </c>
      <c r="M784" s="103">
        <v>496</v>
      </c>
      <c r="N784" s="101">
        <v>37636</v>
      </c>
    </row>
    <row r="785" spans="2:14">
      <c r="B785" s="255"/>
      <c r="C785" s="255"/>
      <c r="D785" s="273"/>
      <c r="E785" s="273"/>
      <c r="F785" s="96" t="s">
        <v>49</v>
      </c>
      <c r="G785" s="97">
        <f>G784/N784</f>
        <v>0.85128600276331168</v>
      </c>
      <c r="H785" s="97">
        <f>H784/N784</f>
        <v>2.3408438728876609E-2</v>
      </c>
      <c r="I785" s="97">
        <f>I784/N784</f>
        <v>1.8360080773727281E-2</v>
      </c>
      <c r="J785" s="97">
        <f>J784/N784</f>
        <v>4.4212987565097249E-2</v>
      </c>
      <c r="K785" s="97">
        <f>K784/N784</f>
        <v>3.8101817408863856E-2</v>
      </c>
      <c r="L785" s="97">
        <f>L784/N784</f>
        <v>1.1451801466680837E-2</v>
      </c>
      <c r="M785" s="97">
        <f>M784/N784</f>
        <v>1.3178871293442449E-2</v>
      </c>
      <c r="N785" s="97">
        <f>G785+H785+I785+J785+K785+L785+M785</f>
        <v>1</v>
      </c>
    </row>
    <row r="786" spans="2:14">
      <c r="B786" s="255"/>
      <c r="C786" s="255"/>
      <c r="D786" s="275" t="s">
        <v>12</v>
      </c>
      <c r="E786" s="272" t="s">
        <v>32</v>
      </c>
      <c r="F786" s="100" t="s">
        <v>38</v>
      </c>
      <c r="G786" s="101">
        <v>2178</v>
      </c>
      <c r="H786" s="101">
        <v>37</v>
      </c>
      <c r="I786" s="101">
        <v>24</v>
      </c>
      <c r="J786" s="101">
        <v>93</v>
      </c>
      <c r="K786" s="101">
        <v>65</v>
      </c>
      <c r="L786" s="101">
        <v>33</v>
      </c>
      <c r="M786" s="103">
        <v>34</v>
      </c>
      <c r="N786" s="101">
        <v>2464</v>
      </c>
    </row>
    <row r="787" spans="2:14">
      <c r="B787" s="255"/>
      <c r="C787" s="255"/>
      <c r="D787" s="255"/>
      <c r="E787" s="273"/>
      <c r="F787" s="96" t="s">
        <v>49</v>
      </c>
      <c r="G787" s="97">
        <f>G786/N786</f>
        <v>0.8839285714285714</v>
      </c>
      <c r="H787" s="97">
        <f>H786/N786</f>
        <v>1.5016233766233766E-2</v>
      </c>
      <c r="I787" s="97">
        <f>I786/N786</f>
        <v>9.74025974025974E-3</v>
      </c>
      <c r="J787" s="97">
        <f>J786/N786</f>
        <v>3.7743506493506496E-2</v>
      </c>
      <c r="K787" s="97">
        <f>K786/N786</f>
        <v>2.6379870129870128E-2</v>
      </c>
      <c r="L787" s="97">
        <f>L786/N786</f>
        <v>1.3392857142857142E-2</v>
      </c>
      <c r="M787" s="97">
        <f>M786/N786</f>
        <v>1.3798701298701298E-2</v>
      </c>
      <c r="N787" s="97">
        <f>G787+H787+I787+J787+K787+L787+M787</f>
        <v>0.99999999999999989</v>
      </c>
    </row>
    <row r="788" spans="2:14">
      <c r="B788" s="255"/>
      <c r="C788" s="255"/>
      <c r="D788" s="255"/>
      <c r="E788" s="272" t="s">
        <v>33</v>
      </c>
      <c r="F788" s="100" t="s">
        <v>38</v>
      </c>
      <c r="G788" s="101">
        <v>5251</v>
      </c>
      <c r="H788" s="101">
        <v>156</v>
      </c>
      <c r="I788" s="101">
        <v>108</v>
      </c>
      <c r="J788" s="101">
        <v>267</v>
      </c>
      <c r="K788" s="101">
        <v>250</v>
      </c>
      <c r="L788" s="101">
        <v>107</v>
      </c>
      <c r="M788" s="103">
        <v>123</v>
      </c>
      <c r="N788" s="101">
        <v>6262</v>
      </c>
    </row>
    <row r="789" spans="2:14">
      <c r="B789" s="255"/>
      <c r="C789" s="255"/>
      <c r="D789" s="255"/>
      <c r="E789" s="273"/>
      <c r="F789" s="96" t="s">
        <v>49</v>
      </c>
      <c r="G789" s="97">
        <f>G788/N788</f>
        <v>0.83854998403066117</v>
      </c>
      <c r="H789" s="97">
        <f>H788/N788</f>
        <v>2.4912168636218462E-2</v>
      </c>
      <c r="I789" s="97">
        <f>I788/N788</f>
        <v>1.7246885978920472E-2</v>
      </c>
      <c r="J789" s="97">
        <f>J788/N788</f>
        <v>4.2638134781220055E-2</v>
      </c>
      <c r="K789" s="97">
        <f>K788/N788</f>
        <v>3.9923347173427021E-2</v>
      </c>
      <c r="L789" s="97">
        <f>L788/N788</f>
        <v>1.7087192590226764E-2</v>
      </c>
      <c r="M789" s="97">
        <f>M788/N788</f>
        <v>1.9642286809326094E-2</v>
      </c>
      <c r="N789" s="97">
        <f>G789+H789+I789+J789+K789+L789+M789</f>
        <v>1</v>
      </c>
    </row>
    <row r="790" spans="2:14">
      <c r="B790" s="255"/>
      <c r="C790" s="255"/>
      <c r="D790" s="255"/>
      <c r="E790" s="272" t="s">
        <v>34</v>
      </c>
      <c r="F790" s="100" t="s">
        <v>38</v>
      </c>
      <c r="G790" s="101">
        <v>1297</v>
      </c>
      <c r="H790" s="101">
        <v>53</v>
      </c>
      <c r="I790" s="101">
        <v>46</v>
      </c>
      <c r="J790" s="101">
        <v>100</v>
      </c>
      <c r="K790" s="101">
        <v>103</v>
      </c>
      <c r="L790" s="101">
        <v>23</v>
      </c>
      <c r="M790" s="103">
        <v>40</v>
      </c>
      <c r="N790" s="101">
        <v>1662</v>
      </c>
    </row>
    <row r="791" spans="2:14">
      <c r="B791" s="255"/>
      <c r="C791" s="255"/>
      <c r="D791" s="255"/>
      <c r="E791" s="273"/>
      <c r="F791" s="96" t="s">
        <v>49</v>
      </c>
      <c r="G791" s="97">
        <f>G790/N790</f>
        <v>0.78038507821901326</v>
      </c>
      <c r="H791" s="97">
        <f>H790/N790</f>
        <v>3.1889290012033694E-2</v>
      </c>
      <c r="I791" s="97">
        <f>I790/N790</f>
        <v>2.7677496991576414E-2</v>
      </c>
      <c r="J791" s="97">
        <f>J790/N790</f>
        <v>6.0168471720818288E-2</v>
      </c>
      <c r="K791" s="97">
        <f>K790/N790</f>
        <v>6.1973525872442842E-2</v>
      </c>
      <c r="L791" s="97">
        <f>L790/N790</f>
        <v>1.3838748495788207E-2</v>
      </c>
      <c r="M791" s="97">
        <f>M790/N790</f>
        <v>2.4067388688327317E-2</v>
      </c>
      <c r="N791" s="97">
        <f>G791+H791+I791+J791+K791+L791+M791</f>
        <v>1</v>
      </c>
    </row>
    <row r="792" spans="2:14">
      <c r="B792" s="255"/>
      <c r="C792" s="255"/>
      <c r="D792" s="255"/>
      <c r="E792" s="272" t="s">
        <v>35</v>
      </c>
      <c r="F792" s="100" t="s">
        <v>38</v>
      </c>
      <c r="G792" s="101">
        <v>29111</v>
      </c>
      <c r="H792" s="101">
        <v>637</v>
      </c>
      <c r="I792" s="101">
        <v>474</v>
      </c>
      <c r="J792" s="101">
        <v>1232</v>
      </c>
      <c r="K792" s="101">
        <v>1129</v>
      </c>
      <c r="L792" s="101">
        <v>341</v>
      </c>
      <c r="M792" s="103">
        <v>423</v>
      </c>
      <c r="N792" s="101">
        <v>33347</v>
      </c>
    </row>
    <row r="793" spans="2:14">
      <c r="B793" s="255"/>
      <c r="C793" s="255"/>
      <c r="D793" s="255"/>
      <c r="E793" s="273"/>
      <c r="F793" s="96" t="s">
        <v>49</v>
      </c>
      <c r="G793" s="97">
        <f>G792/N792</f>
        <v>0.87297208144660687</v>
      </c>
      <c r="H793" s="97">
        <f>H792/N792</f>
        <v>1.9102168111074458E-2</v>
      </c>
      <c r="I793" s="97">
        <f>I792/N792</f>
        <v>1.4214172189402345E-2</v>
      </c>
      <c r="J793" s="97">
        <f>J792/N792</f>
        <v>3.6944852610429721E-2</v>
      </c>
      <c r="K793" s="97">
        <f>K792/N792</f>
        <v>3.3856118991213602E-2</v>
      </c>
      <c r="L793" s="97">
        <f>L792/N792</f>
        <v>1.0225807418958227E-2</v>
      </c>
      <c r="M793" s="97">
        <f>M792/N792</f>
        <v>1.2684799232314751E-2</v>
      </c>
      <c r="N793" s="97">
        <f>G793+H793+I793+J793+K793+L793+M793</f>
        <v>1</v>
      </c>
    </row>
    <row r="794" spans="2:14">
      <c r="B794" s="255"/>
      <c r="C794" s="255"/>
      <c r="D794" s="255"/>
      <c r="E794" s="272" t="s">
        <v>36</v>
      </c>
      <c r="F794" s="100" t="s">
        <v>38</v>
      </c>
      <c r="G794" s="101">
        <v>9185</v>
      </c>
      <c r="H794" s="101">
        <v>184</v>
      </c>
      <c r="I794" s="101">
        <v>135</v>
      </c>
      <c r="J794" s="101">
        <v>348</v>
      </c>
      <c r="K794" s="101">
        <v>359</v>
      </c>
      <c r="L794" s="101">
        <v>100</v>
      </c>
      <c r="M794" s="103">
        <v>144</v>
      </c>
      <c r="N794" s="101">
        <v>10455</v>
      </c>
    </row>
    <row r="795" spans="2:14">
      <c r="B795" s="255"/>
      <c r="C795" s="255"/>
      <c r="D795" s="255"/>
      <c r="E795" s="273"/>
      <c r="F795" s="96" t="s">
        <v>49</v>
      </c>
      <c r="G795" s="97">
        <f>G794/N794</f>
        <v>0.8785270205643233</v>
      </c>
      <c r="H795" s="97">
        <f>H794/N794</f>
        <v>1.7599234815877572E-2</v>
      </c>
      <c r="I795" s="97">
        <f>I794/N794</f>
        <v>1.2912482065997131E-2</v>
      </c>
      <c r="J795" s="97">
        <f>J794/N794</f>
        <v>3.3285509325681494E-2</v>
      </c>
      <c r="K795" s="97">
        <f>K794/N794</f>
        <v>3.4337637494022001E-2</v>
      </c>
      <c r="L795" s="97">
        <f>L794/N794</f>
        <v>9.5648015303682454E-3</v>
      </c>
      <c r="M795" s="97">
        <f>M794/N794</f>
        <v>1.3773314203730272E-2</v>
      </c>
      <c r="N795" s="97">
        <f>G795+H795+I795+J795+K795+L795+M795</f>
        <v>1</v>
      </c>
    </row>
    <row r="796" spans="2:14">
      <c r="B796" s="255"/>
      <c r="C796" s="255"/>
      <c r="D796" s="255"/>
      <c r="E796" s="274" t="s">
        <v>52</v>
      </c>
      <c r="F796" s="100" t="s">
        <v>38</v>
      </c>
      <c r="G796" s="101">
        <v>47022</v>
      </c>
      <c r="H796" s="101">
        <v>1067</v>
      </c>
      <c r="I796" s="101">
        <v>787</v>
      </c>
      <c r="J796" s="101">
        <v>2040</v>
      </c>
      <c r="K796" s="101">
        <v>1906</v>
      </c>
      <c r="L796" s="101">
        <v>604</v>
      </c>
      <c r="M796" s="103">
        <v>764</v>
      </c>
      <c r="N796" s="101">
        <v>54190</v>
      </c>
    </row>
    <row r="797" spans="2:14" ht="15.75" thickBot="1">
      <c r="B797" s="250"/>
      <c r="C797" s="250"/>
      <c r="D797" s="250"/>
      <c r="E797" s="250"/>
      <c r="F797" s="107" t="s">
        <v>49</v>
      </c>
      <c r="G797" s="97">
        <f>G796/N796</f>
        <v>0.86772467244879126</v>
      </c>
      <c r="H797" s="97">
        <f>H796/N796</f>
        <v>1.9689979701051855E-2</v>
      </c>
      <c r="I797" s="97">
        <f>I796/N796</f>
        <v>1.4522974718582764E-2</v>
      </c>
      <c r="J797" s="97">
        <f>J796/N796</f>
        <v>3.7645322015131946E-2</v>
      </c>
      <c r="K797" s="97">
        <f>K796/N796</f>
        <v>3.517254105923602E-2</v>
      </c>
      <c r="L797" s="97">
        <f>L796/N796</f>
        <v>1.1145967890754753E-2</v>
      </c>
      <c r="M797" s="97">
        <f>M796/N796</f>
        <v>1.4098542166451376E-2</v>
      </c>
      <c r="N797" s="97">
        <f>G797+H797+I797+J797+K797+L797+M797</f>
        <v>1</v>
      </c>
    </row>
  </sheetData>
  <mergeCells count="519">
    <mergeCell ref="E140:E141"/>
    <mergeCell ref="E142:E143"/>
    <mergeCell ref="E90:E91"/>
    <mergeCell ref="E72:E73"/>
    <mergeCell ref="E74:E75"/>
    <mergeCell ref="E76:E77"/>
    <mergeCell ref="E22:E23"/>
    <mergeCell ref="D24:D33"/>
    <mergeCell ref="B3:N3"/>
    <mergeCell ref="B6:B13"/>
    <mergeCell ref="E8:E9"/>
    <mergeCell ref="B14:B77"/>
    <mergeCell ref="C14:C33"/>
    <mergeCell ref="D14:D23"/>
    <mergeCell ref="E14:E15"/>
    <mergeCell ref="E16:E17"/>
    <mergeCell ref="E18:E19"/>
    <mergeCell ref="E20:E21"/>
    <mergeCell ref="E24:E25"/>
    <mergeCell ref="E26:E27"/>
    <mergeCell ref="E28:E29"/>
    <mergeCell ref="E30:E31"/>
    <mergeCell ref="E32:E33"/>
    <mergeCell ref="C34:C57"/>
    <mergeCell ref="B2:N2"/>
    <mergeCell ref="B4:B5"/>
    <mergeCell ref="C4:C5"/>
    <mergeCell ref="E4:E5"/>
    <mergeCell ref="F4:F5"/>
    <mergeCell ref="G4:M4"/>
    <mergeCell ref="N4:N5"/>
    <mergeCell ref="C6:C13"/>
    <mergeCell ref="D6:D9"/>
    <mergeCell ref="E6:E7"/>
    <mergeCell ref="D10:D13"/>
    <mergeCell ref="E10:E11"/>
    <mergeCell ref="E12:E13"/>
    <mergeCell ref="D4:D5"/>
    <mergeCell ref="D34:D45"/>
    <mergeCell ref="E34:E35"/>
    <mergeCell ref="E36:E37"/>
    <mergeCell ref="E38:E39"/>
    <mergeCell ref="E40:E41"/>
    <mergeCell ref="E42:E43"/>
    <mergeCell ref="E44:E45"/>
    <mergeCell ref="D46:D57"/>
    <mergeCell ref="E46:E47"/>
    <mergeCell ref="E48:E49"/>
    <mergeCell ref="E50:E51"/>
    <mergeCell ref="E52:E53"/>
    <mergeCell ref="E54:E55"/>
    <mergeCell ref="E56:E57"/>
    <mergeCell ref="C58:C77"/>
    <mergeCell ref="D58:D67"/>
    <mergeCell ref="E58:E59"/>
    <mergeCell ref="E60:E61"/>
    <mergeCell ref="E62:E63"/>
    <mergeCell ref="E64:E65"/>
    <mergeCell ref="E66:E67"/>
    <mergeCell ref="D68:D77"/>
    <mergeCell ref="E68:E69"/>
    <mergeCell ref="E70:E71"/>
    <mergeCell ref="E92:E93"/>
    <mergeCell ref="E94:E95"/>
    <mergeCell ref="E96:E97"/>
    <mergeCell ref="E98:E99"/>
    <mergeCell ref="E100:E101"/>
    <mergeCell ref="C102:C125"/>
    <mergeCell ref="D102:D113"/>
    <mergeCell ref="E102:E103"/>
    <mergeCell ref="E104:E105"/>
    <mergeCell ref="E106:E107"/>
    <mergeCell ref="C78:C101"/>
    <mergeCell ref="D78:D89"/>
    <mergeCell ref="E78:E79"/>
    <mergeCell ref="E80:E81"/>
    <mergeCell ref="E82:E83"/>
    <mergeCell ref="E84:E85"/>
    <mergeCell ref="E86:E87"/>
    <mergeCell ref="E88:E89"/>
    <mergeCell ref="D90:D101"/>
    <mergeCell ref="E108:E109"/>
    <mergeCell ref="E110:E111"/>
    <mergeCell ref="E112:E113"/>
    <mergeCell ref="D114:D125"/>
    <mergeCell ref="E114:E115"/>
    <mergeCell ref="E116:E117"/>
    <mergeCell ref="E118:E119"/>
    <mergeCell ref="E120:E121"/>
    <mergeCell ref="E122:E123"/>
    <mergeCell ref="E124:E125"/>
    <mergeCell ref="E144:E145"/>
    <mergeCell ref="E146:E147"/>
    <mergeCell ref="E148:E149"/>
    <mergeCell ref="B150:B221"/>
    <mergeCell ref="C150:C173"/>
    <mergeCell ref="D150:D161"/>
    <mergeCell ref="E150:E151"/>
    <mergeCell ref="E152:E153"/>
    <mergeCell ref="E154:E155"/>
    <mergeCell ref="E156:E157"/>
    <mergeCell ref="C126:C149"/>
    <mergeCell ref="D126:D137"/>
    <mergeCell ref="E126:E127"/>
    <mergeCell ref="E128:E129"/>
    <mergeCell ref="E130:E131"/>
    <mergeCell ref="E132:E133"/>
    <mergeCell ref="E134:E135"/>
    <mergeCell ref="E136:E137"/>
    <mergeCell ref="D138:D149"/>
    <mergeCell ref="E138:E139"/>
    <mergeCell ref="B78:B149"/>
    <mergeCell ref="E210:E211"/>
    <mergeCell ref="E212:E213"/>
    <mergeCell ref="E188:E189"/>
    <mergeCell ref="E158:E159"/>
    <mergeCell ref="E160:E161"/>
    <mergeCell ref="D162:D173"/>
    <mergeCell ref="E162:E163"/>
    <mergeCell ref="E164:E165"/>
    <mergeCell ref="E166:E167"/>
    <mergeCell ref="E168:E169"/>
    <mergeCell ref="E170:E171"/>
    <mergeCell ref="E172:E173"/>
    <mergeCell ref="E196:E197"/>
    <mergeCell ref="C198:C221"/>
    <mergeCell ref="D198:D209"/>
    <mergeCell ref="E198:E199"/>
    <mergeCell ref="E200:E201"/>
    <mergeCell ref="E202:E203"/>
    <mergeCell ref="E204:E205"/>
    <mergeCell ref="E206:E207"/>
    <mergeCell ref="E208:E209"/>
    <mergeCell ref="D210:D221"/>
    <mergeCell ref="C174:C197"/>
    <mergeCell ref="D174:D185"/>
    <mergeCell ref="E174:E175"/>
    <mergeCell ref="E176:E177"/>
    <mergeCell ref="E178:E179"/>
    <mergeCell ref="E180:E181"/>
    <mergeCell ref="E182:E183"/>
    <mergeCell ref="E184:E185"/>
    <mergeCell ref="D186:D197"/>
    <mergeCell ref="E186:E187"/>
    <mergeCell ref="E190:E191"/>
    <mergeCell ref="E192:E193"/>
    <mergeCell ref="E194:E195"/>
    <mergeCell ref="E214:E215"/>
    <mergeCell ref="E216:E217"/>
    <mergeCell ref="E218:E219"/>
    <mergeCell ref="E220:E221"/>
    <mergeCell ref="B222:B293"/>
    <mergeCell ref="C222:C245"/>
    <mergeCell ref="D222:D233"/>
    <mergeCell ref="E222:E223"/>
    <mergeCell ref="E224:E225"/>
    <mergeCell ref="E226:E227"/>
    <mergeCell ref="E282:E283"/>
    <mergeCell ref="E284:E285"/>
    <mergeCell ref="E260:E261"/>
    <mergeCell ref="E262:E263"/>
    <mergeCell ref="E264:E265"/>
    <mergeCell ref="E266:E267"/>
    <mergeCell ref="E228:E229"/>
    <mergeCell ref="E230:E231"/>
    <mergeCell ref="E232:E233"/>
    <mergeCell ref="D234:D245"/>
    <mergeCell ref="E234:E235"/>
    <mergeCell ref="E236:E237"/>
    <mergeCell ref="E238:E239"/>
    <mergeCell ref="E240:E241"/>
    <mergeCell ref="E242:E243"/>
    <mergeCell ref="E244:E245"/>
    <mergeCell ref="E268:E269"/>
    <mergeCell ref="C270:C293"/>
    <mergeCell ref="D270:D281"/>
    <mergeCell ref="E270:E271"/>
    <mergeCell ref="E272:E273"/>
    <mergeCell ref="E274:E275"/>
    <mergeCell ref="E276:E277"/>
    <mergeCell ref="E278:E279"/>
    <mergeCell ref="E280:E281"/>
    <mergeCell ref="D282:D293"/>
    <mergeCell ref="C246:C269"/>
    <mergeCell ref="D246:D257"/>
    <mergeCell ref="E246:E247"/>
    <mergeCell ref="E248:E249"/>
    <mergeCell ref="E250:E251"/>
    <mergeCell ref="E252:E253"/>
    <mergeCell ref="E254:E255"/>
    <mergeCell ref="E256:E257"/>
    <mergeCell ref="D258:D269"/>
    <mergeCell ref="E258:E259"/>
    <mergeCell ref="E286:E287"/>
    <mergeCell ref="E288:E289"/>
    <mergeCell ref="E290:E291"/>
    <mergeCell ref="E292:E293"/>
    <mergeCell ref="B294:B365"/>
    <mergeCell ref="C294:C317"/>
    <mergeCell ref="D294:D305"/>
    <mergeCell ref="E294:E295"/>
    <mergeCell ref="E296:E297"/>
    <mergeCell ref="E298:E299"/>
    <mergeCell ref="E354:E355"/>
    <mergeCell ref="E356:E357"/>
    <mergeCell ref="E332:E333"/>
    <mergeCell ref="E334:E335"/>
    <mergeCell ref="E336:E337"/>
    <mergeCell ref="E338:E339"/>
    <mergeCell ref="E300:E301"/>
    <mergeCell ref="E302:E303"/>
    <mergeCell ref="E304:E305"/>
    <mergeCell ref="D306:D317"/>
    <mergeCell ref="E306:E307"/>
    <mergeCell ref="E308:E309"/>
    <mergeCell ref="E310:E311"/>
    <mergeCell ref="E312:E313"/>
    <mergeCell ref="E314:E315"/>
    <mergeCell ref="E316:E317"/>
    <mergeCell ref="E340:E341"/>
    <mergeCell ref="C342:C365"/>
    <mergeCell ref="D342:D353"/>
    <mergeCell ref="E342:E343"/>
    <mergeCell ref="E344:E345"/>
    <mergeCell ref="E346:E347"/>
    <mergeCell ref="E348:E349"/>
    <mergeCell ref="E350:E351"/>
    <mergeCell ref="E352:E353"/>
    <mergeCell ref="D354:D365"/>
    <mergeCell ref="C318:C341"/>
    <mergeCell ref="D318:D329"/>
    <mergeCell ref="E318:E319"/>
    <mergeCell ref="E320:E321"/>
    <mergeCell ref="E322:E323"/>
    <mergeCell ref="E324:E325"/>
    <mergeCell ref="E326:E327"/>
    <mergeCell ref="E328:E329"/>
    <mergeCell ref="D330:D341"/>
    <mergeCell ref="E330:E331"/>
    <mergeCell ref="E358:E359"/>
    <mergeCell ref="E360:E361"/>
    <mergeCell ref="E362:E363"/>
    <mergeCell ref="E364:E365"/>
    <mergeCell ref="B366:B437"/>
    <mergeCell ref="C366:C389"/>
    <mergeCell ref="D366:D377"/>
    <mergeCell ref="E366:E367"/>
    <mergeCell ref="E368:E369"/>
    <mergeCell ref="E370:E371"/>
    <mergeCell ref="E426:E427"/>
    <mergeCell ref="E428:E429"/>
    <mergeCell ref="E404:E405"/>
    <mergeCell ref="E406:E407"/>
    <mergeCell ref="E408:E409"/>
    <mergeCell ref="E410:E411"/>
    <mergeCell ref="E372:E373"/>
    <mergeCell ref="E374:E375"/>
    <mergeCell ref="E376:E377"/>
    <mergeCell ref="D378:D389"/>
    <mergeCell ref="E378:E379"/>
    <mergeCell ref="E380:E381"/>
    <mergeCell ref="E382:E383"/>
    <mergeCell ref="E384:E385"/>
    <mergeCell ref="E386:E387"/>
    <mergeCell ref="E388:E389"/>
    <mergeCell ref="E412:E413"/>
    <mergeCell ref="C414:C437"/>
    <mergeCell ref="D414:D425"/>
    <mergeCell ref="E414:E415"/>
    <mergeCell ref="E416:E417"/>
    <mergeCell ref="E418:E419"/>
    <mergeCell ref="E420:E421"/>
    <mergeCell ref="E422:E423"/>
    <mergeCell ref="E424:E425"/>
    <mergeCell ref="D426:D437"/>
    <mergeCell ref="C390:C413"/>
    <mergeCell ref="D390:D401"/>
    <mergeCell ref="E390:E391"/>
    <mergeCell ref="E392:E393"/>
    <mergeCell ref="E394:E395"/>
    <mergeCell ref="E396:E397"/>
    <mergeCell ref="E398:E399"/>
    <mergeCell ref="E400:E401"/>
    <mergeCell ref="D402:D413"/>
    <mergeCell ref="E402:E403"/>
    <mergeCell ref="D450:D461"/>
    <mergeCell ref="E450:E451"/>
    <mergeCell ref="E452:E453"/>
    <mergeCell ref="E454:E455"/>
    <mergeCell ref="E456:E457"/>
    <mergeCell ref="E458:E459"/>
    <mergeCell ref="E460:E461"/>
    <mergeCell ref="E430:E431"/>
    <mergeCell ref="E432:E433"/>
    <mergeCell ref="E434:E435"/>
    <mergeCell ref="E436:E437"/>
    <mergeCell ref="D438:D449"/>
    <mergeCell ref="E438:E439"/>
    <mergeCell ref="E440:E441"/>
    <mergeCell ref="E442:E443"/>
    <mergeCell ref="E462:E463"/>
    <mergeCell ref="E464:E465"/>
    <mergeCell ref="E466:E467"/>
    <mergeCell ref="E468:E469"/>
    <mergeCell ref="E470:E471"/>
    <mergeCell ref="E472:E473"/>
    <mergeCell ref="E444:E445"/>
    <mergeCell ref="E446:E447"/>
    <mergeCell ref="E448:E449"/>
    <mergeCell ref="E494:E495"/>
    <mergeCell ref="E496:E497"/>
    <mergeCell ref="D474:D485"/>
    <mergeCell ref="E474:E475"/>
    <mergeCell ref="E476:E477"/>
    <mergeCell ref="E478:E479"/>
    <mergeCell ref="E480:E481"/>
    <mergeCell ref="E482:E483"/>
    <mergeCell ref="E484:E485"/>
    <mergeCell ref="B510:B581"/>
    <mergeCell ref="C510:C533"/>
    <mergeCell ref="D510:D521"/>
    <mergeCell ref="E510:E511"/>
    <mergeCell ref="E512:E513"/>
    <mergeCell ref="B438:B509"/>
    <mergeCell ref="C438:C461"/>
    <mergeCell ref="C462:C485"/>
    <mergeCell ref="C486:C509"/>
    <mergeCell ref="C534:C557"/>
    <mergeCell ref="C558:C581"/>
    <mergeCell ref="D570:D581"/>
    <mergeCell ref="E570:E571"/>
    <mergeCell ref="E532:E533"/>
    <mergeCell ref="D498:D509"/>
    <mergeCell ref="E498:E499"/>
    <mergeCell ref="D462:D473"/>
    <mergeCell ref="D534:D545"/>
    <mergeCell ref="E534:E535"/>
    <mergeCell ref="D486:D497"/>
    <mergeCell ref="E486:E487"/>
    <mergeCell ref="E488:E489"/>
    <mergeCell ref="E490:E491"/>
    <mergeCell ref="E492:E493"/>
    <mergeCell ref="E544:E545"/>
    <mergeCell ref="E514:E515"/>
    <mergeCell ref="E516:E517"/>
    <mergeCell ref="E518:E519"/>
    <mergeCell ref="E520:E521"/>
    <mergeCell ref="E500:E501"/>
    <mergeCell ref="E502:E503"/>
    <mergeCell ref="E504:E505"/>
    <mergeCell ref="E506:E507"/>
    <mergeCell ref="E508:E509"/>
    <mergeCell ref="D522:D533"/>
    <mergeCell ref="E522:E523"/>
    <mergeCell ref="E524:E525"/>
    <mergeCell ref="E526:E527"/>
    <mergeCell ref="E528:E529"/>
    <mergeCell ref="E530:E531"/>
    <mergeCell ref="D558:D569"/>
    <mergeCell ref="E558:E559"/>
    <mergeCell ref="E560:E561"/>
    <mergeCell ref="E562:E563"/>
    <mergeCell ref="E564:E565"/>
    <mergeCell ref="E566:E567"/>
    <mergeCell ref="E568:E569"/>
    <mergeCell ref="D546:D557"/>
    <mergeCell ref="E546:E547"/>
    <mergeCell ref="E548:E549"/>
    <mergeCell ref="E550:E551"/>
    <mergeCell ref="E552:E553"/>
    <mergeCell ref="E554:E555"/>
    <mergeCell ref="E556:E557"/>
    <mergeCell ref="E536:E537"/>
    <mergeCell ref="E538:E539"/>
    <mergeCell ref="E540:E541"/>
    <mergeCell ref="E542:E543"/>
    <mergeCell ref="E572:E573"/>
    <mergeCell ref="E574:E575"/>
    <mergeCell ref="E576:E577"/>
    <mergeCell ref="E578:E579"/>
    <mergeCell ref="E580:E581"/>
    <mergeCell ref="B582:B653"/>
    <mergeCell ref="C582:C605"/>
    <mergeCell ref="D582:D593"/>
    <mergeCell ref="E582:E583"/>
    <mergeCell ref="E584:E585"/>
    <mergeCell ref="E642:E643"/>
    <mergeCell ref="E644:E645"/>
    <mergeCell ref="E620:E621"/>
    <mergeCell ref="E622:E623"/>
    <mergeCell ref="E624:E625"/>
    <mergeCell ref="E626:E627"/>
    <mergeCell ref="E604:E605"/>
    <mergeCell ref="E586:E587"/>
    <mergeCell ref="E588:E589"/>
    <mergeCell ref="E590:E591"/>
    <mergeCell ref="E592:E593"/>
    <mergeCell ref="D594:D605"/>
    <mergeCell ref="E594:E595"/>
    <mergeCell ref="E596:E597"/>
    <mergeCell ref="E598:E599"/>
    <mergeCell ref="E600:E601"/>
    <mergeCell ref="E602:E603"/>
    <mergeCell ref="E628:E629"/>
    <mergeCell ref="C630:C653"/>
    <mergeCell ref="D630:D641"/>
    <mergeCell ref="E630:E631"/>
    <mergeCell ref="E632:E633"/>
    <mergeCell ref="E634:E635"/>
    <mergeCell ref="E636:E637"/>
    <mergeCell ref="E638:E639"/>
    <mergeCell ref="E640:E641"/>
    <mergeCell ref="D642:D653"/>
    <mergeCell ref="C606:C629"/>
    <mergeCell ref="D606:D617"/>
    <mergeCell ref="E606:E607"/>
    <mergeCell ref="E608:E609"/>
    <mergeCell ref="E610:E611"/>
    <mergeCell ref="E612:E613"/>
    <mergeCell ref="E614:E615"/>
    <mergeCell ref="E616:E617"/>
    <mergeCell ref="D618:D629"/>
    <mergeCell ref="E618:E619"/>
    <mergeCell ref="E646:E647"/>
    <mergeCell ref="E648:E649"/>
    <mergeCell ref="E650:E651"/>
    <mergeCell ref="E652:E653"/>
    <mergeCell ref="B654:B725"/>
    <mergeCell ref="C654:C677"/>
    <mergeCell ref="D654:D665"/>
    <mergeCell ref="E654:E655"/>
    <mergeCell ref="E656:E657"/>
    <mergeCell ref="E658:E659"/>
    <mergeCell ref="E714:E715"/>
    <mergeCell ref="E716:E717"/>
    <mergeCell ref="E692:E693"/>
    <mergeCell ref="E694:E695"/>
    <mergeCell ref="E696:E697"/>
    <mergeCell ref="E698:E699"/>
    <mergeCell ref="E660:E661"/>
    <mergeCell ref="E662:E663"/>
    <mergeCell ref="E664:E665"/>
    <mergeCell ref="D666:D677"/>
    <mergeCell ref="E666:E667"/>
    <mergeCell ref="E668:E669"/>
    <mergeCell ref="E670:E671"/>
    <mergeCell ref="E672:E673"/>
    <mergeCell ref="E674:E675"/>
    <mergeCell ref="E676:E677"/>
    <mergeCell ref="E700:E701"/>
    <mergeCell ref="C702:C725"/>
    <mergeCell ref="D702:D713"/>
    <mergeCell ref="E702:E703"/>
    <mergeCell ref="E704:E705"/>
    <mergeCell ref="E706:E707"/>
    <mergeCell ref="E708:E709"/>
    <mergeCell ref="E710:E711"/>
    <mergeCell ref="E712:E713"/>
    <mergeCell ref="D714:D725"/>
    <mergeCell ref="C678:C701"/>
    <mergeCell ref="D678:D689"/>
    <mergeCell ref="E678:E679"/>
    <mergeCell ref="E680:E681"/>
    <mergeCell ref="E682:E683"/>
    <mergeCell ref="E684:E685"/>
    <mergeCell ref="E686:E687"/>
    <mergeCell ref="E688:E689"/>
    <mergeCell ref="D690:D701"/>
    <mergeCell ref="E690:E691"/>
    <mergeCell ref="E718:E719"/>
    <mergeCell ref="E720:E721"/>
    <mergeCell ref="E722:E723"/>
    <mergeCell ref="E724:E725"/>
    <mergeCell ref="B726:B797"/>
    <mergeCell ref="C726:C749"/>
    <mergeCell ref="D726:D737"/>
    <mergeCell ref="E726:E727"/>
    <mergeCell ref="E728:E729"/>
    <mergeCell ref="E730:E731"/>
    <mergeCell ref="E786:E787"/>
    <mergeCell ref="E788:E789"/>
    <mergeCell ref="E764:E765"/>
    <mergeCell ref="E766:E767"/>
    <mergeCell ref="E768:E769"/>
    <mergeCell ref="E770:E771"/>
    <mergeCell ref="E732:E733"/>
    <mergeCell ref="E734:E735"/>
    <mergeCell ref="E736:E737"/>
    <mergeCell ref="D738:D749"/>
    <mergeCell ref="E738:E739"/>
    <mergeCell ref="E740:E741"/>
    <mergeCell ref="E742:E743"/>
    <mergeCell ref="E744:E745"/>
    <mergeCell ref="E746:E747"/>
    <mergeCell ref="E748:E749"/>
    <mergeCell ref="E790:E791"/>
    <mergeCell ref="E792:E793"/>
    <mergeCell ref="E794:E795"/>
    <mergeCell ref="E796:E797"/>
    <mergeCell ref="E772:E773"/>
    <mergeCell ref="C774:C797"/>
    <mergeCell ref="D774:D785"/>
    <mergeCell ref="E774:E775"/>
    <mergeCell ref="E776:E777"/>
    <mergeCell ref="E778:E779"/>
    <mergeCell ref="E780:E781"/>
    <mergeCell ref="E782:E783"/>
    <mergeCell ref="E784:E785"/>
    <mergeCell ref="D786:D797"/>
    <mergeCell ref="C750:C773"/>
    <mergeCell ref="D750:D761"/>
    <mergeCell ref="E750:E751"/>
    <mergeCell ref="E752:E753"/>
    <mergeCell ref="E754:E755"/>
    <mergeCell ref="E756:E757"/>
    <mergeCell ref="E758:E759"/>
    <mergeCell ref="E760:E761"/>
    <mergeCell ref="D762:D773"/>
    <mergeCell ref="E762:E76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L141"/>
  <sheetViews>
    <sheetView tabSelected="1" workbookViewId="0">
      <selection activeCell="F13" sqref="F13"/>
    </sheetView>
  </sheetViews>
  <sheetFormatPr defaultRowHeight="15"/>
  <cols>
    <col min="1" max="1" width="4.28515625" customWidth="1"/>
    <col min="3" max="3" width="16" bestFit="1" customWidth="1"/>
    <col min="4" max="4" width="9.28515625" bestFit="1" customWidth="1"/>
    <col min="8" max="8" width="9.85546875" customWidth="1"/>
    <col min="9" max="9" width="10.42578125" customWidth="1"/>
    <col min="10" max="10" width="10.28515625" customWidth="1"/>
    <col min="11" max="11" width="11" customWidth="1"/>
  </cols>
  <sheetData>
    <row r="1" spans="2:12" ht="15.75" thickBot="1"/>
    <row r="2" spans="2:12" ht="15.75" thickBot="1">
      <c r="B2" s="277" t="s">
        <v>59</v>
      </c>
      <c r="C2" s="278"/>
      <c r="D2" s="278"/>
      <c r="E2" s="278"/>
      <c r="F2" s="278"/>
      <c r="G2" s="278"/>
      <c r="H2" s="278"/>
      <c r="I2" s="278"/>
      <c r="J2" s="278"/>
      <c r="K2" s="278"/>
      <c r="L2" s="279"/>
    </row>
    <row r="3" spans="2:12" ht="15.75" thickBot="1">
      <c r="B3" s="286" t="s">
        <v>62</v>
      </c>
      <c r="C3" s="287"/>
      <c r="D3" s="287"/>
      <c r="E3" s="287"/>
      <c r="F3" s="287"/>
      <c r="G3" s="287"/>
      <c r="H3" s="287"/>
      <c r="I3" s="287"/>
      <c r="J3" s="287"/>
      <c r="K3" s="287"/>
      <c r="L3" s="288"/>
    </row>
    <row r="4" spans="2:12" ht="15.75" thickBot="1">
      <c r="B4" s="280" t="s">
        <v>14</v>
      </c>
      <c r="C4" s="255" t="s">
        <v>54</v>
      </c>
      <c r="D4" s="285" t="s">
        <v>15</v>
      </c>
      <c r="E4" s="282" t="s">
        <v>29</v>
      </c>
      <c r="F4" s="265"/>
      <c r="G4" s="265"/>
      <c r="H4" s="265"/>
      <c r="I4" s="265"/>
      <c r="J4" s="265"/>
      <c r="K4" s="265"/>
      <c r="L4" s="283" t="s">
        <v>8</v>
      </c>
    </row>
    <row r="5" spans="2:12" ht="37.5" thickBot="1">
      <c r="B5" s="276"/>
      <c r="C5" s="276"/>
      <c r="D5" s="280"/>
      <c r="E5" s="48" t="s">
        <v>41</v>
      </c>
      <c r="F5" s="48" t="s">
        <v>42</v>
      </c>
      <c r="G5" s="48" t="s">
        <v>43</v>
      </c>
      <c r="H5" s="48" t="s">
        <v>44</v>
      </c>
      <c r="I5" s="48" t="s">
        <v>45</v>
      </c>
      <c r="J5" s="48" t="s">
        <v>46</v>
      </c>
      <c r="K5" s="48" t="s">
        <v>47</v>
      </c>
      <c r="L5" s="276"/>
    </row>
    <row r="6" spans="2:12">
      <c r="B6" s="284" t="s">
        <v>16</v>
      </c>
      <c r="C6" s="284" t="s">
        <v>31</v>
      </c>
      <c r="D6" s="284" t="s">
        <v>11</v>
      </c>
      <c r="E6" s="101">
        <v>1</v>
      </c>
      <c r="F6" s="102"/>
      <c r="G6" s="101">
        <v>1</v>
      </c>
      <c r="H6" s="101">
        <v>2</v>
      </c>
      <c r="I6" s="101">
        <v>1</v>
      </c>
      <c r="J6" s="101">
        <v>1</v>
      </c>
      <c r="K6" s="103">
        <v>1</v>
      </c>
      <c r="L6" s="101">
        <v>7</v>
      </c>
    </row>
    <row r="7" spans="2:12">
      <c r="B7" s="255"/>
      <c r="C7" s="255"/>
      <c r="D7" s="255"/>
      <c r="E7" s="97">
        <v>0.14285714285714288</v>
      </c>
      <c r="F7" s="98"/>
      <c r="G7" s="97">
        <v>0.14285714285714288</v>
      </c>
      <c r="H7" s="97">
        <v>0.28571428571428575</v>
      </c>
      <c r="I7" s="97">
        <v>0.14285714285714288</v>
      </c>
      <c r="J7" s="97">
        <v>0.14285714285714288</v>
      </c>
      <c r="K7" s="99">
        <v>0.14285714285714288</v>
      </c>
      <c r="L7" s="97">
        <v>1</v>
      </c>
    </row>
    <row r="8" spans="2:12">
      <c r="B8" s="255"/>
      <c r="C8" s="255"/>
      <c r="D8" s="272" t="s">
        <v>12</v>
      </c>
      <c r="E8" s="101">
        <v>7</v>
      </c>
      <c r="F8" s="101">
        <v>2</v>
      </c>
      <c r="G8" s="101">
        <v>1</v>
      </c>
      <c r="H8" s="101">
        <v>1</v>
      </c>
      <c r="I8" s="102"/>
      <c r="J8" s="101">
        <v>1</v>
      </c>
      <c r="K8" s="103">
        <v>1</v>
      </c>
      <c r="L8" s="101">
        <v>13</v>
      </c>
    </row>
    <row r="9" spans="2:12">
      <c r="B9" s="255"/>
      <c r="C9" s="255"/>
      <c r="D9" s="255"/>
      <c r="E9" s="97">
        <v>0.53846153846153844</v>
      </c>
      <c r="F9" s="97">
        <v>0.15384615384615385</v>
      </c>
      <c r="G9" s="97">
        <v>7.6923076923076927E-2</v>
      </c>
      <c r="H9" s="97">
        <v>7.6923076923076927E-2</v>
      </c>
      <c r="I9" s="98"/>
      <c r="J9" s="97">
        <v>7.6923076923076927E-2</v>
      </c>
      <c r="K9" s="99">
        <v>7.6923076923076927E-2</v>
      </c>
      <c r="L9" s="97">
        <v>1</v>
      </c>
    </row>
    <row r="10" spans="2:12">
      <c r="B10" s="272" t="s">
        <v>17</v>
      </c>
      <c r="C10" s="272" t="s">
        <v>30</v>
      </c>
      <c r="D10" s="272" t="s">
        <v>11</v>
      </c>
      <c r="E10" s="101">
        <v>16</v>
      </c>
      <c r="F10" s="101">
        <v>1</v>
      </c>
      <c r="G10" s="101">
        <v>2</v>
      </c>
      <c r="H10" s="101">
        <v>4</v>
      </c>
      <c r="I10" s="101">
        <v>10</v>
      </c>
      <c r="J10" s="101">
        <v>2</v>
      </c>
      <c r="K10" s="103">
        <v>3</v>
      </c>
      <c r="L10" s="101">
        <v>38</v>
      </c>
    </row>
    <row r="11" spans="2:12">
      <c r="B11" s="255"/>
      <c r="C11" s="255"/>
      <c r="D11" s="255"/>
      <c r="E11" s="97">
        <f>E10/L10</f>
        <v>0.42105263157894735</v>
      </c>
      <c r="F11" s="97">
        <f>F10/L10</f>
        <v>2.6315789473684209E-2</v>
      </c>
      <c r="G11" s="97">
        <f>G10/L10</f>
        <v>5.2631578947368418E-2</v>
      </c>
      <c r="H11" s="97">
        <f>H10/L10</f>
        <v>0.10526315789473684</v>
      </c>
      <c r="I11" s="97">
        <f>I10/L10</f>
        <v>0.26315789473684209</v>
      </c>
      <c r="J11" s="97">
        <f>J10/L10</f>
        <v>5.2631578947368418E-2</v>
      </c>
      <c r="K11" s="97">
        <f>K10/L10</f>
        <v>7.8947368421052627E-2</v>
      </c>
      <c r="L11" s="97">
        <f>E11+F11+G11+H11+I11+J11+K11</f>
        <v>0.99999999999999978</v>
      </c>
    </row>
    <row r="12" spans="2:12">
      <c r="B12" s="255"/>
      <c r="C12" s="255"/>
      <c r="D12" s="272" t="s">
        <v>12</v>
      </c>
      <c r="E12" s="101">
        <v>9</v>
      </c>
      <c r="F12" s="101">
        <v>1</v>
      </c>
      <c r="G12" s="101">
        <v>1</v>
      </c>
      <c r="H12" s="101">
        <v>7</v>
      </c>
      <c r="I12" s="101">
        <v>3</v>
      </c>
      <c r="J12" s="101">
        <v>1</v>
      </c>
      <c r="K12" s="103">
        <v>3</v>
      </c>
      <c r="L12" s="101">
        <v>25</v>
      </c>
    </row>
    <row r="13" spans="2:12">
      <c r="B13" s="255"/>
      <c r="C13" s="255"/>
      <c r="D13" s="255"/>
      <c r="E13" s="97">
        <f>E12/L12</f>
        <v>0.36</v>
      </c>
      <c r="F13" s="97">
        <f>F12/L12</f>
        <v>0.04</v>
      </c>
      <c r="G13" s="97">
        <f>G12/L12</f>
        <v>0.04</v>
      </c>
      <c r="H13" s="97">
        <f>H12/L12</f>
        <v>0.28000000000000003</v>
      </c>
      <c r="I13" s="97">
        <f>I12/L12</f>
        <v>0.12</v>
      </c>
      <c r="J13" s="97">
        <f>J12/L12</f>
        <v>0.04</v>
      </c>
      <c r="K13" s="97">
        <f>K12/L12</f>
        <v>0.12</v>
      </c>
      <c r="L13" s="97">
        <f>E13+F13+G13+H13+I13+J13+K13</f>
        <v>1</v>
      </c>
    </row>
    <row r="14" spans="2:12">
      <c r="B14" s="255"/>
      <c r="C14" s="272" t="s">
        <v>31</v>
      </c>
      <c r="D14" s="272" t="s">
        <v>11</v>
      </c>
      <c r="E14" s="101">
        <v>423</v>
      </c>
      <c r="F14" s="101">
        <v>45</v>
      </c>
      <c r="G14" s="101">
        <v>52</v>
      </c>
      <c r="H14" s="101">
        <v>99</v>
      </c>
      <c r="I14" s="101">
        <v>139</v>
      </c>
      <c r="J14" s="101">
        <v>41</v>
      </c>
      <c r="K14" s="103">
        <v>81</v>
      </c>
      <c r="L14" s="101">
        <v>880</v>
      </c>
    </row>
    <row r="15" spans="2:12">
      <c r="B15" s="255"/>
      <c r="C15" s="255"/>
      <c r="D15" s="255"/>
      <c r="E15" s="97">
        <f>E14/L14</f>
        <v>0.48068181818181815</v>
      </c>
      <c r="F15" s="97">
        <f>F14/L14</f>
        <v>5.113636363636364E-2</v>
      </c>
      <c r="G15" s="97">
        <f>G14/L14</f>
        <v>5.909090909090909E-2</v>
      </c>
      <c r="H15" s="97">
        <f>H14/L14</f>
        <v>0.1125</v>
      </c>
      <c r="I15" s="97">
        <f>I14/L14</f>
        <v>0.15795454545454546</v>
      </c>
      <c r="J15" s="97">
        <f>J14/L14</f>
        <v>4.6590909090909093E-2</v>
      </c>
      <c r="K15" s="97">
        <f>K14/L14</f>
        <v>9.2045454545454541E-2</v>
      </c>
      <c r="L15" s="97">
        <f>E15+F15+G15+H15+I15+J15+K15</f>
        <v>1</v>
      </c>
    </row>
    <row r="16" spans="2:12">
      <c r="B16" s="255"/>
      <c r="C16" s="255"/>
      <c r="D16" s="272" t="s">
        <v>12</v>
      </c>
      <c r="E16" s="101">
        <v>713</v>
      </c>
      <c r="F16" s="101">
        <v>76</v>
      </c>
      <c r="G16" s="101">
        <v>72</v>
      </c>
      <c r="H16" s="101">
        <v>203</v>
      </c>
      <c r="I16" s="101">
        <v>229</v>
      </c>
      <c r="J16" s="101">
        <v>101</v>
      </c>
      <c r="K16" s="103">
        <v>210</v>
      </c>
      <c r="L16" s="101">
        <v>1604</v>
      </c>
    </row>
    <row r="17" spans="2:12">
      <c r="B17" s="255"/>
      <c r="C17" s="255"/>
      <c r="D17" s="255"/>
      <c r="E17" s="97">
        <f>E16/L16</f>
        <v>0.44451371571072318</v>
      </c>
      <c r="F17" s="97">
        <f>F16/L16</f>
        <v>4.738154613466334E-2</v>
      </c>
      <c r="G17" s="97">
        <f>G16/L16</f>
        <v>4.488778054862843E-2</v>
      </c>
      <c r="H17" s="97">
        <f>H16/L16</f>
        <v>0.12655860349127182</v>
      </c>
      <c r="I17" s="97">
        <f>I16/L16</f>
        <v>0.14276807980049874</v>
      </c>
      <c r="J17" s="97">
        <f>J16/L16</f>
        <v>6.2967581047381552E-2</v>
      </c>
      <c r="K17" s="97">
        <f>K16/L16</f>
        <v>0.13092269326683292</v>
      </c>
      <c r="L17" s="97">
        <f>E17+F17+G17+H17+I17+J17+K17</f>
        <v>1</v>
      </c>
    </row>
    <row r="18" spans="2:12">
      <c r="B18" s="255"/>
      <c r="C18" s="272" t="s">
        <v>40</v>
      </c>
      <c r="D18" s="272" t="s">
        <v>11</v>
      </c>
      <c r="E18" s="101">
        <v>36</v>
      </c>
      <c r="F18" s="101">
        <v>4</v>
      </c>
      <c r="G18" s="101">
        <v>3</v>
      </c>
      <c r="H18" s="101">
        <v>6</v>
      </c>
      <c r="I18" s="101">
        <v>8</v>
      </c>
      <c r="J18" s="101">
        <v>1</v>
      </c>
      <c r="K18" s="103">
        <v>5</v>
      </c>
      <c r="L18" s="101">
        <v>63</v>
      </c>
    </row>
    <row r="19" spans="2:12">
      <c r="B19" s="255"/>
      <c r="C19" s="255"/>
      <c r="D19" s="255"/>
      <c r="E19" s="97">
        <f>E18/L18</f>
        <v>0.5714285714285714</v>
      </c>
      <c r="F19" s="97">
        <f>F18/L18</f>
        <v>6.3492063492063489E-2</v>
      </c>
      <c r="G19" s="97">
        <f>G18/L18</f>
        <v>4.7619047619047616E-2</v>
      </c>
      <c r="H19" s="97">
        <f>H18/L18</f>
        <v>9.5238095238095233E-2</v>
      </c>
      <c r="I19" s="97">
        <f>I18/L18</f>
        <v>0.12698412698412698</v>
      </c>
      <c r="J19" s="97">
        <f>J18/L18</f>
        <v>1.5873015873015872E-2</v>
      </c>
      <c r="K19" s="97">
        <f>K18/L18</f>
        <v>7.9365079365079361E-2</v>
      </c>
      <c r="L19" s="97">
        <f>E19+F19+G19+H19+I19+J19+K19</f>
        <v>1</v>
      </c>
    </row>
    <row r="20" spans="2:12">
      <c r="B20" s="255"/>
      <c r="C20" s="255"/>
      <c r="D20" s="272" t="s">
        <v>12</v>
      </c>
      <c r="E20" s="101">
        <v>92</v>
      </c>
      <c r="F20" s="101">
        <v>6</v>
      </c>
      <c r="G20" s="101">
        <v>5</v>
      </c>
      <c r="H20" s="101">
        <v>20</v>
      </c>
      <c r="I20" s="101">
        <v>22</v>
      </c>
      <c r="J20" s="101">
        <v>9</v>
      </c>
      <c r="K20" s="103">
        <v>9</v>
      </c>
      <c r="L20" s="101">
        <v>163</v>
      </c>
    </row>
    <row r="21" spans="2:12">
      <c r="B21" s="255"/>
      <c r="C21" s="255"/>
      <c r="D21" s="255"/>
      <c r="E21" s="97">
        <f>E20/L20</f>
        <v>0.56441717791411039</v>
      </c>
      <c r="F21" s="97">
        <f>F20/L20</f>
        <v>3.6809815950920248E-2</v>
      </c>
      <c r="G21" s="97">
        <f>G20/L20</f>
        <v>3.0674846625766871E-2</v>
      </c>
      <c r="H21" s="97">
        <f>H20/L20</f>
        <v>0.12269938650306748</v>
      </c>
      <c r="I21" s="97">
        <f>I20/L20</f>
        <v>0.13496932515337423</v>
      </c>
      <c r="J21" s="97">
        <f>J20/L20</f>
        <v>5.5214723926380369E-2</v>
      </c>
      <c r="K21" s="97">
        <f>K20/L20</f>
        <v>5.5214723926380369E-2</v>
      </c>
      <c r="L21" s="97">
        <f>E21+F21+G21+H21+I21+J21+K21</f>
        <v>1</v>
      </c>
    </row>
    <row r="22" spans="2:12">
      <c r="B22" s="272" t="s">
        <v>18</v>
      </c>
      <c r="C22" s="272" t="s">
        <v>30</v>
      </c>
      <c r="D22" s="272" t="s">
        <v>11</v>
      </c>
      <c r="E22" s="101">
        <v>217</v>
      </c>
      <c r="F22" s="101">
        <v>50</v>
      </c>
      <c r="G22" s="101">
        <v>33</v>
      </c>
      <c r="H22" s="101">
        <v>102</v>
      </c>
      <c r="I22" s="101">
        <v>96</v>
      </c>
      <c r="J22" s="101">
        <v>31</v>
      </c>
      <c r="K22" s="103">
        <v>61</v>
      </c>
      <c r="L22" s="101">
        <v>590</v>
      </c>
    </row>
    <row r="23" spans="2:12">
      <c r="B23" s="255"/>
      <c r="C23" s="255"/>
      <c r="D23" s="255"/>
      <c r="E23" s="97">
        <f>E22/L22</f>
        <v>0.3677966101694915</v>
      </c>
      <c r="F23" s="97">
        <f>F22/L22</f>
        <v>8.4745762711864403E-2</v>
      </c>
      <c r="G23" s="97">
        <f>G22/L22</f>
        <v>5.5932203389830508E-2</v>
      </c>
      <c r="H23" s="97">
        <f>H22/L22</f>
        <v>0.17288135593220338</v>
      </c>
      <c r="I23" s="97">
        <f>I22/L22</f>
        <v>0.16271186440677965</v>
      </c>
      <c r="J23" s="97">
        <f>J22/L22</f>
        <v>5.254237288135593E-2</v>
      </c>
      <c r="K23" s="97">
        <f>K22/L22</f>
        <v>0.10338983050847457</v>
      </c>
      <c r="L23" s="97">
        <f>E23+F23+G23+H23+I23+J23+K23</f>
        <v>0.99999999999999989</v>
      </c>
    </row>
    <row r="24" spans="2:12">
      <c r="B24" s="255"/>
      <c r="C24" s="255"/>
      <c r="D24" s="272" t="s">
        <v>12</v>
      </c>
      <c r="E24" s="101">
        <v>114</v>
      </c>
      <c r="F24" s="101">
        <v>19</v>
      </c>
      <c r="G24" s="101">
        <v>25</v>
      </c>
      <c r="H24" s="101">
        <v>49</v>
      </c>
      <c r="I24" s="101">
        <v>79</v>
      </c>
      <c r="J24" s="101">
        <v>25</v>
      </c>
      <c r="K24" s="103">
        <v>37</v>
      </c>
      <c r="L24" s="101">
        <v>348</v>
      </c>
    </row>
    <row r="25" spans="2:12">
      <c r="B25" s="255"/>
      <c r="C25" s="255"/>
      <c r="D25" s="255"/>
      <c r="E25" s="97">
        <f>E24/L24</f>
        <v>0.32758620689655171</v>
      </c>
      <c r="F25" s="97">
        <f>F24/L24</f>
        <v>5.459770114942529E-2</v>
      </c>
      <c r="G25" s="97">
        <f>G24/L24</f>
        <v>7.183908045977011E-2</v>
      </c>
      <c r="H25" s="97">
        <f>H24/L24</f>
        <v>0.14080459770114942</v>
      </c>
      <c r="I25" s="97">
        <f>I24/L24</f>
        <v>0.22701149425287356</v>
      </c>
      <c r="J25" s="97">
        <f>J24/L24</f>
        <v>7.183908045977011E-2</v>
      </c>
      <c r="K25" s="97">
        <f>K24/L24</f>
        <v>0.10632183908045977</v>
      </c>
      <c r="L25" s="97">
        <f>E25+F25+G25+H25+I25+J25+K25</f>
        <v>1</v>
      </c>
    </row>
    <row r="26" spans="2:12">
      <c r="B26" s="255"/>
      <c r="C26" s="272" t="s">
        <v>31</v>
      </c>
      <c r="D26" s="272" t="s">
        <v>11</v>
      </c>
      <c r="E26" s="101">
        <v>6554</v>
      </c>
      <c r="F26" s="101">
        <v>911</v>
      </c>
      <c r="G26" s="101">
        <v>784</v>
      </c>
      <c r="H26" s="101">
        <v>2122</v>
      </c>
      <c r="I26" s="101">
        <v>2078</v>
      </c>
      <c r="J26" s="101">
        <v>753</v>
      </c>
      <c r="K26" s="103">
        <v>1098</v>
      </c>
      <c r="L26" s="101">
        <v>14300</v>
      </c>
    </row>
    <row r="27" spans="2:12">
      <c r="B27" s="255"/>
      <c r="C27" s="255"/>
      <c r="D27" s="255"/>
      <c r="E27" s="97">
        <f>E26/L26</f>
        <v>0.45832167832167831</v>
      </c>
      <c r="F27" s="97">
        <f>F26/L26</f>
        <v>6.3706293706293701E-2</v>
      </c>
      <c r="G27" s="97">
        <f>G26/L26</f>
        <v>5.4825174825174829E-2</v>
      </c>
      <c r="H27" s="97">
        <f>H26/L26</f>
        <v>0.14839160839160839</v>
      </c>
      <c r="I27" s="97">
        <f>I26/L26</f>
        <v>0.1453146853146853</v>
      </c>
      <c r="J27" s="97">
        <f>J26/L26</f>
        <v>5.2657342657342655E-2</v>
      </c>
      <c r="K27" s="97">
        <f>K26/L26</f>
        <v>7.6783216783216784E-2</v>
      </c>
      <c r="L27" s="97">
        <f>E27+F27+G27+H27+I27+J27+K27</f>
        <v>0.99999999999999989</v>
      </c>
    </row>
    <row r="28" spans="2:12">
      <c r="B28" s="255"/>
      <c r="C28" s="255"/>
      <c r="D28" s="272" t="s">
        <v>12</v>
      </c>
      <c r="E28" s="101">
        <v>10850</v>
      </c>
      <c r="F28" s="101">
        <v>1263</v>
      </c>
      <c r="G28" s="101">
        <v>1000</v>
      </c>
      <c r="H28" s="101">
        <v>2937</v>
      </c>
      <c r="I28" s="101">
        <v>3363</v>
      </c>
      <c r="J28" s="101">
        <v>1329</v>
      </c>
      <c r="K28" s="103">
        <v>2027</v>
      </c>
      <c r="L28" s="101">
        <v>22769</v>
      </c>
    </row>
    <row r="29" spans="2:12">
      <c r="B29" s="255"/>
      <c r="C29" s="255"/>
      <c r="D29" s="255"/>
      <c r="E29" s="97">
        <f>E28/L28</f>
        <v>0.47652509991655323</v>
      </c>
      <c r="F29" s="97">
        <f>F28/L28</f>
        <v>5.5470156792129653E-2</v>
      </c>
      <c r="G29" s="97">
        <f>G28/L28</f>
        <v>4.3919364047608593E-2</v>
      </c>
      <c r="H29" s="97">
        <f>H28/L28</f>
        <v>0.12899117220782644</v>
      </c>
      <c r="I29" s="97">
        <f>I28/L28</f>
        <v>0.14770082129210768</v>
      </c>
      <c r="J29" s="97">
        <f>J28/L28</f>
        <v>5.8368834819271818E-2</v>
      </c>
      <c r="K29" s="97">
        <f>K28/L28</f>
        <v>8.9024550924502607E-2</v>
      </c>
      <c r="L29" s="97">
        <f>E29+F29+G29+H29+I29+J29+K29</f>
        <v>0.99999999999999989</v>
      </c>
    </row>
    <row r="30" spans="2:12">
      <c r="B30" s="255"/>
      <c r="C30" s="272" t="s">
        <v>40</v>
      </c>
      <c r="D30" s="272" t="s">
        <v>11</v>
      </c>
      <c r="E30" s="101">
        <v>949</v>
      </c>
      <c r="F30" s="101">
        <v>94</v>
      </c>
      <c r="G30" s="101">
        <v>72</v>
      </c>
      <c r="H30" s="101">
        <v>205</v>
      </c>
      <c r="I30" s="101">
        <v>179</v>
      </c>
      <c r="J30" s="101">
        <v>61</v>
      </c>
      <c r="K30" s="103">
        <v>85</v>
      </c>
      <c r="L30" s="101">
        <v>1645</v>
      </c>
    </row>
    <row r="31" spans="2:12">
      <c r="B31" s="255"/>
      <c r="C31" s="255"/>
      <c r="D31" s="255"/>
      <c r="E31" s="97">
        <f>E30/L30</f>
        <v>0.57689969604863223</v>
      </c>
      <c r="F31" s="97">
        <f>F30/L30</f>
        <v>5.7142857142857141E-2</v>
      </c>
      <c r="G31" s="97">
        <f>G30/L30</f>
        <v>4.376899696048632E-2</v>
      </c>
      <c r="H31" s="97">
        <f>H30/L30</f>
        <v>0.12462006079027356</v>
      </c>
      <c r="I31" s="97">
        <f>I30/L30</f>
        <v>0.10881458966565349</v>
      </c>
      <c r="J31" s="97">
        <f>J30/L30</f>
        <v>3.7082066869300913E-2</v>
      </c>
      <c r="K31" s="97">
        <f>K30/L30</f>
        <v>5.1671732522796353E-2</v>
      </c>
      <c r="L31" s="97">
        <f>E31+F31+G31+H31+I31+J31+K31</f>
        <v>1</v>
      </c>
    </row>
    <row r="32" spans="2:12">
      <c r="B32" s="255"/>
      <c r="C32" s="255"/>
      <c r="D32" s="272" t="s">
        <v>12</v>
      </c>
      <c r="E32" s="101">
        <v>1716</v>
      </c>
      <c r="F32" s="101">
        <v>158</v>
      </c>
      <c r="G32" s="101">
        <v>113</v>
      </c>
      <c r="H32" s="101">
        <v>360</v>
      </c>
      <c r="I32" s="101">
        <v>335</v>
      </c>
      <c r="J32" s="101">
        <v>103</v>
      </c>
      <c r="K32" s="103">
        <v>167</v>
      </c>
      <c r="L32" s="101">
        <v>2952</v>
      </c>
    </row>
    <row r="33" spans="2:12">
      <c r="B33" s="255"/>
      <c r="C33" s="255"/>
      <c r="D33" s="255"/>
      <c r="E33" s="97">
        <f>E32/L32</f>
        <v>0.58130081300813008</v>
      </c>
      <c r="F33" s="97">
        <f>F32/L32</f>
        <v>5.3523035230352303E-2</v>
      </c>
      <c r="G33" s="97">
        <f>G32/L32</f>
        <v>3.8279132791327913E-2</v>
      </c>
      <c r="H33" s="97">
        <f>H32/L32</f>
        <v>0.12195121951219512</v>
      </c>
      <c r="I33" s="97">
        <f>I32/L32</f>
        <v>0.11348238482384825</v>
      </c>
      <c r="J33" s="97">
        <f>J32/L32</f>
        <v>3.4891598915989162E-2</v>
      </c>
      <c r="K33" s="97">
        <f>K32/L32</f>
        <v>5.6571815718157184E-2</v>
      </c>
      <c r="L33" s="97">
        <f>E33+F33+G33+H33+I33+J33+K33</f>
        <v>0.99999999999999989</v>
      </c>
    </row>
    <row r="34" spans="2:12">
      <c r="B34" s="272" t="s">
        <v>19</v>
      </c>
      <c r="C34" s="272" t="s">
        <v>30</v>
      </c>
      <c r="D34" s="272" t="s">
        <v>11</v>
      </c>
      <c r="E34" s="101">
        <v>448</v>
      </c>
      <c r="F34" s="101">
        <v>82</v>
      </c>
      <c r="G34" s="101">
        <v>67</v>
      </c>
      <c r="H34" s="101">
        <v>205</v>
      </c>
      <c r="I34" s="101">
        <v>219</v>
      </c>
      <c r="J34" s="101">
        <v>73</v>
      </c>
      <c r="K34" s="103">
        <v>98</v>
      </c>
      <c r="L34" s="101">
        <v>1192</v>
      </c>
    </row>
    <row r="35" spans="2:12">
      <c r="B35" s="255"/>
      <c r="C35" s="255"/>
      <c r="D35" s="255"/>
      <c r="E35" s="97">
        <f>E34/L34</f>
        <v>0.37583892617449666</v>
      </c>
      <c r="F35" s="97">
        <f>F34/L34</f>
        <v>6.879194630872483E-2</v>
      </c>
      <c r="G35" s="97">
        <f>G34/L34</f>
        <v>5.620805369127517E-2</v>
      </c>
      <c r="H35" s="97">
        <f>H34/L34</f>
        <v>0.17197986577181207</v>
      </c>
      <c r="I35" s="97">
        <f>I34/L34</f>
        <v>0.1837248322147651</v>
      </c>
      <c r="J35" s="97">
        <f>J34/L34</f>
        <v>6.1241610738255035E-2</v>
      </c>
      <c r="K35" s="97">
        <f>K34/L34</f>
        <v>8.2214765100671147E-2</v>
      </c>
      <c r="L35" s="97">
        <f>E35+F35+G35+H35+I35+J35+K35</f>
        <v>1</v>
      </c>
    </row>
    <row r="36" spans="2:12">
      <c r="B36" s="255"/>
      <c r="C36" s="255"/>
      <c r="D36" s="272" t="s">
        <v>12</v>
      </c>
      <c r="E36" s="101">
        <v>222</v>
      </c>
      <c r="F36" s="101">
        <v>36</v>
      </c>
      <c r="G36" s="101">
        <v>41</v>
      </c>
      <c r="H36" s="101">
        <v>119</v>
      </c>
      <c r="I36" s="101">
        <v>146</v>
      </c>
      <c r="J36" s="101">
        <v>50</v>
      </c>
      <c r="K36" s="103">
        <v>79</v>
      </c>
      <c r="L36" s="101">
        <v>693</v>
      </c>
    </row>
    <row r="37" spans="2:12">
      <c r="B37" s="255"/>
      <c r="C37" s="255"/>
      <c r="D37" s="255"/>
      <c r="E37" s="97">
        <f>E36/L36</f>
        <v>0.32034632034632032</v>
      </c>
      <c r="F37" s="97">
        <f>F36/L36</f>
        <v>5.1948051948051951E-2</v>
      </c>
      <c r="G37" s="97">
        <f>G36/L36</f>
        <v>5.916305916305916E-2</v>
      </c>
      <c r="H37" s="97">
        <f>H36/L36</f>
        <v>0.17171717171717171</v>
      </c>
      <c r="I37" s="97">
        <f>I36/L36</f>
        <v>0.21067821067821069</v>
      </c>
      <c r="J37" s="97">
        <f>J36/L36</f>
        <v>7.2150072150072145E-2</v>
      </c>
      <c r="K37" s="97">
        <f>K36/L36</f>
        <v>0.113997113997114</v>
      </c>
      <c r="L37" s="97">
        <f>E37+F37+G37+H37+I37+J37+K37</f>
        <v>1</v>
      </c>
    </row>
    <row r="38" spans="2:12">
      <c r="B38" s="255"/>
      <c r="C38" s="272" t="s">
        <v>31</v>
      </c>
      <c r="D38" s="272" t="s">
        <v>11</v>
      </c>
      <c r="E38" s="101">
        <v>14907</v>
      </c>
      <c r="F38" s="101">
        <v>1814</v>
      </c>
      <c r="G38" s="101">
        <v>1558</v>
      </c>
      <c r="H38" s="101">
        <v>4483</v>
      </c>
      <c r="I38" s="101">
        <v>4370</v>
      </c>
      <c r="J38" s="101">
        <v>1437</v>
      </c>
      <c r="K38" s="103">
        <v>2339</v>
      </c>
      <c r="L38" s="101">
        <v>30908</v>
      </c>
    </row>
    <row r="39" spans="2:12">
      <c r="B39" s="255"/>
      <c r="C39" s="255"/>
      <c r="D39" s="255"/>
      <c r="E39" s="97">
        <f>E38/L38</f>
        <v>0.4823023165523489</v>
      </c>
      <c r="F39" s="97">
        <f>F38/L38</f>
        <v>5.8690306716707649E-2</v>
      </c>
      <c r="G39" s="97">
        <f>G38/L38</f>
        <v>5.0407661446874592E-2</v>
      </c>
      <c r="H39" s="97">
        <f>H38/L38</f>
        <v>0.14504335447133429</v>
      </c>
      <c r="I39" s="97">
        <f>I38/L38</f>
        <v>0.14138734308269704</v>
      </c>
      <c r="J39" s="97">
        <f>J38/L38</f>
        <v>4.6492817393555069E-2</v>
      </c>
      <c r="K39" s="97">
        <f>K38/L38</f>
        <v>7.5676200336482466E-2</v>
      </c>
      <c r="L39" s="97">
        <f>E39+F39+G39+H39+I39+J39+K39</f>
        <v>1</v>
      </c>
    </row>
    <row r="40" spans="2:12">
      <c r="B40" s="255"/>
      <c r="C40" s="255"/>
      <c r="D40" s="272" t="s">
        <v>12</v>
      </c>
      <c r="E40" s="101">
        <v>24180</v>
      </c>
      <c r="F40" s="101">
        <v>2426</v>
      </c>
      <c r="G40" s="101">
        <v>1912</v>
      </c>
      <c r="H40" s="101">
        <v>5635</v>
      </c>
      <c r="I40" s="101">
        <v>6332</v>
      </c>
      <c r="J40" s="101">
        <v>2357</v>
      </c>
      <c r="K40" s="103">
        <v>3925</v>
      </c>
      <c r="L40" s="101">
        <v>46767</v>
      </c>
    </row>
    <row r="41" spans="2:12">
      <c r="B41" s="255"/>
      <c r="C41" s="255"/>
      <c r="D41" s="255"/>
      <c r="E41" s="97">
        <f>E40/L40</f>
        <v>0.51703123997690681</v>
      </c>
      <c r="F41" s="97">
        <f>F40/L40</f>
        <v>5.1874184788419188E-2</v>
      </c>
      <c r="G41" s="97">
        <f>G40/L40</f>
        <v>4.0883528984112731E-2</v>
      </c>
      <c r="H41" s="97">
        <f>H40/L40</f>
        <v>0.12049094446939081</v>
      </c>
      <c r="I41" s="97">
        <f>I40/L40</f>
        <v>0.13539461586161183</v>
      </c>
      <c r="J41" s="97">
        <f>J40/L40</f>
        <v>5.0398785468385825E-2</v>
      </c>
      <c r="K41" s="97">
        <f>K40/L40</f>
        <v>8.3926700451172842E-2</v>
      </c>
      <c r="L41" s="97">
        <f>E41+F41+G41+H41+I41+J41+K41</f>
        <v>1</v>
      </c>
    </row>
    <row r="42" spans="2:12">
      <c r="B42" s="255"/>
      <c r="C42" s="272" t="s">
        <v>40</v>
      </c>
      <c r="D42" s="272" t="s">
        <v>11</v>
      </c>
      <c r="E42" s="101">
        <v>2240</v>
      </c>
      <c r="F42" s="101">
        <v>206</v>
      </c>
      <c r="G42" s="101">
        <v>159</v>
      </c>
      <c r="H42" s="101">
        <v>451</v>
      </c>
      <c r="I42" s="101">
        <v>386</v>
      </c>
      <c r="J42" s="101">
        <v>117</v>
      </c>
      <c r="K42" s="103">
        <v>219</v>
      </c>
      <c r="L42" s="101">
        <v>3778</v>
      </c>
    </row>
    <row r="43" spans="2:12">
      <c r="B43" s="255"/>
      <c r="C43" s="255"/>
      <c r="D43" s="255"/>
      <c r="E43" s="97">
        <f>E42/L42</f>
        <v>0.59290629962943353</v>
      </c>
      <c r="F43" s="97">
        <f>F42/L42</f>
        <v>5.4526204340921119E-2</v>
      </c>
      <c r="G43" s="97">
        <f>G42/L42</f>
        <v>4.2085759661196404E-2</v>
      </c>
      <c r="H43" s="97">
        <f>H42/L42</f>
        <v>0.11937533086289041</v>
      </c>
      <c r="I43" s="97">
        <f>I42/L42</f>
        <v>0.10217046056114346</v>
      </c>
      <c r="J43" s="97">
        <f>J42/L42</f>
        <v>3.0968766543144521E-2</v>
      </c>
      <c r="K43" s="97">
        <f>K42/L42</f>
        <v>5.7967178401270511E-2</v>
      </c>
      <c r="L43" s="97">
        <f>E43+F43+G43+H43+I43+J43+K43</f>
        <v>1</v>
      </c>
    </row>
    <row r="44" spans="2:12">
      <c r="B44" s="255"/>
      <c r="C44" s="255"/>
      <c r="D44" s="272" t="s">
        <v>12</v>
      </c>
      <c r="E44" s="101">
        <v>3931</v>
      </c>
      <c r="F44" s="101">
        <v>324</v>
      </c>
      <c r="G44" s="101">
        <v>239</v>
      </c>
      <c r="H44" s="101">
        <v>681</v>
      </c>
      <c r="I44" s="101">
        <v>647</v>
      </c>
      <c r="J44" s="101">
        <v>246</v>
      </c>
      <c r="K44" s="103">
        <v>359</v>
      </c>
      <c r="L44" s="101">
        <v>6427</v>
      </c>
    </row>
    <row r="45" spans="2:12">
      <c r="B45" s="255"/>
      <c r="C45" s="255"/>
      <c r="D45" s="255"/>
      <c r="E45" s="97">
        <f>E44/L44</f>
        <v>0.61163840049789953</v>
      </c>
      <c r="F45" s="97">
        <f>F44/L44</f>
        <v>5.0412323012291892E-2</v>
      </c>
      <c r="G45" s="97">
        <f>G44/L44</f>
        <v>3.7186867901042475E-2</v>
      </c>
      <c r="H45" s="97">
        <f>H44/L44</f>
        <v>0.10595923447953945</v>
      </c>
      <c r="I45" s="97">
        <f>I44/L44</f>
        <v>0.10066905243503968</v>
      </c>
      <c r="J45" s="97">
        <f>J44/L44</f>
        <v>3.8276023027851255E-2</v>
      </c>
      <c r="K45" s="97">
        <f>K44/L44</f>
        <v>5.5858098646335771E-2</v>
      </c>
      <c r="L45" s="97">
        <f>E45+F45+G45+H45+I45+J45+K45</f>
        <v>1</v>
      </c>
    </row>
    <row r="46" spans="2:12">
      <c r="B46" s="272" t="s">
        <v>20</v>
      </c>
      <c r="C46" s="272" t="s">
        <v>30</v>
      </c>
      <c r="D46" s="272" t="s">
        <v>11</v>
      </c>
      <c r="E46" s="101">
        <v>745</v>
      </c>
      <c r="F46" s="101">
        <v>123</v>
      </c>
      <c r="G46" s="101">
        <v>95</v>
      </c>
      <c r="H46" s="101">
        <v>331</v>
      </c>
      <c r="I46" s="101">
        <v>374</v>
      </c>
      <c r="J46" s="101">
        <v>130</v>
      </c>
      <c r="K46" s="103">
        <v>191</v>
      </c>
      <c r="L46" s="101">
        <v>1989</v>
      </c>
    </row>
    <row r="47" spans="2:12">
      <c r="B47" s="255"/>
      <c r="C47" s="255"/>
      <c r="D47" s="255"/>
      <c r="E47" s="97">
        <f>E46/L46</f>
        <v>0.37456008044243339</v>
      </c>
      <c r="F47" s="97">
        <f>F46/L46</f>
        <v>6.1840120663650078E-2</v>
      </c>
      <c r="G47" s="97">
        <f>G46/L46</f>
        <v>4.7762694821518348E-2</v>
      </c>
      <c r="H47" s="97">
        <f>H46/L46</f>
        <v>0.16641528406234288</v>
      </c>
      <c r="I47" s="97">
        <f>I46/L46</f>
        <v>0.18803418803418803</v>
      </c>
      <c r="J47" s="97">
        <f>J46/L46</f>
        <v>6.535947712418301E-2</v>
      </c>
      <c r="K47" s="97">
        <f>K46/L46</f>
        <v>9.6028154851684269E-2</v>
      </c>
      <c r="L47" s="97">
        <f>E47+F47+G47+H47+I47+J47+K47</f>
        <v>1</v>
      </c>
    </row>
    <row r="48" spans="2:12">
      <c r="B48" s="255"/>
      <c r="C48" s="255"/>
      <c r="D48" s="272" t="s">
        <v>12</v>
      </c>
      <c r="E48" s="101">
        <v>403</v>
      </c>
      <c r="F48" s="101">
        <v>67</v>
      </c>
      <c r="G48" s="101">
        <v>40</v>
      </c>
      <c r="H48" s="101">
        <v>195</v>
      </c>
      <c r="I48" s="101">
        <v>250</v>
      </c>
      <c r="J48" s="101">
        <v>89</v>
      </c>
      <c r="K48" s="103">
        <v>182</v>
      </c>
      <c r="L48" s="101">
        <v>1226</v>
      </c>
    </row>
    <row r="49" spans="2:12">
      <c r="B49" s="255"/>
      <c r="C49" s="255"/>
      <c r="D49" s="255"/>
      <c r="E49" s="97">
        <f>E48/L48</f>
        <v>0.32871125611745516</v>
      </c>
      <c r="F49" s="97">
        <f>F48/L48</f>
        <v>5.4649265905383361E-2</v>
      </c>
      <c r="G49" s="97">
        <f>G48/L48</f>
        <v>3.2626427406199018E-2</v>
      </c>
      <c r="H49" s="97">
        <f>H48/L48</f>
        <v>0.15905383360522024</v>
      </c>
      <c r="I49" s="97">
        <f>I48/L48</f>
        <v>0.2039151712887439</v>
      </c>
      <c r="J49" s="97">
        <f>J48/L48</f>
        <v>7.2593800978792825E-2</v>
      </c>
      <c r="K49" s="97">
        <f>K48/L48</f>
        <v>0.14845024469820556</v>
      </c>
      <c r="L49" s="97">
        <f>E49+F49+G49+H49+I49+J49+K49</f>
        <v>1.0000000000000002</v>
      </c>
    </row>
    <row r="50" spans="2:12">
      <c r="B50" s="255"/>
      <c r="C50" s="272" t="s">
        <v>31</v>
      </c>
      <c r="D50" s="272" t="s">
        <v>11</v>
      </c>
      <c r="E50" s="101">
        <v>27941</v>
      </c>
      <c r="F50" s="101">
        <v>2874</v>
      </c>
      <c r="G50" s="101">
        <v>2468</v>
      </c>
      <c r="H50" s="101">
        <v>7028</v>
      </c>
      <c r="I50" s="101">
        <v>6798</v>
      </c>
      <c r="J50" s="101">
        <v>2394</v>
      </c>
      <c r="K50" s="103">
        <v>3854</v>
      </c>
      <c r="L50" s="101">
        <v>53357</v>
      </c>
    </row>
    <row r="51" spans="2:12">
      <c r="B51" s="255"/>
      <c r="C51" s="255"/>
      <c r="D51" s="255"/>
      <c r="E51" s="97">
        <f>E50/L50</f>
        <v>0.52366137526472623</v>
      </c>
      <c r="F51" s="97">
        <f>F50/L50</f>
        <v>5.3863598028374905E-2</v>
      </c>
      <c r="G51" s="97">
        <f>G50/L50</f>
        <v>4.6254474576906499E-2</v>
      </c>
      <c r="H51" s="97">
        <f>H50/L50</f>
        <v>0.13171655078059111</v>
      </c>
      <c r="I51" s="97">
        <f>I50/L50</f>
        <v>0.12740596360365089</v>
      </c>
      <c r="J51" s="97">
        <f>J50/L50</f>
        <v>4.4867590006934424E-2</v>
      </c>
      <c r="K51" s="97">
        <f>K50/L50</f>
        <v>7.2230447738815901E-2</v>
      </c>
      <c r="L51" s="97">
        <f>E51+F51+G51+H51+I51+J51+K51</f>
        <v>0.99999999999999989</v>
      </c>
    </row>
    <row r="52" spans="2:12">
      <c r="B52" s="255"/>
      <c r="C52" s="255"/>
      <c r="D52" s="272" t="s">
        <v>12</v>
      </c>
      <c r="E52" s="101">
        <v>44965</v>
      </c>
      <c r="F52" s="101">
        <v>3705</v>
      </c>
      <c r="G52" s="101">
        <v>2982</v>
      </c>
      <c r="H52" s="101">
        <v>8556</v>
      </c>
      <c r="I52" s="101">
        <v>9345</v>
      </c>
      <c r="J52" s="101">
        <v>3799</v>
      </c>
      <c r="K52" s="103">
        <v>6457</v>
      </c>
      <c r="L52" s="101">
        <v>79809</v>
      </c>
    </row>
    <row r="53" spans="2:12">
      <c r="B53" s="255"/>
      <c r="C53" s="255"/>
      <c r="D53" s="255"/>
      <c r="E53" s="97">
        <f>E52/L52</f>
        <v>0.56340763573030606</v>
      </c>
      <c r="F53" s="97">
        <f>F52/L52</f>
        <v>4.6423335714017216E-2</v>
      </c>
      <c r="G53" s="97">
        <f>G52/L52</f>
        <v>3.7364207044318309E-2</v>
      </c>
      <c r="H53" s="97">
        <f>H52/L52</f>
        <v>0.10720595421568996</v>
      </c>
      <c r="I53" s="97">
        <f>I52/L52</f>
        <v>0.11709205728677217</v>
      </c>
      <c r="J53" s="97">
        <f>J52/L52</f>
        <v>4.7601147740229798E-2</v>
      </c>
      <c r="K53" s="97">
        <f>K52/L52</f>
        <v>8.090566226866644E-2</v>
      </c>
      <c r="L53" s="97">
        <f>E53+F53+G53+H53+I53+J53+K53</f>
        <v>1</v>
      </c>
    </row>
    <row r="54" spans="2:12">
      <c r="B54" s="255"/>
      <c r="C54" s="272" t="s">
        <v>40</v>
      </c>
      <c r="D54" s="272" t="s">
        <v>11</v>
      </c>
      <c r="E54" s="101">
        <v>4704</v>
      </c>
      <c r="F54" s="101">
        <v>327</v>
      </c>
      <c r="G54" s="101">
        <v>287</v>
      </c>
      <c r="H54" s="101">
        <v>783</v>
      </c>
      <c r="I54" s="101">
        <v>741</v>
      </c>
      <c r="J54" s="101">
        <v>227</v>
      </c>
      <c r="K54" s="103">
        <v>376</v>
      </c>
      <c r="L54" s="101">
        <v>7445</v>
      </c>
    </row>
    <row r="55" spans="2:12">
      <c r="B55" s="255"/>
      <c r="C55" s="255"/>
      <c r="D55" s="255"/>
      <c r="E55" s="97">
        <f>E54/L54</f>
        <v>0.63183344526527874</v>
      </c>
      <c r="F55" s="97">
        <f>F54/L54</f>
        <v>4.3922095366017461E-2</v>
      </c>
      <c r="G55" s="97">
        <f>G54/L54</f>
        <v>3.8549361987911347E-2</v>
      </c>
      <c r="H55" s="97">
        <f>H54/L54</f>
        <v>0.10517125587642713</v>
      </c>
      <c r="I55" s="97">
        <f>I54/L54</f>
        <v>9.9529885829415715E-2</v>
      </c>
      <c r="J55" s="97">
        <f>J54/L54</f>
        <v>3.0490261920752184E-2</v>
      </c>
      <c r="K55" s="97">
        <f>K54/L54</f>
        <v>5.050369375419745E-2</v>
      </c>
      <c r="L55" s="97">
        <f>E55+F55+G55+H55+I55+J55+K55</f>
        <v>1</v>
      </c>
    </row>
    <row r="56" spans="2:12">
      <c r="B56" s="255"/>
      <c r="C56" s="255"/>
      <c r="D56" s="272" t="s">
        <v>12</v>
      </c>
      <c r="E56" s="101">
        <v>7939</v>
      </c>
      <c r="F56" s="101">
        <v>508</v>
      </c>
      <c r="G56" s="101">
        <v>428</v>
      </c>
      <c r="H56" s="101">
        <v>1181</v>
      </c>
      <c r="I56" s="101">
        <v>1151</v>
      </c>
      <c r="J56" s="101">
        <v>409</v>
      </c>
      <c r="K56" s="103">
        <v>623</v>
      </c>
      <c r="L56" s="101">
        <v>12239</v>
      </c>
    </row>
    <row r="57" spans="2:12">
      <c r="B57" s="255"/>
      <c r="C57" s="255"/>
      <c r="D57" s="255"/>
      <c r="E57" s="97">
        <f>E56/L56</f>
        <v>0.64866410654465234</v>
      </c>
      <c r="F57" s="97">
        <f>F56/L56</f>
        <v>4.1506659040771304E-2</v>
      </c>
      <c r="G57" s="97">
        <f>G56/L56</f>
        <v>3.4970177302067161E-2</v>
      </c>
      <c r="H57" s="97">
        <f>H56/L56</f>
        <v>9.6494811667619904E-2</v>
      </c>
      <c r="I57" s="97">
        <f>I56/L56</f>
        <v>9.4043631015605852E-2</v>
      </c>
      <c r="J57" s="97">
        <f>J56/L56</f>
        <v>3.341776288912493E-2</v>
      </c>
      <c r="K57" s="97">
        <f>K56/L56</f>
        <v>5.0902851540158507E-2</v>
      </c>
      <c r="L57" s="97">
        <f>E57+F57+G57+H57+I57+J57+K57</f>
        <v>1</v>
      </c>
    </row>
    <row r="58" spans="2:12">
      <c r="B58" s="272" t="s">
        <v>21</v>
      </c>
      <c r="C58" s="272" t="s">
        <v>30</v>
      </c>
      <c r="D58" s="272" t="s">
        <v>11</v>
      </c>
      <c r="E58" s="101">
        <v>1100</v>
      </c>
      <c r="F58" s="101">
        <v>162</v>
      </c>
      <c r="G58" s="101">
        <v>181</v>
      </c>
      <c r="H58" s="101">
        <v>473</v>
      </c>
      <c r="I58" s="101">
        <v>508</v>
      </c>
      <c r="J58" s="101">
        <v>166</v>
      </c>
      <c r="K58" s="103">
        <v>256</v>
      </c>
      <c r="L58" s="101">
        <v>2846</v>
      </c>
    </row>
    <row r="59" spans="2:12">
      <c r="B59" s="255"/>
      <c r="C59" s="255"/>
      <c r="D59" s="255"/>
      <c r="E59" s="97">
        <f>E58/L58</f>
        <v>0.38650737877723118</v>
      </c>
      <c r="F59" s="97">
        <f>F58/L58</f>
        <v>5.6921995783555869E-2</v>
      </c>
      <c r="G59" s="97">
        <f>G58/L58</f>
        <v>6.3598032326071682E-2</v>
      </c>
      <c r="H59" s="97">
        <f>H58/L58</f>
        <v>0.1661981728742094</v>
      </c>
      <c r="I59" s="97">
        <f>I58/L58</f>
        <v>0.17849613492621222</v>
      </c>
      <c r="J59" s="97">
        <f>J58/L58</f>
        <v>5.8327477160927621E-2</v>
      </c>
      <c r="K59" s="97">
        <f>K58/L58</f>
        <v>8.9950808151791989E-2</v>
      </c>
      <c r="L59" s="97">
        <f>E59+F59+G59+H59+I59+J59+K59</f>
        <v>1</v>
      </c>
    </row>
    <row r="60" spans="2:12">
      <c r="B60" s="255"/>
      <c r="C60" s="255"/>
      <c r="D60" s="272" t="s">
        <v>12</v>
      </c>
      <c r="E60" s="101">
        <v>628</v>
      </c>
      <c r="F60" s="101">
        <v>98</v>
      </c>
      <c r="G60" s="101">
        <v>85</v>
      </c>
      <c r="H60" s="101">
        <v>277</v>
      </c>
      <c r="I60" s="101">
        <v>342</v>
      </c>
      <c r="J60" s="101">
        <v>157</v>
      </c>
      <c r="K60" s="103">
        <v>227</v>
      </c>
      <c r="L60" s="101">
        <v>1814</v>
      </c>
    </row>
    <row r="61" spans="2:12">
      <c r="B61" s="255"/>
      <c r="C61" s="255"/>
      <c r="D61" s="255"/>
      <c r="E61" s="97">
        <f>E60/L60</f>
        <v>0.34619625137816978</v>
      </c>
      <c r="F61" s="97">
        <f>F60/L60</f>
        <v>5.4024255788313123E-2</v>
      </c>
      <c r="G61" s="97">
        <f>G60/L60</f>
        <v>4.6857772877618525E-2</v>
      </c>
      <c r="H61" s="97">
        <f>H60/L60</f>
        <v>0.15270121278941565</v>
      </c>
      <c r="I61" s="97">
        <f>I60/L60</f>
        <v>0.18853362734288864</v>
      </c>
      <c r="J61" s="97">
        <f>J60/L60</f>
        <v>8.6549062844542446E-2</v>
      </c>
      <c r="K61" s="97">
        <f>K60/L60</f>
        <v>0.12513781697905182</v>
      </c>
      <c r="L61" s="97">
        <f>E61+F61+G61+H61+I61+J61+K61</f>
        <v>1</v>
      </c>
    </row>
    <row r="62" spans="2:12">
      <c r="B62" s="255"/>
      <c r="C62" s="272" t="s">
        <v>31</v>
      </c>
      <c r="D62" s="272" t="s">
        <v>11</v>
      </c>
      <c r="E62" s="101">
        <v>44218</v>
      </c>
      <c r="F62" s="101">
        <v>3993</v>
      </c>
      <c r="G62" s="101">
        <v>3188</v>
      </c>
      <c r="H62" s="101">
        <v>9550</v>
      </c>
      <c r="I62" s="101">
        <v>9070</v>
      </c>
      <c r="J62" s="101">
        <v>3200</v>
      </c>
      <c r="K62" s="103">
        <v>4957</v>
      </c>
      <c r="L62" s="101">
        <v>78176</v>
      </c>
    </row>
    <row r="63" spans="2:12">
      <c r="B63" s="255"/>
      <c r="C63" s="255"/>
      <c r="D63" s="255"/>
      <c r="E63" s="97">
        <f>E62/L62</f>
        <v>0.56562116250511663</v>
      </c>
      <c r="F63" s="97">
        <f>F62/L62</f>
        <v>5.1077056897257472E-2</v>
      </c>
      <c r="G63" s="97">
        <f>G62/L62</f>
        <v>4.0779778960294721E-2</v>
      </c>
      <c r="H63" s="97">
        <f>H62/L62</f>
        <v>0.12216025378632829</v>
      </c>
      <c r="I63" s="97">
        <f>I62/L62</f>
        <v>0.11602026197298404</v>
      </c>
      <c r="J63" s="97">
        <f>J62/L62</f>
        <v>4.0933278755628327E-2</v>
      </c>
      <c r="K63" s="97">
        <f>K62/L62</f>
        <v>6.3408207122390509E-2</v>
      </c>
      <c r="L63" s="97">
        <f>E63+F63+G63+H63+I63+J63+K63</f>
        <v>1.0000000000000002</v>
      </c>
    </row>
    <row r="64" spans="2:12">
      <c r="B64" s="255"/>
      <c r="C64" s="255"/>
      <c r="D64" s="272" t="s">
        <v>12</v>
      </c>
      <c r="E64" s="101">
        <v>69345</v>
      </c>
      <c r="F64" s="101">
        <v>4869</v>
      </c>
      <c r="G64" s="101">
        <v>3914</v>
      </c>
      <c r="H64" s="101">
        <v>11213</v>
      </c>
      <c r="I64" s="101">
        <v>11895</v>
      </c>
      <c r="J64" s="101">
        <v>4712</v>
      </c>
      <c r="K64" s="103">
        <v>7894</v>
      </c>
      <c r="L64" s="101">
        <v>113842</v>
      </c>
    </row>
    <row r="65" spans="2:12">
      <c r="B65" s="255"/>
      <c r="C65" s="255"/>
      <c r="D65" s="255"/>
      <c r="E65" s="97">
        <f>E64/L64</f>
        <v>0.60913371163542451</v>
      </c>
      <c r="F65" s="97">
        <f>F64/L64</f>
        <v>4.2769803763110278E-2</v>
      </c>
      <c r="G65" s="97">
        <f>G64/L64</f>
        <v>3.4380984171044078E-2</v>
      </c>
      <c r="H65" s="97">
        <f>H64/L64</f>
        <v>9.849616134642751E-2</v>
      </c>
      <c r="I65" s="97">
        <f>I64/L64</f>
        <v>0.10448692046871981</v>
      </c>
      <c r="J65" s="97">
        <f>J64/L64</f>
        <v>4.1390699390383159E-2</v>
      </c>
      <c r="K65" s="97">
        <f>K64/L64</f>
        <v>6.9341719224890644E-2</v>
      </c>
      <c r="L65" s="97">
        <f>E65+F65+G65+H65+I65+J65+K65</f>
        <v>0.99999999999999989</v>
      </c>
    </row>
    <row r="66" spans="2:12">
      <c r="B66" s="255"/>
      <c r="C66" s="272" t="s">
        <v>40</v>
      </c>
      <c r="D66" s="272" t="s">
        <v>11</v>
      </c>
      <c r="E66" s="101">
        <v>8379</v>
      </c>
      <c r="F66" s="101">
        <v>560</v>
      </c>
      <c r="G66" s="101">
        <v>416</v>
      </c>
      <c r="H66" s="101">
        <v>1089</v>
      </c>
      <c r="I66" s="101">
        <v>951</v>
      </c>
      <c r="J66" s="101">
        <v>299</v>
      </c>
      <c r="K66" s="103">
        <v>532</v>
      </c>
      <c r="L66" s="101">
        <v>12226</v>
      </c>
    </row>
    <row r="67" spans="2:12">
      <c r="B67" s="255"/>
      <c r="C67" s="255"/>
      <c r="D67" s="255"/>
      <c r="E67" s="97">
        <f>E66/L66</f>
        <v>0.68534271225257648</v>
      </c>
      <c r="F67" s="97">
        <f>F66/L66</f>
        <v>4.5804024210698513E-2</v>
      </c>
      <c r="G67" s="97">
        <f>G66/L66</f>
        <v>3.4025846556518892E-2</v>
      </c>
      <c r="H67" s="97">
        <f>H66/L66</f>
        <v>8.9072468509733355E-2</v>
      </c>
      <c r="I67" s="97">
        <f>I66/L66</f>
        <v>7.7785048257811226E-2</v>
      </c>
      <c r="J67" s="97">
        <f>J66/L66</f>
        <v>2.4456077212497956E-2</v>
      </c>
      <c r="K67" s="97">
        <f>K66/L66</f>
        <v>4.3513823000163585E-2</v>
      </c>
      <c r="L67" s="97">
        <f>E67+F67+G67+H67+I67+J67+K67</f>
        <v>1</v>
      </c>
    </row>
    <row r="68" spans="2:12">
      <c r="B68" s="255"/>
      <c r="C68" s="255"/>
      <c r="D68" s="272" t="s">
        <v>12</v>
      </c>
      <c r="E68" s="101">
        <v>13667</v>
      </c>
      <c r="F68" s="101">
        <v>742</v>
      </c>
      <c r="G68" s="101">
        <v>587</v>
      </c>
      <c r="H68" s="101">
        <v>1536</v>
      </c>
      <c r="I68" s="101">
        <v>1565</v>
      </c>
      <c r="J68" s="101">
        <v>564</v>
      </c>
      <c r="K68" s="103">
        <v>876</v>
      </c>
      <c r="L68" s="101">
        <v>19537</v>
      </c>
    </row>
    <row r="69" spans="2:12">
      <c r="B69" s="255"/>
      <c r="C69" s="255"/>
      <c r="D69" s="255"/>
      <c r="E69" s="97">
        <f>E68/L68</f>
        <v>0.69954445411270927</v>
      </c>
      <c r="F69" s="97">
        <f>F68/L68</f>
        <v>3.7979218917950558E-2</v>
      </c>
      <c r="G69" s="97">
        <f>G68/L68</f>
        <v>3.0045554588729078E-2</v>
      </c>
      <c r="H69" s="97">
        <f>H68/L68</f>
        <v>7.8620054256027028E-2</v>
      </c>
      <c r="I69" s="97">
        <f>I68/L68</f>
        <v>8.0104417259558788E-2</v>
      </c>
      <c r="J69" s="97">
        <f>J68/L68</f>
        <v>2.8868301172134923E-2</v>
      </c>
      <c r="K69" s="97">
        <f>K68/L68</f>
        <v>4.4837999692890415E-2</v>
      </c>
      <c r="L69" s="97">
        <f>E69+F69+G69+H69+I69+J69+K69</f>
        <v>0.99999999999999989</v>
      </c>
    </row>
    <row r="70" spans="2:12">
      <c r="B70" s="272" t="s">
        <v>22</v>
      </c>
      <c r="C70" s="272" t="s">
        <v>30</v>
      </c>
      <c r="D70" s="272" t="s">
        <v>11</v>
      </c>
      <c r="E70" s="101">
        <v>1319</v>
      </c>
      <c r="F70" s="101">
        <v>174</v>
      </c>
      <c r="G70" s="101">
        <v>190</v>
      </c>
      <c r="H70" s="101">
        <v>564</v>
      </c>
      <c r="I70" s="101">
        <v>528</v>
      </c>
      <c r="J70" s="101">
        <v>221</v>
      </c>
      <c r="K70" s="103">
        <v>247</v>
      </c>
      <c r="L70" s="101">
        <v>3243</v>
      </c>
    </row>
    <row r="71" spans="2:12">
      <c r="B71" s="255"/>
      <c r="C71" s="255"/>
      <c r="D71" s="255"/>
      <c r="E71" s="97">
        <f>E70/L70</f>
        <v>0.40672217082947887</v>
      </c>
      <c r="F71" s="97">
        <f>F70/L70</f>
        <v>5.3654024051803882E-2</v>
      </c>
      <c r="G71" s="97">
        <f>G70/L70</f>
        <v>5.8587727412889298E-2</v>
      </c>
      <c r="H71" s="97">
        <f>H70/L70</f>
        <v>0.17391304347826086</v>
      </c>
      <c r="I71" s="97">
        <f>I70/L70</f>
        <v>0.16281221091581868</v>
      </c>
      <c r="J71" s="97">
        <f>J70/L70</f>
        <v>6.814677767499229E-2</v>
      </c>
      <c r="K71" s="97">
        <f>K70/L70</f>
        <v>7.6164045636756092E-2</v>
      </c>
      <c r="L71" s="97">
        <f>E71+F71+G71+H71+I71+J71+K71</f>
        <v>0.99999999999999989</v>
      </c>
    </row>
    <row r="72" spans="2:12">
      <c r="B72" s="255"/>
      <c r="C72" s="255"/>
      <c r="D72" s="272" t="s">
        <v>12</v>
      </c>
      <c r="E72" s="101">
        <v>872</v>
      </c>
      <c r="F72" s="101">
        <v>111</v>
      </c>
      <c r="G72" s="101">
        <v>99</v>
      </c>
      <c r="H72" s="101">
        <v>286</v>
      </c>
      <c r="I72" s="101">
        <v>400</v>
      </c>
      <c r="J72" s="101">
        <v>162</v>
      </c>
      <c r="K72" s="103">
        <v>256</v>
      </c>
      <c r="L72" s="101">
        <v>2186</v>
      </c>
    </row>
    <row r="73" spans="2:12">
      <c r="B73" s="255"/>
      <c r="C73" s="255"/>
      <c r="D73" s="255"/>
      <c r="E73" s="97">
        <f>E72/L72</f>
        <v>0.39890210430009149</v>
      </c>
      <c r="F73" s="97">
        <f>F72/L72</f>
        <v>5.0777676120768528E-2</v>
      </c>
      <c r="G73" s="97">
        <f>G72/L72</f>
        <v>4.5288197621225983E-2</v>
      </c>
      <c r="H73" s="97">
        <f>H72/L72</f>
        <v>0.13083257090576395</v>
      </c>
      <c r="I73" s="97">
        <f>I72/L72</f>
        <v>0.18298261665141813</v>
      </c>
      <c r="J73" s="97">
        <f>J72/L72</f>
        <v>7.4107959743824336E-2</v>
      </c>
      <c r="K73" s="97">
        <f>K72/L72</f>
        <v>0.1171088746569076</v>
      </c>
      <c r="L73" s="97">
        <f>E73+F73+G73+H73+I73+J73+K73</f>
        <v>1</v>
      </c>
    </row>
    <row r="74" spans="2:12">
      <c r="B74" s="255"/>
      <c r="C74" s="272" t="s">
        <v>31</v>
      </c>
      <c r="D74" s="272" t="s">
        <v>11</v>
      </c>
      <c r="E74" s="101">
        <v>52982</v>
      </c>
      <c r="F74" s="101">
        <v>3916</v>
      </c>
      <c r="G74" s="101">
        <v>3232</v>
      </c>
      <c r="H74" s="101">
        <v>9387</v>
      </c>
      <c r="I74" s="101">
        <v>9453</v>
      </c>
      <c r="J74" s="101">
        <v>3355</v>
      </c>
      <c r="K74" s="103">
        <v>5262</v>
      </c>
      <c r="L74" s="101">
        <v>87587</v>
      </c>
    </row>
    <row r="75" spans="2:12">
      <c r="B75" s="255"/>
      <c r="C75" s="255"/>
      <c r="D75" s="255"/>
      <c r="E75" s="97">
        <f>E74/L74</f>
        <v>0.60490712091977117</v>
      </c>
      <c r="F75" s="97">
        <f>F74/L74</f>
        <v>4.470983136766872E-2</v>
      </c>
      <c r="G75" s="97">
        <f>G74/L74</f>
        <v>3.690045326361218E-2</v>
      </c>
      <c r="H75" s="97">
        <f>H74/L74</f>
        <v>0.10717343898067065</v>
      </c>
      <c r="I75" s="97">
        <f>I74/L74</f>
        <v>0.10792697546439541</v>
      </c>
      <c r="J75" s="97">
        <f>J74/L74</f>
        <v>3.8304771256008313E-2</v>
      </c>
      <c r="K75" s="97">
        <f>K74/L74</f>
        <v>6.007740874787354E-2</v>
      </c>
      <c r="L75" s="97">
        <f>E75+F75+G75+H75+I75+J75+K75</f>
        <v>1</v>
      </c>
    </row>
    <row r="76" spans="2:12">
      <c r="B76" s="255"/>
      <c r="C76" s="255"/>
      <c r="D76" s="272" t="s">
        <v>12</v>
      </c>
      <c r="E76" s="101">
        <v>81556</v>
      </c>
      <c r="F76" s="101">
        <v>4789</v>
      </c>
      <c r="G76" s="101">
        <v>3693</v>
      </c>
      <c r="H76" s="101">
        <v>10699</v>
      </c>
      <c r="I76" s="101">
        <v>11611</v>
      </c>
      <c r="J76" s="101">
        <v>4731</v>
      </c>
      <c r="K76" s="103">
        <v>8198</v>
      </c>
      <c r="L76" s="101">
        <v>125277</v>
      </c>
    </row>
    <row r="77" spans="2:12">
      <c r="B77" s="255"/>
      <c r="C77" s="255"/>
      <c r="D77" s="255"/>
      <c r="E77" s="97">
        <f>E76/L76</f>
        <v>0.65100537209543652</v>
      </c>
      <c r="F77" s="97">
        <f>F76/L76</f>
        <v>3.8227288329062796E-2</v>
      </c>
      <c r="G77" s="97">
        <f>G76/L76</f>
        <v>2.9478675255633517E-2</v>
      </c>
      <c r="H77" s="97">
        <f>H76/L76</f>
        <v>8.5402747511514485E-2</v>
      </c>
      <c r="I77" s="97">
        <f>I76/L76</f>
        <v>9.2682615324441039E-2</v>
      </c>
      <c r="J77" s="97">
        <f>J76/L76</f>
        <v>3.7764314279556503E-2</v>
      </c>
      <c r="K77" s="97">
        <f>K76/L76</f>
        <v>6.5438987204355148E-2</v>
      </c>
      <c r="L77" s="97">
        <f>E77+F77+G77+H77+I77+J77+K77</f>
        <v>0.99999999999999989</v>
      </c>
    </row>
    <row r="78" spans="2:12">
      <c r="B78" s="255"/>
      <c r="C78" s="272" t="s">
        <v>40</v>
      </c>
      <c r="D78" s="272" t="s">
        <v>11</v>
      </c>
      <c r="E78" s="101">
        <v>10947</v>
      </c>
      <c r="F78" s="101">
        <v>564</v>
      </c>
      <c r="G78" s="101">
        <v>425</v>
      </c>
      <c r="H78" s="101">
        <v>1129</v>
      </c>
      <c r="I78" s="101">
        <v>1069</v>
      </c>
      <c r="J78" s="101">
        <v>386</v>
      </c>
      <c r="K78" s="103">
        <v>511</v>
      </c>
      <c r="L78" s="101">
        <v>15031</v>
      </c>
    </row>
    <row r="79" spans="2:12">
      <c r="B79" s="255"/>
      <c r="C79" s="255"/>
      <c r="D79" s="255"/>
      <c r="E79" s="97">
        <f>E78/L78</f>
        <v>0.72829485729492383</v>
      </c>
      <c r="F79" s="97">
        <f>F78/L78</f>
        <v>3.7522453595901804E-2</v>
      </c>
      <c r="G79" s="97">
        <f>G78/L78</f>
        <v>2.8274898543011111E-2</v>
      </c>
      <c r="H79" s="97">
        <f>H78/L78</f>
        <v>7.511143636484599E-2</v>
      </c>
      <c r="I79" s="97">
        <f>I78/L78</f>
        <v>7.1119685982303241E-2</v>
      </c>
      <c r="J79" s="97">
        <f>J78/L78</f>
        <v>2.5680260794358326E-2</v>
      </c>
      <c r="K79" s="97">
        <f>K78/L78</f>
        <v>3.3996407424655713E-2</v>
      </c>
      <c r="L79" s="97">
        <f>E79+F79+G79+H79+I79+J79+K79</f>
        <v>1</v>
      </c>
    </row>
    <row r="80" spans="2:12">
      <c r="B80" s="255"/>
      <c r="C80" s="255"/>
      <c r="D80" s="272" t="s">
        <v>12</v>
      </c>
      <c r="E80" s="101">
        <v>17728</v>
      </c>
      <c r="F80" s="101">
        <v>776</v>
      </c>
      <c r="G80" s="101">
        <v>576</v>
      </c>
      <c r="H80" s="101">
        <v>1690</v>
      </c>
      <c r="I80" s="101">
        <v>1722</v>
      </c>
      <c r="J80" s="101">
        <v>610</v>
      </c>
      <c r="K80" s="103">
        <v>948</v>
      </c>
      <c r="L80" s="101">
        <v>24050</v>
      </c>
    </row>
    <row r="81" spans="2:12">
      <c r="B81" s="255"/>
      <c r="C81" s="255"/>
      <c r="D81" s="255"/>
      <c r="E81" s="97">
        <f>E80/L80</f>
        <v>0.73713097713097708</v>
      </c>
      <c r="F81" s="97">
        <f>F80/L80</f>
        <v>3.2266112266112264E-2</v>
      </c>
      <c r="G81" s="97">
        <f>G80/L80</f>
        <v>2.3950103950103951E-2</v>
      </c>
      <c r="H81" s="97">
        <f>H80/L80</f>
        <v>7.0270270270270274E-2</v>
      </c>
      <c r="I81" s="97">
        <f>I80/L80</f>
        <v>7.1600831600831596E-2</v>
      </c>
      <c r="J81" s="97">
        <f>J80/L80</f>
        <v>2.5363825363825365E-2</v>
      </c>
      <c r="K81" s="97">
        <f>K80/L80</f>
        <v>3.9417879417879415E-2</v>
      </c>
      <c r="L81" s="97">
        <f>E81+F81+G81+H81+I81+J81+K81</f>
        <v>1</v>
      </c>
    </row>
    <row r="82" spans="2:12">
      <c r="B82" s="272" t="s">
        <v>23</v>
      </c>
      <c r="C82" s="272" t="s">
        <v>30</v>
      </c>
      <c r="D82" s="272" t="s">
        <v>11</v>
      </c>
      <c r="E82" s="101">
        <v>1685</v>
      </c>
      <c r="F82" s="101">
        <v>218</v>
      </c>
      <c r="G82" s="101">
        <v>194</v>
      </c>
      <c r="H82" s="101">
        <v>646</v>
      </c>
      <c r="I82" s="101">
        <v>621</v>
      </c>
      <c r="J82" s="101">
        <v>185</v>
      </c>
      <c r="K82" s="103">
        <v>186</v>
      </c>
      <c r="L82" s="101">
        <v>3735</v>
      </c>
    </row>
    <row r="83" spans="2:12">
      <c r="B83" s="255"/>
      <c r="C83" s="255"/>
      <c r="D83" s="255"/>
      <c r="E83" s="97">
        <f>E82/L82</f>
        <v>0.45113788487282463</v>
      </c>
      <c r="F83" s="97">
        <f>F82/L82</f>
        <v>5.8366800535475237E-2</v>
      </c>
      <c r="G83" s="97">
        <f>G82/L82</f>
        <v>5.1941097724230258E-2</v>
      </c>
      <c r="H83" s="97">
        <f>H82/L82</f>
        <v>0.17295850066934404</v>
      </c>
      <c r="I83" s="97">
        <f>I82/L82</f>
        <v>0.16626506024096385</v>
      </c>
      <c r="J83" s="97">
        <f>J82/L82</f>
        <v>4.9531459170013385E-2</v>
      </c>
      <c r="K83" s="97">
        <f>K82/L82</f>
        <v>4.9799196787148593E-2</v>
      </c>
      <c r="L83" s="97">
        <f>E83+F83+G83+H83+I83+J83+K83</f>
        <v>1</v>
      </c>
    </row>
    <row r="84" spans="2:12">
      <c r="B84" s="255"/>
      <c r="C84" s="255"/>
      <c r="D84" s="272" t="s">
        <v>12</v>
      </c>
      <c r="E84" s="101">
        <v>1108</v>
      </c>
      <c r="F84" s="101">
        <v>114</v>
      </c>
      <c r="G84" s="101">
        <v>109</v>
      </c>
      <c r="H84" s="101">
        <v>370</v>
      </c>
      <c r="I84" s="101">
        <v>482</v>
      </c>
      <c r="J84" s="101">
        <v>144</v>
      </c>
      <c r="K84" s="103">
        <v>175</v>
      </c>
      <c r="L84" s="101">
        <v>2502</v>
      </c>
    </row>
    <row r="85" spans="2:12">
      <c r="B85" s="255"/>
      <c r="C85" s="255"/>
      <c r="D85" s="255"/>
      <c r="E85" s="97">
        <f>E84/L84</f>
        <v>0.44284572342126299</v>
      </c>
      <c r="F85" s="97">
        <f>F84/L84</f>
        <v>4.5563549160671464E-2</v>
      </c>
      <c r="G85" s="97">
        <f>G84/L84</f>
        <v>4.3565147881694646E-2</v>
      </c>
      <c r="H85" s="97">
        <f>H84/L84</f>
        <v>0.14788169464428458</v>
      </c>
      <c r="I85" s="97">
        <f>I84/L84</f>
        <v>0.19264588329336529</v>
      </c>
      <c r="J85" s="97">
        <f>J84/L84</f>
        <v>5.7553956834532377E-2</v>
      </c>
      <c r="K85" s="97">
        <f>K84/L84</f>
        <v>6.9944044764188654E-2</v>
      </c>
      <c r="L85" s="97">
        <f>E85+F85+G85+H85+I85+J85+K85</f>
        <v>1</v>
      </c>
    </row>
    <row r="86" spans="2:12">
      <c r="B86" s="255"/>
      <c r="C86" s="272" t="s">
        <v>31</v>
      </c>
      <c r="D86" s="272" t="s">
        <v>11</v>
      </c>
      <c r="E86" s="101">
        <v>61879</v>
      </c>
      <c r="F86" s="101">
        <v>3682</v>
      </c>
      <c r="G86" s="101">
        <v>3105</v>
      </c>
      <c r="H86" s="101">
        <v>9557</v>
      </c>
      <c r="I86" s="101">
        <v>9396</v>
      </c>
      <c r="J86" s="101">
        <v>2943</v>
      </c>
      <c r="K86" s="103">
        <v>3946</v>
      </c>
      <c r="L86" s="101">
        <v>94508</v>
      </c>
    </row>
    <row r="87" spans="2:12">
      <c r="B87" s="255"/>
      <c r="C87" s="255"/>
      <c r="D87" s="255"/>
      <c r="E87" s="97">
        <f>E86/L86</f>
        <v>0.6547488043340246</v>
      </c>
      <c r="F87" s="97">
        <f>F86/L86</f>
        <v>3.8959664790282303E-2</v>
      </c>
      <c r="G87" s="97">
        <f>G86/L86</f>
        <v>3.2854361535531382E-2</v>
      </c>
      <c r="H87" s="97">
        <f>H86/L86</f>
        <v>0.10112371439454861</v>
      </c>
      <c r="I87" s="97">
        <f>I86/L86</f>
        <v>9.9420154907521055E-2</v>
      </c>
      <c r="J87" s="97">
        <f>J86/L86</f>
        <v>3.1140220933677572E-2</v>
      </c>
      <c r="K87" s="97">
        <f>K86/L86</f>
        <v>4.1753079104414441E-2</v>
      </c>
      <c r="L87" s="97">
        <f>E87+F87+G87+H87+I87+J87+K87</f>
        <v>0.99999999999999989</v>
      </c>
    </row>
    <row r="88" spans="2:12">
      <c r="B88" s="255"/>
      <c r="C88" s="255"/>
      <c r="D88" s="272" t="s">
        <v>12</v>
      </c>
      <c r="E88" s="101">
        <v>90990</v>
      </c>
      <c r="F88" s="101">
        <v>3988</v>
      </c>
      <c r="G88" s="101">
        <v>3295</v>
      </c>
      <c r="H88" s="101">
        <v>10268</v>
      </c>
      <c r="I88" s="101">
        <v>11838</v>
      </c>
      <c r="J88" s="101">
        <v>4213</v>
      </c>
      <c r="K88" s="103">
        <v>5719</v>
      </c>
      <c r="L88" s="101">
        <v>130311</v>
      </c>
    </row>
    <row r="89" spans="2:12">
      <c r="B89" s="255"/>
      <c r="C89" s="255"/>
      <c r="D89" s="255"/>
      <c r="E89" s="97">
        <f>E88/L88</f>
        <v>0.69825264175702739</v>
      </c>
      <c r="F89" s="97">
        <f>F88/L88</f>
        <v>3.0603709587064792E-2</v>
      </c>
      <c r="G89" s="97">
        <f>G88/L88</f>
        <v>2.52856627606265E-2</v>
      </c>
      <c r="H89" s="97">
        <f>H88/L88</f>
        <v>7.8796110842522887E-2</v>
      </c>
      <c r="I89" s="97">
        <f>I88/L88</f>
        <v>9.0844211156387411E-2</v>
      </c>
      <c r="J89" s="97">
        <f>J88/L88</f>
        <v>3.2330348167077222E-2</v>
      </c>
      <c r="K89" s="97">
        <f>K88/L88</f>
        <v>4.3887315729293767E-2</v>
      </c>
      <c r="L89" s="97">
        <f>E89+F89+G89+H89+I89+J89+K89</f>
        <v>1</v>
      </c>
    </row>
    <row r="90" spans="2:12">
      <c r="B90" s="255"/>
      <c r="C90" s="272" t="s">
        <v>40</v>
      </c>
      <c r="D90" s="272" t="s">
        <v>11</v>
      </c>
      <c r="E90" s="101">
        <v>14280</v>
      </c>
      <c r="F90" s="101">
        <v>540</v>
      </c>
      <c r="G90" s="101">
        <v>413</v>
      </c>
      <c r="H90" s="101">
        <v>1228</v>
      </c>
      <c r="I90" s="101">
        <v>1094</v>
      </c>
      <c r="J90" s="101">
        <v>328</v>
      </c>
      <c r="K90" s="103">
        <v>363</v>
      </c>
      <c r="L90" s="101">
        <v>18246</v>
      </c>
    </row>
    <row r="91" spans="2:12">
      <c r="B91" s="255"/>
      <c r="C91" s="255"/>
      <c r="D91" s="255"/>
      <c r="E91" s="97">
        <f>E90/L90</f>
        <v>0.78263729036501151</v>
      </c>
      <c r="F91" s="97">
        <f>F90/L90</f>
        <v>2.9595527786912199E-2</v>
      </c>
      <c r="G91" s="97">
        <f>G90/L90</f>
        <v>2.2635098103693959E-2</v>
      </c>
      <c r="H91" s="97">
        <f>H90/L90</f>
        <v>6.7302422448755894E-2</v>
      </c>
      <c r="I91" s="97">
        <f>I90/L90</f>
        <v>5.9958347034966566E-2</v>
      </c>
      <c r="J91" s="97">
        <f>J90/L90</f>
        <v>1.7976542803902224E-2</v>
      </c>
      <c r="K91" s="97">
        <f>K90/L90</f>
        <v>1.9894771456757644E-2</v>
      </c>
      <c r="L91" s="97">
        <f>E91+F91+G91+H91+I91+J91+K91</f>
        <v>1</v>
      </c>
    </row>
    <row r="92" spans="2:12">
      <c r="B92" s="255"/>
      <c r="C92" s="255"/>
      <c r="D92" s="272" t="s">
        <v>12</v>
      </c>
      <c r="E92" s="101">
        <v>22049</v>
      </c>
      <c r="F92" s="101">
        <v>781</v>
      </c>
      <c r="G92" s="101">
        <v>565</v>
      </c>
      <c r="H92" s="101">
        <v>1680</v>
      </c>
      <c r="I92" s="101">
        <v>1709</v>
      </c>
      <c r="J92" s="101">
        <v>530</v>
      </c>
      <c r="K92" s="103">
        <v>721</v>
      </c>
      <c r="L92" s="101">
        <v>28035</v>
      </c>
    </row>
    <row r="93" spans="2:12">
      <c r="B93" s="255"/>
      <c r="C93" s="255"/>
      <c r="D93" s="255"/>
      <c r="E93" s="97">
        <f>E92/L92</f>
        <v>0.78648118423399327</v>
      </c>
      <c r="F93" s="97">
        <f>F92/L92</f>
        <v>2.7858034599607635E-2</v>
      </c>
      <c r="G93" s="97">
        <f>G92/L92</f>
        <v>2.0153379703941501E-2</v>
      </c>
      <c r="H93" s="97">
        <f>H92/L92</f>
        <v>5.9925093632958802E-2</v>
      </c>
      <c r="I93" s="97">
        <f>I92/L92</f>
        <v>6.0959514892099165E-2</v>
      </c>
      <c r="J93" s="97">
        <f>J92/L92</f>
        <v>1.890494025325486E-2</v>
      </c>
      <c r="K93" s="97">
        <f>K92/L92</f>
        <v>2.571785268414482E-2</v>
      </c>
      <c r="L93" s="97">
        <f>E93+F93+G93+H93+I93+J93+K93</f>
        <v>1</v>
      </c>
    </row>
    <row r="94" spans="2:12">
      <c r="B94" s="272" t="s">
        <v>24</v>
      </c>
      <c r="C94" s="272" t="s">
        <v>30</v>
      </c>
      <c r="D94" s="272" t="s">
        <v>11</v>
      </c>
      <c r="E94" s="101">
        <v>2300</v>
      </c>
      <c r="F94" s="101">
        <v>295</v>
      </c>
      <c r="G94" s="101">
        <v>233</v>
      </c>
      <c r="H94" s="101">
        <v>753</v>
      </c>
      <c r="I94" s="101">
        <v>805</v>
      </c>
      <c r="J94" s="101">
        <v>207</v>
      </c>
      <c r="K94" s="103">
        <v>207</v>
      </c>
      <c r="L94" s="101">
        <v>4800</v>
      </c>
    </row>
    <row r="95" spans="2:12">
      <c r="B95" s="255"/>
      <c r="C95" s="255"/>
      <c r="D95" s="255"/>
      <c r="E95" s="97">
        <f>E94/L94</f>
        <v>0.47916666666666669</v>
      </c>
      <c r="F95" s="97">
        <f>F94/L94</f>
        <v>6.145833333333333E-2</v>
      </c>
      <c r="G95" s="97">
        <f>G94/L94</f>
        <v>4.8541666666666664E-2</v>
      </c>
      <c r="H95" s="97">
        <f>H94/L94</f>
        <v>0.15687499999999999</v>
      </c>
      <c r="I95" s="97">
        <f>I94/L94</f>
        <v>0.16770833333333332</v>
      </c>
      <c r="J95" s="97">
        <f>J94/L94</f>
        <v>4.3124999999999997E-2</v>
      </c>
      <c r="K95" s="97">
        <f>K94/L94</f>
        <v>4.3124999999999997E-2</v>
      </c>
      <c r="L95" s="97">
        <f>E95+F95+G95+H95+I95+J95+K95</f>
        <v>1</v>
      </c>
    </row>
    <row r="96" spans="2:12">
      <c r="B96" s="255"/>
      <c r="C96" s="255"/>
      <c r="D96" s="272" t="s">
        <v>12</v>
      </c>
      <c r="E96" s="101">
        <v>1611</v>
      </c>
      <c r="F96" s="101">
        <v>157</v>
      </c>
      <c r="G96" s="101">
        <v>148</v>
      </c>
      <c r="H96" s="101">
        <v>480</v>
      </c>
      <c r="I96" s="101">
        <v>621</v>
      </c>
      <c r="J96" s="101">
        <v>200</v>
      </c>
      <c r="K96" s="103">
        <v>200</v>
      </c>
      <c r="L96" s="101">
        <v>3417</v>
      </c>
    </row>
    <row r="97" spans="2:12">
      <c r="B97" s="255"/>
      <c r="C97" s="255"/>
      <c r="D97" s="255"/>
      <c r="E97" s="97">
        <f>E96/L96</f>
        <v>0.47146619841966636</v>
      </c>
      <c r="F97" s="97">
        <f>F96/L96</f>
        <v>4.5946736903716708E-2</v>
      </c>
      <c r="G97" s="97">
        <f>G96/L96</f>
        <v>4.3312847527070528E-2</v>
      </c>
      <c r="H97" s="97">
        <f>H96/L96</f>
        <v>0.14047410008779632</v>
      </c>
      <c r="I97" s="97">
        <f>I96/L96</f>
        <v>0.18173836698858647</v>
      </c>
      <c r="J97" s="97">
        <f>J96/L96</f>
        <v>5.8530875036581796E-2</v>
      </c>
      <c r="K97" s="97">
        <f>K96/L96</f>
        <v>5.8530875036581796E-2</v>
      </c>
      <c r="L97" s="97">
        <f>E97+F97+G97+H97+I97+J97+K97</f>
        <v>1</v>
      </c>
    </row>
    <row r="98" spans="2:12">
      <c r="B98" s="255"/>
      <c r="C98" s="272" t="s">
        <v>31</v>
      </c>
      <c r="D98" s="272" t="s">
        <v>11</v>
      </c>
      <c r="E98" s="101">
        <v>78168</v>
      </c>
      <c r="F98" s="101">
        <v>4227</v>
      </c>
      <c r="G98" s="101">
        <v>3454</v>
      </c>
      <c r="H98" s="101">
        <v>10582</v>
      </c>
      <c r="I98" s="101">
        <v>10595</v>
      </c>
      <c r="J98" s="101">
        <v>3218</v>
      </c>
      <c r="K98" s="103">
        <v>4127</v>
      </c>
      <c r="L98" s="101">
        <v>114371</v>
      </c>
    </row>
    <row r="99" spans="2:12">
      <c r="B99" s="255"/>
      <c r="C99" s="255"/>
      <c r="D99" s="255"/>
      <c r="E99" s="97">
        <f>E98/L98</f>
        <v>0.68345996799888087</v>
      </c>
      <c r="F99" s="97">
        <f>F98/L98</f>
        <v>3.6958669592816358E-2</v>
      </c>
      <c r="G99" s="97">
        <f>G98/L98</f>
        <v>3.0199963277404238E-2</v>
      </c>
      <c r="H99" s="97">
        <f>H98/L98</f>
        <v>9.2523454372174768E-2</v>
      </c>
      <c r="I99" s="97">
        <f>I98/L98</f>
        <v>9.2637119549536157E-2</v>
      </c>
      <c r="J99" s="97">
        <f>J98/L98</f>
        <v>2.8136503134535851E-2</v>
      </c>
      <c r="K99" s="97">
        <f>K98/L98</f>
        <v>3.6084322074651794E-2</v>
      </c>
      <c r="L99" s="97">
        <f>E99+F99+G99+H99+I99+J99+K99</f>
        <v>1</v>
      </c>
    </row>
    <row r="100" spans="2:12">
      <c r="B100" s="255"/>
      <c r="C100" s="255"/>
      <c r="D100" s="272" t="s">
        <v>12</v>
      </c>
      <c r="E100" s="101">
        <v>113998</v>
      </c>
      <c r="F100" s="101">
        <v>4600</v>
      </c>
      <c r="G100" s="101">
        <v>3702</v>
      </c>
      <c r="H100" s="101">
        <v>11189</v>
      </c>
      <c r="I100" s="101">
        <v>13663</v>
      </c>
      <c r="J100" s="101">
        <v>4618</v>
      </c>
      <c r="K100" s="103">
        <v>6026</v>
      </c>
      <c r="L100" s="101">
        <v>157796</v>
      </c>
    </row>
    <row r="101" spans="2:12">
      <c r="B101" s="255"/>
      <c r="C101" s="255"/>
      <c r="D101" s="255"/>
      <c r="E101" s="97">
        <f>E100/L100</f>
        <v>0.72243909858298061</v>
      </c>
      <c r="F101" s="97">
        <f>F100/L100</f>
        <v>2.9151562777256713E-2</v>
      </c>
      <c r="G101" s="97">
        <f>G100/L100</f>
        <v>2.3460670739435727E-2</v>
      </c>
      <c r="H101" s="97">
        <f>H100/L100</f>
        <v>7.0908007807548981E-2</v>
      </c>
      <c r="I101" s="97">
        <f>I100/L100</f>
        <v>8.6586478744708359E-2</v>
      </c>
      <c r="J101" s="97">
        <f>J100/L100</f>
        <v>2.9265634109863367E-2</v>
      </c>
      <c r="K101" s="97">
        <f>K100/L100</f>
        <v>3.8188547238206291E-2</v>
      </c>
      <c r="L101" s="97">
        <f>E101+F101+G101+H101+I101+J101+K101</f>
        <v>1</v>
      </c>
    </row>
    <row r="102" spans="2:12">
      <c r="B102" s="255"/>
      <c r="C102" s="272" t="s">
        <v>40</v>
      </c>
      <c r="D102" s="272" t="s">
        <v>11</v>
      </c>
      <c r="E102" s="101">
        <v>19826</v>
      </c>
      <c r="F102" s="101">
        <v>671</v>
      </c>
      <c r="G102" s="101">
        <v>544</v>
      </c>
      <c r="H102" s="101">
        <v>1379</v>
      </c>
      <c r="I102" s="101">
        <v>1370</v>
      </c>
      <c r="J102" s="101">
        <v>402</v>
      </c>
      <c r="K102" s="103">
        <v>452</v>
      </c>
      <c r="L102" s="101">
        <v>24644</v>
      </c>
    </row>
    <row r="103" spans="2:12">
      <c r="B103" s="255"/>
      <c r="C103" s="255"/>
      <c r="D103" s="255"/>
      <c r="E103" s="97">
        <f>E102/L102</f>
        <v>0.80449602337282911</v>
      </c>
      <c r="F103" s="97">
        <f>F102/L102</f>
        <v>2.7227722772277228E-2</v>
      </c>
      <c r="G103" s="97">
        <f>G102/L102</f>
        <v>2.2074338581399122E-2</v>
      </c>
      <c r="H103" s="97">
        <f>H102/L102</f>
        <v>5.5956825190715792E-2</v>
      </c>
      <c r="I103" s="97">
        <f>I102/L102</f>
        <v>5.5591624736244113E-2</v>
      </c>
      <c r="J103" s="97">
        <f>J102/L102</f>
        <v>1.6312286966401558E-2</v>
      </c>
      <c r="K103" s="97">
        <f>K102/L102</f>
        <v>1.8341178380133095E-2</v>
      </c>
      <c r="L103" s="97">
        <f>E103+F103+G103+H103+I103+J103+K103</f>
        <v>0.99999999999999989</v>
      </c>
    </row>
    <row r="104" spans="2:12">
      <c r="B104" s="255"/>
      <c r="C104" s="255"/>
      <c r="D104" s="272" t="s">
        <v>12</v>
      </c>
      <c r="E104" s="101">
        <v>30133</v>
      </c>
      <c r="F104" s="101">
        <v>875</v>
      </c>
      <c r="G104" s="101">
        <v>677</v>
      </c>
      <c r="H104" s="101">
        <v>2039</v>
      </c>
      <c r="I104" s="101">
        <v>2039</v>
      </c>
      <c r="J104" s="101">
        <v>635</v>
      </c>
      <c r="K104" s="103">
        <v>802</v>
      </c>
      <c r="L104" s="101">
        <v>37200</v>
      </c>
    </row>
    <row r="105" spans="2:12">
      <c r="B105" s="255"/>
      <c r="C105" s="255"/>
      <c r="D105" s="255"/>
      <c r="E105" s="97">
        <f>E104/L104</f>
        <v>0.81002688172043014</v>
      </c>
      <c r="F105" s="97">
        <f>F104/L104</f>
        <v>2.3521505376344086E-2</v>
      </c>
      <c r="G105" s="97">
        <f>G104/L104</f>
        <v>1.8198924731182797E-2</v>
      </c>
      <c r="H105" s="97">
        <f>H104/L104</f>
        <v>5.4811827956989245E-2</v>
      </c>
      <c r="I105" s="97">
        <f>I104/L104</f>
        <v>5.4811827956989245E-2</v>
      </c>
      <c r="J105" s="97">
        <f>J104/L104</f>
        <v>1.706989247311828E-2</v>
      </c>
      <c r="K105" s="97">
        <f>K104/L104</f>
        <v>2.1559139784946238E-2</v>
      </c>
      <c r="L105" s="97">
        <f>E105+F105+G105+H105+I105+J105+K105</f>
        <v>1</v>
      </c>
    </row>
    <row r="106" spans="2:12">
      <c r="B106" s="272" t="s">
        <v>25</v>
      </c>
      <c r="C106" s="272" t="s">
        <v>30</v>
      </c>
      <c r="D106" s="272" t="s">
        <v>11</v>
      </c>
      <c r="E106" s="101">
        <v>2931</v>
      </c>
      <c r="F106" s="101">
        <v>290</v>
      </c>
      <c r="G106" s="101">
        <v>305</v>
      </c>
      <c r="H106" s="101">
        <v>851</v>
      </c>
      <c r="I106" s="101">
        <v>753</v>
      </c>
      <c r="J106" s="101">
        <v>222</v>
      </c>
      <c r="K106" s="103">
        <v>227</v>
      </c>
      <c r="L106" s="101">
        <v>5579</v>
      </c>
    </row>
    <row r="107" spans="2:12">
      <c r="B107" s="255"/>
      <c r="C107" s="255"/>
      <c r="D107" s="255"/>
      <c r="E107" s="97">
        <f>E106/L106</f>
        <v>0.52536296827388418</v>
      </c>
      <c r="F107" s="97">
        <f>F106/L106</f>
        <v>5.1980641692059508E-2</v>
      </c>
      <c r="G107" s="97">
        <f>G106/L106</f>
        <v>5.4669295572683275E-2</v>
      </c>
      <c r="H107" s="97">
        <f>H106/L106</f>
        <v>0.15253629682738842</v>
      </c>
      <c r="I107" s="97">
        <f>I106/L106</f>
        <v>0.13497042480731314</v>
      </c>
      <c r="J107" s="97">
        <f>J106/L106</f>
        <v>3.9792077433231765E-2</v>
      </c>
      <c r="K107" s="97">
        <f>K106/L106</f>
        <v>4.0688295393439683E-2</v>
      </c>
      <c r="L107" s="97">
        <f>E107+F107+G107+H107+I107+J107+K107</f>
        <v>1</v>
      </c>
    </row>
    <row r="108" spans="2:12">
      <c r="B108" s="255"/>
      <c r="C108" s="255"/>
      <c r="D108" s="272" t="s">
        <v>12</v>
      </c>
      <c r="E108" s="101">
        <v>2145</v>
      </c>
      <c r="F108" s="101">
        <v>189</v>
      </c>
      <c r="G108" s="101">
        <v>163</v>
      </c>
      <c r="H108" s="101">
        <v>552</v>
      </c>
      <c r="I108" s="101">
        <v>595</v>
      </c>
      <c r="J108" s="101">
        <v>161</v>
      </c>
      <c r="K108" s="103">
        <v>208</v>
      </c>
      <c r="L108" s="101">
        <v>4013</v>
      </c>
    </row>
    <row r="109" spans="2:12">
      <c r="B109" s="255"/>
      <c r="C109" s="255"/>
      <c r="D109" s="255"/>
      <c r="E109" s="97">
        <f>E108/L108</f>
        <v>0.53451283329180166</v>
      </c>
      <c r="F109" s="97">
        <f>F108/L108</f>
        <v>4.7096934961375528E-2</v>
      </c>
      <c r="G109" s="97">
        <f>G108/L108</f>
        <v>4.0617991527535507E-2</v>
      </c>
      <c r="H109" s="97">
        <f>H108/L108</f>
        <v>0.13755295290306505</v>
      </c>
      <c r="I109" s="97">
        <f>I108/L108</f>
        <v>0.14826812858210814</v>
      </c>
      <c r="J109" s="97">
        <f>J108/L108</f>
        <v>4.0119611263393973E-2</v>
      </c>
      <c r="K109" s="97">
        <f>K108/L108</f>
        <v>5.1831547470720163E-2</v>
      </c>
      <c r="L109" s="97">
        <f>E109+F109+G109+H109+I109+J109+K109</f>
        <v>1</v>
      </c>
    </row>
    <row r="110" spans="2:12">
      <c r="B110" s="255"/>
      <c r="C110" s="272" t="s">
        <v>31</v>
      </c>
      <c r="D110" s="272" t="s">
        <v>11</v>
      </c>
      <c r="E110" s="101">
        <v>87369</v>
      </c>
      <c r="F110" s="101">
        <v>4255</v>
      </c>
      <c r="G110" s="101">
        <v>3539</v>
      </c>
      <c r="H110" s="101">
        <v>10702</v>
      </c>
      <c r="I110" s="101">
        <v>9979</v>
      </c>
      <c r="J110" s="101">
        <v>3064</v>
      </c>
      <c r="K110" s="103">
        <v>4089</v>
      </c>
      <c r="L110" s="101">
        <v>122997</v>
      </c>
    </row>
    <row r="111" spans="2:12">
      <c r="B111" s="255"/>
      <c r="C111" s="255"/>
      <c r="D111" s="255"/>
      <c r="E111" s="97">
        <f>E110/L110</f>
        <v>0.71033439839996093</v>
      </c>
      <c r="F111" s="97">
        <f>F110/L110</f>
        <v>3.4594339699342259E-2</v>
      </c>
      <c r="G111" s="97">
        <f>G110/L110</f>
        <v>2.8773059505516396E-2</v>
      </c>
      <c r="H111" s="97">
        <f>H110/L110</f>
        <v>8.7010252282576001E-2</v>
      </c>
      <c r="I111" s="97">
        <f>I110/L110</f>
        <v>8.1132060131547917E-2</v>
      </c>
      <c r="J111" s="97">
        <f>J110/L110</f>
        <v>2.4911176695366553E-2</v>
      </c>
      <c r="K111" s="97">
        <f>K110/L110</f>
        <v>3.3244713285689897E-2</v>
      </c>
      <c r="L111" s="97">
        <f>E111+F111+G111+H111+I111+J111+K111</f>
        <v>0.99999999999999989</v>
      </c>
    </row>
    <row r="112" spans="2:12">
      <c r="B112" s="255"/>
      <c r="C112" s="255"/>
      <c r="D112" s="272" t="s">
        <v>12</v>
      </c>
      <c r="E112" s="101">
        <v>125946</v>
      </c>
      <c r="F112" s="101">
        <v>4551</v>
      </c>
      <c r="G112" s="101">
        <v>3629</v>
      </c>
      <c r="H112" s="101">
        <v>10952</v>
      </c>
      <c r="I112" s="101">
        <v>12557</v>
      </c>
      <c r="J112" s="101">
        <v>4221</v>
      </c>
      <c r="K112" s="103">
        <v>5875</v>
      </c>
      <c r="L112" s="101">
        <v>167731</v>
      </c>
    </row>
    <row r="113" spans="2:12">
      <c r="B113" s="255"/>
      <c r="C113" s="255"/>
      <c r="D113" s="255"/>
      <c r="E113" s="97">
        <f>E112/L112</f>
        <v>0.75088087473394904</v>
      </c>
      <c r="F113" s="97">
        <f>F112/L112</f>
        <v>2.713273038376925E-2</v>
      </c>
      <c r="G113" s="97">
        <f>G112/L112</f>
        <v>2.1635833566842146E-2</v>
      </c>
      <c r="H113" s="97">
        <f>H112/L112</f>
        <v>6.5295025964192663E-2</v>
      </c>
      <c r="I113" s="97">
        <f>I112/L112</f>
        <v>7.4863919013181818E-2</v>
      </c>
      <c r="J113" s="97">
        <f>J112/L112</f>
        <v>2.516529442977148E-2</v>
      </c>
      <c r="K113" s="97">
        <f>K112/L112</f>
        <v>3.5026321908293634E-2</v>
      </c>
      <c r="L113" s="97">
        <f>E113+F113+G113+H113+I113+J113+K113</f>
        <v>1</v>
      </c>
    </row>
    <row r="114" spans="2:12">
      <c r="B114" s="255"/>
      <c r="C114" s="272" t="s">
        <v>40</v>
      </c>
      <c r="D114" s="272" t="s">
        <v>11</v>
      </c>
      <c r="E114" s="101">
        <v>24295</v>
      </c>
      <c r="F114" s="101">
        <v>715</v>
      </c>
      <c r="G114" s="101">
        <v>577</v>
      </c>
      <c r="H114" s="101">
        <v>1499</v>
      </c>
      <c r="I114" s="101">
        <v>1388</v>
      </c>
      <c r="J114" s="101">
        <v>399</v>
      </c>
      <c r="K114" s="103">
        <v>463</v>
      </c>
      <c r="L114" s="101">
        <v>29336</v>
      </c>
    </row>
    <row r="115" spans="2:12">
      <c r="B115" s="255"/>
      <c r="C115" s="255"/>
      <c r="D115" s="255"/>
      <c r="E115" s="97">
        <f>E114/L114</f>
        <v>0.82816334878647391</v>
      </c>
      <c r="F115" s="97">
        <f>F114/L114</f>
        <v>2.4372784292337059E-2</v>
      </c>
      <c r="G115" s="97">
        <f>G114/L114</f>
        <v>1.9668666484865011E-2</v>
      </c>
      <c r="H115" s="97">
        <f>H114/L114</f>
        <v>5.1097627488410145E-2</v>
      </c>
      <c r="I115" s="97">
        <f>I114/L114</f>
        <v>4.7313880556313061E-2</v>
      </c>
      <c r="J115" s="97">
        <f>J114/L114</f>
        <v>1.3601036269430052E-2</v>
      </c>
      <c r="K115" s="97">
        <f>K114/L114</f>
        <v>1.578265612217071E-2</v>
      </c>
      <c r="L115" s="97">
        <f>E115+F115+G115+H115+I115+J115+K115</f>
        <v>0.99999999999999989</v>
      </c>
    </row>
    <row r="116" spans="2:12">
      <c r="B116" s="255"/>
      <c r="C116" s="255"/>
      <c r="D116" s="272" t="s">
        <v>12</v>
      </c>
      <c r="E116" s="101">
        <v>36576</v>
      </c>
      <c r="F116" s="101">
        <v>949</v>
      </c>
      <c r="G116" s="101">
        <v>756</v>
      </c>
      <c r="H116" s="101">
        <v>1986</v>
      </c>
      <c r="I116" s="101">
        <v>1831</v>
      </c>
      <c r="J116" s="101">
        <v>564</v>
      </c>
      <c r="K116" s="103">
        <v>812</v>
      </c>
      <c r="L116" s="101">
        <v>43474</v>
      </c>
    </row>
    <row r="117" spans="2:12">
      <c r="B117" s="255"/>
      <c r="C117" s="255"/>
      <c r="D117" s="255"/>
      <c r="E117" s="97">
        <f>E116/L116</f>
        <v>0.84133045038413767</v>
      </c>
      <c r="F117" s="97">
        <f>F116/L116</f>
        <v>2.1829139255647053E-2</v>
      </c>
      <c r="G117" s="97">
        <f>G116/L116</f>
        <v>1.738970419101072E-2</v>
      </c>
      <c r="H117" s="97">
        <f>H116/L116</f>
        <v>4.568247688273451E-2</v>
      </c>
      <c r="I117" s="97">
        <f>I116/L116</f>
        <v>4.2117127478492895E-2</v>
      </c>
      <c r="J117" s="97">
        <f>J116/L116</f>
        <v>1.2973271380595298E-2</v>
      </c>
      <c r="K117" s="97">
        <f>K116/L116</f>
        <v>1.8677830427381883E-2</v>
      </c>
      <c r="L117" s="97">
        <f>E117+F117+G117+H117+I117+J117+K117</f>
        <v>1</v>
      </c>
    </row>
    <row r="118" spans="2:12">
      <c r="B118" s="272" t="s">
        <v>26</v>
      </c>
      <c r="C118" s="272" t="s">
        <v>30</v>
      </c>
      <c r="D118" s="272" t="s">
        <v>11</v>
      </c>
      <c r="E118" s="101">
        <v>3446</v>
      </c>
      <c r="F118" s="101">
        <v>325</v>
      </c>
      <c r="G118" s="101">
        <v>312</v>
      </c>
      <c r="H118" s="101">
        <v>972</v>
      </c>
      <c r="I118" s="101">
        <v>737</v>
      </c>
      <c r="J118" s="101">
        <v>229</v>
      </c>
      <c r="K118" s="103">
        <v>204</v>
      </c>
      <c r="L118" s="101">
        <v>6225</v>
      </c>
    </row>
    <row r="119" spans="2:12">
      <c r="B119" s="255"/>
      <c r="C119" s="255"/>
      <c r="D119" s="255"/>
      <c r="E119" s="97">
        <f>E118/L118</f>
        <v>0.55357429718875506</v>
      </c>
      <c r="F119" s="97">
        <f>F118/L118</f>
        <v>5.2208835341365459E-2</v>
      </c>
      <c r="G119" s="97">
        <f>G118/L118</f>
        <v>5.012048192771084E-2</v>
      </c>
      <c r="H119" s="97">
        <f>H118/L118</f>
        <v>0.15614457831325301</v>
      </c>
      <c r="I119" s="97">
        <f>I118/L118</f>
        <v>0.11839357429718876</v>
      </c>
      <c r="J119" s="97">
        <f>J118/L118</f>
        <v>3.6787148594377511E-2</v>
      </c>
      <c r="K119" s="97">
        <f>K118/L118</f>
        <v>3.2771084337349397E-2</v>
      </c>
      <c r="L119" s="97">
        <f>E119+F119+G119+H119+I119+J119+K119</f>
        <v>1</v>
      </c>
    </row>
    <row r="120" spans="2:12">
      <c r="B120" s="255"/>
      <c r="C120" s="255"/>
      <c r="D120" s="272" t="s">
        <v>12</v>
      </c>
      <c r="E120" s="101">
        <v>2768</v>
      </c>
      <c r="F120" s="101">
        <v>193</v>
      </c>
      <c r="G120" s="101">
        <v>216</v>
      </c>
      <c r="H120" s="101">
        <v>675</v>
      </c>
      <c r="I120" s="101">
        <v>668</v>
      </c>
      <c r="J120" s="101">
        <v>179</v>
      </c>
      <c r="K120" s="103">
        <v>238</v>
      </c>
      <c r="L120" s="101">
        <v>4937</v>
      </c>
    </row>
    <row r="121" spans="2:12">
      <c r="B121" s="255"/>
      <c r="C121" s="255"/>
      <c r="D121" s="255"/>
      <c r="E121" s="97">
        <f>E120/L120</f>
        <v>0.560664371075552</v>
      </c>
      <c r="F121" s="97">
        <f>F120/L120</f>
        <v>3.9092566335831476E-2</v>
      </c>
      <c r="G121" s="97">
        <f>G120/L120</f>
        <v>4.3751265950982381E-2</v>
      </c>
      <c r="H121" s="97">
        <f>H120/L120</f>
        <v>0.13672270609681994</v>
      </c>
      <c r="I121" s="97">
        <f>I120/L120</f>
        <v>0.13530484099655662</v>
      </c>
      <c r="J121" s="97">
        <f>J120/L120</f>
        <v>3.6256836135304844E-2</v>
      </c>
      <c r="K121" s="97">
        <f>K120/L120</f>
        <v>4.8207413408952807E-2</v>
      </c>
      <c r="L121" s="97">
        <f>E121+F121+G121+H121+I121+J121+K121</f>
        <v>1</v>
      </c>
    </row>
    <row r="122" spans="2:12">
      <c r="B122" s="255"/>
      <c r="C122" s="272" t="s">
        <v>31</v>
      </c>
      <c r="D122" s="272" t="s">
        <v>11</v>
      </c>
      <c r="E122" s="101">
        <v>91064</v>
      </c>
      <c r="F122" s="101">
        <v>4179</v>
      </c>
      <c r="G122" s="101">
        <v>3575</v>
      </c>
      <c r="H122" s="101">
        <v>10319</v>
      </c>
      <c r="I122" s="101">
        <v>9821</v>
      </c>
      <c r="J122" s="101">
        <v>3005</v>
      </c>
      <c r="K122" s="103">
        <v>4184</v>
      </c>
      <c r="L122" s="101">
        <v>126147</v>
      </c>
    </row>
    <row r="123" spans="2:12">
      <c r="B123" s="255"/>
      <c r="C123" s="255"/>
      <c r="D123" s="255"/>
      <c r="E123" s="97">
        <f>E122/L122</f>
        <v>0.72188795611469159</v>
      </c>
      <c r="F123" s="97">
        <f>F122/L122</f>
        <v>3.3128017313134674E-2</v>
      </c>
      <c r="G123" s="97">
        <f>G122/L122</f>
        <v>2.8339952594988387E-2</v>
      </c>
      <c r="H123" s="97">
        <f>H122/L122</f>
        <v>8.1801390441310531E-2</v>
      </c>
      <c r="I123" s="97">
        <f>I122/L122</f>
        <v>7.7853615226679981E-2</v>
      </c>
      <c r="J123" s="97">
        <f>J122/L122</f>
        <v>2.3821414698724504E-2</v>
      </c>
      <c r="K123" s="97">
        <f>K122/L122</f>
        <v>3.3167653610470325E-2</v>
      </c>
      <c r="L123" s="97">
        <f>E123+F123+G123+H123+I123+J123+K123</f>
        <v>0.99999999999999989</v>
      </c>
    </row>
    <row r="124" spans="2:12">
      <c r="B124" s="255"/>
      <c r="C124" s="255"/>
      <c r="D124" s="272" t="s">
        <v>12</v>
      </c>
      <c r="E124" s="101">
        <v>131693</v>
      </c>
      <c r="F124" s="101">
        <v>4445</v>
      </c>
      <c r="G124" s="101">
        <v>3439</v>
      </c>
      <c r="H124" s="101">
        <v>10400</v>
      </c>
      <c r="I124" s="101">
        <v>11944</v>
      </c>
      <c r="J124" s="101">
        <v>4177</v>
      </c>
      <c r="K124" s="103">
        <v>5724</v>
      </c>
      <c r="L124" s="101">
        <v>171822</v>
      </c>
    </row>
    <row r="125" spans="2:12">
      <c r="B125" s="255"/>
      <c r="C125" s="255"/>
      <c r="D125" s="255"/>
      <c r="E125" s="97">
        <f>E124/L124</f>
        <v>0.76645016354133932</v>
      </c>
      <c r="F125" s="97">
        <f>F124/L124</f>
        <v>2.5869795486026238E-2</v>
      </c>
      <c r="G125" s="97">
        <f>G124/L124</f>
        <v>2.0014899139807474E-2</v>
      </c>
      <c r="H125" s="97">
        <f>H124/L124</f>
        <v>6.0527755467867907E-2</v>
      </c>
      <c r="I125" s="97">
        <f>I124/L124</f>
        <v>6.9513799164251378E-2</v>
      </c>
      <c r="J125" s="97">
        <f>J124/L124</f>
        <v>2.431004178743118E-2</v>
      </c>
      <c r="K125" s="97">
        <f>K124/L124</f>
        <v>3.3313545413276531E-2</v>
      </c>
      <c r="L125" s="97">
        <f>E125+F125+G125+H125+I125+J125+K125</f>
        <v>1</v>
      </c>
    </row>
    <row r="126" spans="2:12">
      <c r="B126" s="255"/>
      <c r="C126" s="272" t="s">
        <v>40</v>
      </c>
      <c r="D126" s="272" t="s">
        <v>11</v>
      </c>
      <c r="E126" s="101">
        <v>27950</v>
      </c>
      <c r="F126" s="101">
        <v>740</v>
      </c>
      <c r="G126" s="101">
        <v>654</v>
      </c>
      <c r="H126" s="101">
        <v>1622</v>
      </c>
      <c r="I126" s="101">
        <v>1447</v>
      </c>
      <c r="J126" s="101">
        <v>454</v>
      </c>
      <c r="K126" s="103">
        <v>531</v>
      </c>
      <c r="L126" s="101">
        <v>33398</v>
      </c>
    </row>
    <row r="127" spans="2:12">
      <c r="B127" s="255"/>
      <c r="C127" s="255"/>
      <c r="D127" s="255"/>
      <c r="E127" s="97">
        <f>E126/L126</f>
        <v>0.83687645966824364</v>
      </c>
      <c r="F127" s="97">
        <f>F126/L126</f>
        <v>2.2157015390143121E-2</v>
      </c>
      <c r="G127" s="97">
        <f>G126/L126</f>
        <v>1.9582010898856219E-2</v>
      </c>
      <c r="H127" s="97">
        <f>H126/L126</f>
        <v>4.8565782382178575E-2</v>
      </c>
      <c r="I127" s="97">
        <f>I126/L126</f>
        <v>4.3325947661536621E-2</v>
      </c>
      <c r="J127" s="97">
        <f>J126/L126</f>
        <v>1.3593628360979699E-2</v>
      </c>
      <c r="K127" s="97">
        <f>K126/L126</f>
        <v>1.589915563806216E-2</v>
      </c>
      <c r="L127" s="97">
        <f>E127+F127+G127+H127+I127+J127+K127</f>
        <v>1</v>
      </c>
    </row>
    <row r="128" spans="2:12">
      <c r="B128" s="255"/>
      <c r="C128" s="255"/>
      <c r="D128" s="272" t="s">
        <v>12</v>
      </c>
      <c r="E128" s="101">
        <v>41696</v>
      </c>
      <c r="F128" s="101">
        <v>1040</v>
      </c>
      <c r="G128" s="101">
        <v>769</v>
      </c>
      <c r="H128" s="101">
        <v>1937</v>
      </c>
      <c r="I128" s="101">
        <v>1902</v>
      </c>
      <c r="J128" s="101">
        <v>578</v>
      </c>
      <c r="K128" s="103">
        <v>801</v>
      </c>
      <c r="L128" s="101">
        <v>48723</v>
      </c>
    </row>
    <row r="129" spans="2:12">
      <c r="B129" s="255"/>
      <c r="C129" s="255"/>
      <c r="D129" s="255"/>
      <c r="E129" s="97">
        <f>E128/L128</f>
        <v>0.85577653264372067</v>
      </c>
      <c r="F129" s="97">
        <f>F128/L128</f>
        <v>2.1345155265480368E-2</v>
      </c>
      <c r="G129" s="97">
        <f>G128/L128</f>
        <v>1.5783100383802311E-2</v>
      </c>
      <c r="H129" s="97">
        <f>H128/L128</f>
        <v>3.9755351681957186E-2</v>
      </c>
      <c r="I129" s="97">
        <f>I128/L128</f>
        <v>3.903700511052275E-2</v>
      </c>
      <c r="J129" s="97">
        <f>J128/L128</f>
        <v>1.186298052254582E-2</v>
      </c>
      <c r="K129" s="97">
        <f>K128/L128</f>
        <v>1.6439874391970938E-2</v>
      </c>
      <c r="L129" s="97">
        <f>E129+F129+G129+H129+I129+J129+K129</f>
        <v>1.0000000000000002</v>
      </c>
    </row>
    <row r="130" spans="2:12">
      <c r="B130" s="275" t="s">
        <v>27</v>
      </c>
      <c r="C130" s="272" t="s">
        <v>30</v>
      </c>
      <c r="D130" s="272" t="s">
        <v>11</v>
      </c>
      <c r="E130" s="101">
        <v>3999</v>
      </c>
      <c r="F130" s="101">
        <v>432</v>
      </c>
      <c r="G130" s="101">
        <v>365</v>
      </c>
      <c r="H130" s="101">
        <v>1062</v>
      </c>
      <c r="I130" s="101">
        <v>816</v>
      </c>
      <c r="J130" s="101">
        <v>183</v>
      </c>
      <c r="K130" s="103">
        <v>218</v>
      </c>
      <c r="L130" s="101">
        <v>7075</v>
      </c>
    </row>
    <row r="131" spans="2:12">
      <c r="B131" s="255"/>
      <c r="C131" s="255"/>
      <c r="D131" s="255"/>
      <c r="E131" s="97">
        <f>E130/L130</f>
        <v>0.56522968197879864</v>
      </c>
      <c r="F131" s="97">
        <f>F130/L130</f>
        <v>6.1060070671378093E-2</v>
      </c>
      <c r="G131" s="97">
        <f>G130/L130</f>
        <v>5.1590106007067135E-2</v>
      </c>
      <c r="H131" s="97">
        <f>H130/L130</f>
        <v>0.15010600706713781</v>
      </c>
      <c r="I131" s="97">
        <f>I130/L130</f>
        <v>0.1153356890459364</v>
      </c>
      <c r="J131" s="97">
        <f>J130/L130</f>
        <v>2.5865724381625443E-2</v>
      </c>
      <c r="K131" s="97">
        <f>K130/L130</f>
        <v>3.0812720848056536E-2</v>
      </c>
      <c r="L131" s="97">
        <f>E131+F131+G131+H131+I131+J131+K131</f>
        <v>1.0000000000000002</v>
      </c>
    </row>
    <row r="132" spans="2:12">
      <c r="B132" s="255"/>
      <c r="C132" s="255"/>
      <c r="D132" s="272" t="s">
        <v>12</v>
      </c>
      <c r="E132" s="101">
        <v>3329</v>
      </c>
      <c r="F132" s="101">
        <v>252</v>
      </c>
      <c r="G132" s="101">
        <v>215</v>
      </c>
      <c r="H132" s="101">
        <v>822</v>
      </c>
      <c r="I132" s="101">
        <v>812</v>
      </c>
      <c r="J132" s="101">
        <v>188</v>
      </c>
      <c r="K132" s="103">
        <v>193</v>
      </c>
      <c r="L132" s="101">
        <v>5811</v>
      </c>
    </row>
    <row r="133" spans="2:12">
      <c r="B133" s="255"/>
      <c r="C133" s="255"/>
      <c r="D133" s="255"/>
      <c r="E133" s="97">
        <f>E132/L132</f>
        <v>0.57287902254345202</v>
      </c>
      <c r="F133" s="97">
        <f>F132/L132</f>
        <v>4.3366029943211148E-2</v>
      </c>
      <c r="G133" s="97">
        <f>G132/L132</f>
        <v>3.6998795388057136E-2</v>
      </c>
      <c r="H133" s="97">
        <f>H132/L132</f>
        <v>0.14145585957666496</v>
      </c>
      <c r="I133" s="97">
        <f>I132/L132</f>
        <v>0.13973498537256926</v>
      </c>
      <c r="J133" s="97">
        <f>J132/L132</f>
        <v>3.2352435036998799E-2</v>
      </c>
      <c r="K133" s="97">
        <f>K132/L132</f>
        <v>3.3212872139046633E-2</v>
      </c>
      <c r="L133" s="97">
        <f>E133+F133+G133+H133+I133+J133+K133</f>
        <v>1</v>
      </c>
    </row>
    <row r="134" spans="2:12">
      <c r="B134" s="255"/>
      <c r="C134" s="272" t="s">
        <v>31</v>
      </c>
      <c r="D134" s="272" t="s">
        <v>11</v>
      </c>
      <c r="E134" s="101">
        <v>96704</v>
      </c>
      <c r="F134" s="101">
        <v>4290</v>
      </c>
      <c r="G134" s="101">
        <v>3760</v>
      </c>
      <c r="H134" s="101">
        <v>11122</v>
      </c>
      <c r="I134" s="101">
        <v>9971</v>
      </c>
      <c r="J134" s="101">
        <v>2789</v>
      </c>
      <c r="K134" s="103">
        <v>3481</v>
      </c>
      <c r="L134" s="101">
        <v>132117</v>
      </c>
    </row>
    <row r="135" spans="2:12">
      <c r="B135" s="255"/>
      <c r="C135" s="255"/>
      <c r="D135" s="255"/>
      <c r="E135" s="97">
        <f>E134/L134</f>
        <v>0.7319572802894404</v>
      </c>
      <c r="F135" s="97">
        <f>F134/L134</f>
        <v>3.2471218692522535E-2</v>
      </c>
      <c r="G135" s="97">
        <f>G134/L134</f>
        <v>2.8459622909996443E-2</v>
      </c>
      <c r="H135" s="97">
        <f>H134/L134</f>
        <v>8.4182959043877778E-2</v>
      </c>
      <c r="I135" s="97">
        <f>I134/L134</f>
        <v>7.5470984052014509E-2</v>
      </c>
      <c r="J135" s="97">
        <f>J134/L134</f>
        <v>2.1110076674462786E-2</v>
      </c>
      <c r="K135" s="97">
        <f>K134/L134</f>
        <v>2.6347858337685538E-2</v>
      </c>
      <c r="L135" s="97">
        <f>E135+F135+G135+H135+I135+J135+K135</f>
        <v>0.99999999999999989</v>
      </c>
    </row>
    <row r="136" spans="2:12">
      <c r="B136" s="255"/>
      <c r="C136" s="255"/>
      <c r="D136" s="272" t="s">
        <v>12</v>
      </c>
      <c r="E136" s="101">
        <v>137937</v>
      </c>
      <c r="F136" s="101">
        <v>4664</v>
      </c>
      <c r="G136" s="101">
        <v>3618</v>
      </c>
      <c r="H136" s="101">
        <v>11286</v>
      </c>
      <c r="I136" s="101">
        <v>12766</v>
      </c>
      <c r="J136" s="101">
        <v>3927</v>
      </c>
      <c r="K136" s="103">
        <v>5105</v>
      </c>
      <c r="L136" s="101">
        <v>179303</v>
      </c>
    </row>
    <row r="137" spans="2:12">
      <c r="B137" s="255"/>
      <c r="C137" s="255"/>
      <c r="D137" s="255"/>
      <c r="E137" s="97">
        <f>E136/L136</f>
        <v>0.76929554999079774</v>
      </c>
      <c r="F137" s="97">
        <f>F136/L136</f>
        <v>2.6011834715537387E-2</v>
      </c>
      <c r="G137" s="97">
        <f>G136/L136</f>
        <v>2.0178134219728614E-2</v>
      </c>
      <c r="H137" s="97">
        <f>H136/L136</f>
        <v>6.294373211825792E-2</v>
      </c>
      <c r="I137" s="97">
        <f>I136/L136</f>
        <v>7.1197916376190024E-2</v>
      </c>
      <c r="J137" s="97">
        <f>J136/L136</f>
        <v>2.1901474041148224E-2</v>
      </c>
      <c r="K137" s="97">
        <f>K136/L136</f>
        <v>2.8471358538340128E-2</v>
      </c>
      <c r="L137" s="97">
        <f>E137+F137+G137+H137+I137+J137+K137</f>
        <v>0.99999999999999989</v>
      </c>
    </row>
    <row r="138" spans="2:12">
      <c r="B138" s="255"/>
      <c r="C138" s="275" t="s">
        <v>40</v>
      </c>
      <c r="D138" s="272" t="s">
        <v>11</v>
      </c>
      <c r="E138" s="101">
        <v>32039</v>
      </c>
      <c r="F138" s="101">
        <v>881</v>
      </c>
      <c r="G138" s="101">
        <v>691</v>
      </c>
      <c r="H138" s="101">
        <v>1664</v>
      </c>
      <c r="I138" s="101">
        <v>1434</v>
      </c>
      <c r="J138" s="101">
        <v>431</v>
      </c>
      <c r="K138" s="103">
        <v>496</v>
      </c>
      <c r="L138" s="101">
        <v>37636</v>
      </c>
    </row>
    <row r="139" spans="2:12">
      <c r="B139" s="255"/>
      <c r="C139" s="255"/>
      <c r="D139" s="255"/>
      <c r="E139" s="97">
        <f>E138/L138</f>
        <v>0.85128600276331168</v>
      </c>
      <c r="F139" s="97">
        <f>F138/L138</f>
        <v>2.3408438728876609E-2</v>
      </c>
      <c r="G139" s="97">
        <f>G138/L138</f>
        <v>1.8360080773727281E-2</v>
      </c>
      <c r="H139" s="97">
        <f>H138/L138</f>
        <v>4.4212987565097249E-2</v>
      </c>
      <c r="I139" s="97">
        <f>I138/L138</f>
        <v>3.8101817408863856E-2</v>
      </c>
      <c r="J139" s="97">
        <f>J138/L138</f>
        <v>1.1451801466680837E-2</v>
      </c>
      <c r="K139" s="97">
        <f>K138/L138</f>
        <v>1.3178871293442449E-2</v>
      </c>
      <c r="L139" s="97">
        <f>E139+F139+G139+H139+I139+J139+K139</f>
        <v>1</v>
      </c>
    </row>
    <row r="140" spans="2:12">
      <c r="B140" s="255"/>
      <c r="C140" s="255"/>
      <c r="D140" s="275" t="s">
        <v>12</v>
      </c>
      <c r="E140" s="101">
        <v>47022</v>
      </c>
      <c r="F140" s="101">
        <v>1067</v>
      </c>
      <c r="G140" s="101">
        <v>787</v>
      </c>
      <c r="H140" s="101">
        <v>2040</v>
      </c>
      <c r="I140" s="101">
        <v>1906</v>
      </c>
      <c r="J140" s="101">
        <v>604</v>
      </c>
      <c r="K140" s="103">
        <v>764</v>
      </c>
      <c r="L140" s="101">
        <v>54190</v>
      </c>
    </row>
    <row r="141" spans="2:12">
      <c r="B141" s="255"/>
      <c r="C141" s="255"/>
      <c r="D141" s="255"/>
      <c r="E141" s="97">
        <f>E140/L140</f>
        <v>0.86772467244879126</v>
      </c>
      <c r="F141" s="97">
        <f>F140/L140</f>
        <v>1.9689979701051855E-2</v>
      </c>
      <c r="G141" s="97">
        <f>G140/L140</f>
        <v>1.4522974718582764E-2</v>
      </c>
      <c r="H141" s="97">
        <f>H140/L140</f>
        <v>3.7645322015131946E-2</v>
      </c>
      <c r="I141" s="97">
        <f>I140/L140</f>
        <v>3.517254105923602E-2</v>
      </c>
      <c r="J141" s="97">
        <f>J140/L140</f>
        <v>1.1145967890754753E-2</v>
      </c>
      <c r="K141" s="97">
        <f>K140/L140</f>
        <v>1.4098542166451376E-2</v>
      </c>
      <c r="L141" s="97">
        <f>E141+F141+G141+H141+I141+J141+K141</f>
        <v>1</v>
      </c>
    </row>
  </sheetData>
  <mergeCells count="121">
    <mergeCell ref="D140:D141"/>
    <mergeCell ref="C138:C141"/>
    <mergeCell ref="D138:D139"/>
    <mergeCell ref="C134:C137"/>
    <mergeCell ref="D134:D135"/>
    <mergeCell ref="D136:D137"/>
    <mergeCell ref="B130:B141"/>
    <mergeCell ref="C130:C133"/>
    <mergeCell ref="D130:D131"/>
    <mergeCell ref="D132:D133"/>
    <mergeCell ref="D128:D129"/>
    <mergeCell ref="C126:C129"/>
    <mergeCell ref="D126:D127"/>
    <mergeCell ref="C122:C125"/>
    <mergeCell ref="D122:D123"/>
    <mergeCell ref="D124:D125"/>
    <mergeCell ref="B118:B129"/>
    <mergeCell ref="C118:C121"/>
    <mergeCell ref="D118:D119"/>
    <mergeCell ref="D120:D121"/>
    <mergeCell ref="D116:D117"/>
    <mergeCell ref="C114:C117"/>
    <mergeCell ref="D114:D115"/>
    <mergeCell ref="C110:C113"/>
    <mergeCell ref="D110:D111"/>
    <mergeCell ref="D112:D113"/>
    <mergeCell ref="B106:B117"/>
    <mergeCell ref="C106:C109"/>
    <mergeCell ref="D106:D107"/>
    <mergeCell ref="D108:D109"/>
    <mergeCell ref="D104:D105"/>
    <mergeCell ref="C102:C105"/>
    <mergeCell ref="D102:D103"/>
    <mergeCell ref="C98:C101"/>
    <mergeCell ref="D98:D99"/>
    <mergeCell ref="D100:D101"/>
    <mergeCell ref="B94:B105"/>
    <mergeCell ref="C94:C97"/>
    <mergeCell ref="D94:D95"/>
    <mergeCell ref="D96:D97"/>
    <mergeCell ref="D92:D93"/>
    <mergeCell ref="C90:C93"/>
    <mergeCell ref="D90:D91"/>
    <mergeCell ref="C86:C89"/>
    <mergeCell ref="D86:D87"/>
    <mergeCell ref="D88:D89"/>
    <mergeCell ref="B82:B93"/>
    <mergeCell ref="C82:C85"/>
    <mergeCell ref="D82:D83"/>
    <mergeCell ref="D84:D85"/>
    <mergeCell ref="D80:D81"/>
    <mergeCell ref="C78:C81"/>
    <mergeCell ref="D78:D79"/>
    <mergeCell ref="C74:C77"/>
    <mergeCell ref="D74:D75"/>
    <mergeCell ref="D76:D77"/>
    <mergeCell ref="B70:B81"/>
    <mergeCell ref="C70:C73"/>
    <mergeCell ref="D70:D71"/>
    <mergeCell ref="D72:D73"/>
    <mergeCell ref="D68:D69"/>
    <mergeCell ref="C66:C69"/>
    <mergeCell ref="D66:D67"/>
    <mergeCell ref="C62:C65"/>
    <mergeCell ref="D62:D63"/>
    <mergeCell ref="D64:D65"/>
    <mergeCell ref="B58:B69"/>
    <mergeCell ref="C58:C61"/>
    <mergeCell ref="D58:D59"/>
    <mergeCell ref="D60:D61"/>
    <mergeCell ref="D56:D57"/>
    <mergeCell ref="C54:C57"/>
    <mergeCell ref="D54:D55"/>
    <mergeCell ref="C50:C53"/>
    <mergeCell ref="D50:D51"/>
    <mergeCell ref="D52:D53"/>
    <mergeCell ref="B46:B57"/>
    <mergeCell ref="C46:C49"/>
    <mergeCell ref="D46:D47"/>
    <mergeCell ref="D48:D49"/>
    <mergeCell ref="D44:D45"/>
    <mergeCell ref="C42:C45"/>
    <mergeCell ref="D42:D43"/>
    <mergeCell ref="C38:C41"/>
    <mergeCell ref="D38:D39"/>
    <mergeCell ref="D40:D41"/>
    <mergeCell ref="B34:B45"/>
    <mergeCell ref="C34:C37"/>
    <mergeCell ref="D34:D35"/>
    <mergeCell ref="D36:D37"/>
    <mergeCell ref="D32:D33"/>
    <mergeCell ref="C30:C33"/>
    <mergeCell ref="D30:D31"/>
    <mergeCell ref="C26:C29"/>
    <mergeCell ref="D26:D27"/>
    <mergeCell ref="D28:D29"/>
    <mergeCell ref="D24:D25"/>
    <mergeCell ref="B22:B33"/>
    <mergeCell ref="C22:C25"/>
    <mergeCell ref="D22:D23"/>
    <mergeCell ref="C18:C21"/>
    <mergeCell ref="D18:D19"/>
    <mergeCell ref="D20:D21"/>
    <mergeCell ref="D16:D17"/>
    <mergeCell ref="C14:C17"/>
    <mergeCell ref="D14:D15"/>
    <mergeCell ref="B10:B21"/>
    <mergeCell ref="C10:C13"/>
    <mergeCell ref="D10:D11"/>
    <mergeCell ref="D12:D13"/>
    <mergeCell ref="B6:B9"/>
    <mergeCell ref="C6:C9"/>
    <mergeCell ref="D6:D7"/>
    <mergeCell ref="D8:D9"/>
    <mergeCell ref="B2:L2"/>
    <mergeCell ref="B3:L3"/>
    <mergeCell ref="B4:B5"/>
    <mergeCell ref="C4:C5"/>
    <mergeCell ref="D4:D5"/>
    <mergeCell ref="E4:K4"/>
    <mergeCell ref="L4:L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gênero</vt:lpstr>
      <vt:lpstr>região</vt:lpstr>
      <vt:lpstr>tabela_sem_genero_absoluto</vt:lpstr>
      <vt:lpstr>tabela_sem_genero_absoluto_%</vt:lpstr>
      <vt:lpstr>tabela_com_genero_absoluto</vt:lpstr>
      <vt:lpstr>tabela_com_genero_absoluto_%</vt:lpstr>
      <vt:lpstr>Plan1</vt:lpstr>
    </vt:vector>
  </TitlesOfParts>
  <Company>Ministério da Saúde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roberto.silva</dc:creator>
  <cp:lastModifiedBy>Cecilia</cp:lastModifiedBy>
  <dcterms:created xsi:type="dcterms:W3CDTF">2012-04-10T13:52:55Z</dcterms:created>
  <dcterms:modified xsi:type="dcterms:W3CDTF">2012-07-18T19:44:53Z</dcterms:modified>
</cp:coreProperties>
</file>