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ja\Documents\Talent-Strategy\"/>
    </mc:Choice>
  </mc:AlternateContent>
  <bookViews>
    <workbookView xWindow="240" yWindow="12" windowWidth="16092" windowHeight="9660"/>
  </bookViews>
  <sheets>
    <sheet name="applications" sheetId="1" r:id="rId1"/>
  </sheets>
  <calcPr calcId="171027"/>
</workbook>
</file>

<file path=xl/calcChain.xml><?xml version="1.0" encoding="utf-8"?>
<calcChain xmlns="http://schemas.openxmlformats.org/spreadsheetml/2006/main">
  <c r="W3" i="1" l="1"/>
  <c r="W29" i="1"/>
  <c r="W28" i="1"/>
  <c r="W56" i="1"/>
  <c r="W26" i="1"/>
  <c r="W27" i="1"/>
  <c r="W12" i="1"/>
  <c r="W11" i="1"/>
  <c r="W36" i="1"/>
  <c r="W7" i="1"/>
  <c r="W6" i="1"/>
  <c r="W51" i="1"/>
  <c r="W66" i="1"/>
  <c r="W64" i="1"/>
  <c r="W61" i="1"/>
  <c r="W62" i="1"/>
  <c r="W24" i="1"/>
  <c r="W25" i="1"/>
  <c r="W57" i="1"/>
  <c r="W59" i="1"/>
  <c r="W55" i="1"/>
  <c r="W35" i="1"/>
  <c r="W34" i="1"/>
  <c r="W15" i="1"/>
  <c r="W16" i="1"/>
  <c r="W4" i="1"/>
  <c r="W5" i="1"/>
  <c r="W8" i="1"/>
  <c r="W9" i="1"/>
  <c r="W14" i="1"/>
  <c r="W33" i="1"/>
  <c r="W32" i="1"/>
  <c r="W30" i="1"/>
  <c r="W31" i="1"/>
  <c r="W13" i="1"/>
  <c r="W20" i="1"/>
  <c r="W23" i="1"/>
  <c r="W22" i="1"/>
  <c r="W38" i="1"/>
  <c r="W37" i="1"/>
  <c r="W41" i="1"/>
  <c r="W40" i="1"/>
  <c r="W42" i="1"/>
  <c r="W45" i="1"/>
  <c r="W47" i="1"/>
  <c r="W46" i="1"/>
  <c r="W70" i="1"/>
  <c r="W39" i="1"/>
  <c r="W58" i="1"/>
  <c r="W10" i="1"/>
  <c r="W43" i="1"/>
  <c r="W68" i="1"/>
  <c r="W67" i="1"/>
  <c r="W50" i="1"/>
  <c r="W49" i="1"/>
  <c r="W65" i="1"/>
  <c r="W63" i="1"/>
  <c r="W69" i="1"/>
  <c r="W2" i="1"/>
  <c r="W48" i="1"/>
  <c r="W18" i="1"/>
  <c r="W17" i="1"/>
  <c r="W19" i="1"/>
  <c r="W21" i="1"/>
  <c r="W53" i="1"/>
  <c r="W54" i="1"/>
  <c r="W52" i="1"/>
  <c r="W60" i="1"/>
  <c r="W44" i="1"/>
</calcChain>
</file>

<file path=xl/sharedStrings.xml><?xml version="1.0" encoding="utf-8"?>
<sst xmlns="http://schemas.openxmlformats.org/spreadsheetml/2006/main" count="620" uniqueCount="273">
  <si>
    <t>Dept</t>
  </si>
  <si>
    <t>Authors</t>
  </si>
  <si>
    <t>Paper</t>
  </si>
  <si>
    <t>Conference</t>
  </si>
  <si>
    <t>Conference Link</t>
  </si>
  <si>
    <t>Location</t>
  </si>
  <si>
    <t>Departure</t>
  </si>
  <si>
    <t>Start</t>
  </si>
  <si>
    <t>End</t>
  </si>
  <si>
    <t>Return</t>
  </si>
  <si>
    <t>Days</t>
  </si>
  <si>
    <t>Accepted</t>
  </si>
  <si>
    <t>Total</t>
  </si>
  <si>
    <t>Transport</t>
  </si>
  <si>
    <t>Hotel</t>
  </si>
  <si>
    <t>Meals</t>
  </si>
  <si>
    <t>Registration</t>
  </si>
  <si>
    <t>Other</t>
  </si>
  <si>
    <t>Applicant</t>
  </si>
  <si>
    <t>applicant_email</t>
  </si>
  <si>
    <t>submission_date</t>
  </si>
  <si>
    <t>manager</t>
  </si>
  <si>
    <t>paper_link</t>
  </si>
  <si>
    <t>times_approves</t>
  </si>
  <si>
    <t>recent_quarter</t>
  </si>
  <si>
    <t>INT</t>
  </si>
  <si>
    <t>FBD</t>
  </si>
  <si>
    <t>CEA</t>
  </si>
  <si>
    <t>FSD</t>
  </si>
  <si>
    <t>CUR</t>
  </si>
  <si>
    <t>FMD</t>
  </si>
  <si>
    <t>Abeer Reza</t>
  </si>
  <si>
    <t>Iskander Karibzhanov</t>
  </si>
  <si>
    <t>Reinhard Ellwanger</t>
  </si>
  <si>
    <t>Lin Shao</t>
  </si>
  <si>
    <t>Narayan Bulusu</t>
  </si>
  <si>
    <t>Francisco Rivadeneyra</t>
  </si>
  <si>
    <t>Christopher Hajzler</t>
  </si>
  <si>
    <t>Joel Wagner</t>
  </si>
  <si>
    <t>Walter Steingress</t>
  </si>
  <si>
    <t>Serdar Kabaca</t>
  </si>
  <si>
    <t>Gurnain Pasricha</t>
  </si>
  <si>
    <t>Patrick  Alexander</t>
  </si>
  <si>
    <t xml:space="preserve">Tatjana Dahlhaus </t>
  </si>
  <si>
    <t>Xiangjin Shen</t>
  </si>
  <si>
    <t>Wataru Miyamoto</t>
  </si>
  <si>
    <t xml:space="preserve">Patrick Alexander </t>
  </si>
  <si>
    <t>Tom Roberts</t>
  </si>
  <si>
    <t>Alex Chernoff</t>
  </si>
  <si>
    <t>Toni Ahnert</t>
  </si>
  <si>
    <t>Thibaut Duprey</t>
  </si>
  <si>
    <t>Yu Zhu</t>
  </si>
  <si>
    <t>Jeffrey Gao</t>
  </si>
  <si>
    <t>heng chen</t>
  </si>
  <si>
    <t>Anson Ho</t>
  </si>
  <si>
    <t>Kim P. Huynh and Angelika Welte</t>
  </si>
  <si>
    <t>Shaofeng Xu</t>
  </si>
  <si>
    <t>Oleksandr Shcherbakov</t>
  </si>
  <si>
    <t>Josef Schroth</t>
  </si>
  <si>
    <t>David Cimon</t>
  </si>
  <si>
    <t>Vadym Lepetyuk</t>
  </si>
  <si>
    <t>Teodora Paligorova</t>
  </si>
  <si>
    <t>Youngmin Park</t>
  </si>
  <si>
    <t>Rodrigo Sekkel &amp; Julien Champagne</t>
  </si>
  <si>
    <t>Alexander Ueberfeldt</t>
  </si>
  <si>
    <t>Matthieu Verstraete</t>
  </si>
  <si>
    <t>Search Frictions, Bank Leverage, and Gross Loan Flows</t>
  </si>
  <si>
    <t>A Parallel Implementation of Smolyak Method in CUDA</t>
  </si>
  <si>
    <t>The economics of the global oil market: Evidence form oil consumption</t>
  </si>
  <si>
    <t xml:space="preserve">Did the Renewable Fuel Standard Shift Market Expectations of the Price of Ethanol? </t>
  </si>
  <si>
    <t>Aggregate Fluctuations and the Role of Trade Credit</t>
  </si>
  <si>
    <t>Financial Development Beyond the Formal Financial Market</t>
  </si>
  <si>
    <t>What drives interbank loans? Evidence from Canada</t>
  </si>
  <si>
    <t>Intraday Trade Dynamics in Short-term Funding Markets</t>
  </si>
  <si>
    <t>Expropriation Risk and FDI in Developing Countries: Does Return of Capital Dominate Return on Capital?</t>
  </si>
  <si>
    <t xml:space="preserve">Downward Nominal Wage Rigidity In Canada: Evidence Against A Greasing Effect </t>
  </si>
  <si>
    <t>Global Trade Flows: Revisiting the Exchange Rate Elasticities</t>
  </si>
  <si>
    <t>Quantitative Easing in a Small Open Economy: An International Portfolio Balancing Approach</t>
  </si>
  <si>
    <t>Policy Rules for Capital Controls (formerly titled "Capital Controls: More macroprudential now than before?")</t>
  </si>
  <si>
    <t>Capital flow management measures: a new dataset</t>
  </si>
  <si>
    <t>U.S. Consumer Responses to the 2014-2015 Gasoline Price Shock: Evidence from the Consumer Expenditure Survey</t>
  </si>
  <si>
    <t>Asymmetries in Monetary Policy Uncertainty: New Evidence from Financial Forecasts</t>
  </si>
  <si>
    <t>Analysis of asymmetric GARCH volatility models with applications to margin measurement</t>
  </si>
  <si>
    <t>The Expectational Effects of News in Business Cycles: Evidence from Forecast Data</t>
  </si>
  <si>
    <t>Producer Heterogeneity, Value-Added and International Trade</t>
  </si>
  <si>
    <t>Responding to the First Era of Globalization: Canadian Trade Policy, 1870-1913</t>
  </si>
  <si>
    <t>The Cointegration of Stock Prices and Earnings, and the Likelihood of Crashes</t>
  </si>
  <si>
    <t>The causal impact of migration on US trade: Evidence from political refugees</t>
  </si>
  <si>
    <t>Firm Heterogenity, Technological Adoption, and Urbanization: Theory and Measurement</t>
  </si>
  <si>
    <t>Opaque Assets and Rollover Risk (Ahnert-Nelson)</t>
  </si>
  <si>
    <t>Aggregate Liquidity Risk and Bank Portfolio Choice (Ahnert-duRand-Georg)</t>
  </si>
  <si>
    <t>How to predict financial stress? An assessment of Markov switching models</t>
  </si>
  <si>
    <t>A Framework for Analyzing Monetary Policy in An Economy with E-money</t>
  </si>
  <si>
    <t>Sovereign Bond Market Liquidity and Systematic Factors: A Canadian Case</t>
  </si>
  <si>
    <t>Robust wavelet-based test for an abrupt mean shift in the presence of unknown smooth trend and long-memory errors</t>
  </si>
  <si>
    <t>The Optimal Early-Withdrawal Penalty on Tax-deferred Saving Accounts</t>
  </si>
  <si>
    <t>Housing and Tax-Deferred Retirement Accounts</t>
  </si>
  <si>
    <t>Adoption Costs of Financial Innovation: Evidence from Italian ATM Cards</t>
  </si>
  <si>
    <t>The Effects of Government Spending on Real Exchange Rates: Evidence from Military Spending Panel Data</t>
  </si>
  <si>
    <t>Optimal house acquisition with stochastic income</t>
  </si>
  <si>
    <t>Measuring consumer switching costs in the wireless industry</t>
  </si>
  <si>
    <t>The Welfare Effects of Endogenous Quality Choice in Cable Television Markets</t>
  </si>
  <si>
    <t>Capital flows across developing countries: is there an allocation puzzle?</t>
  </si>
  <si>
    <t>Optimal capital regulation</t>
  </si>
  <si>
    <t>Vertical Specialization and Gains from Trade (previously titled "Multi-Stage Production and Gains from Trade")</t>
  </si>
  <si>
    <t>1) Banking Regulation and Market Making 2) Order Flow Segmentation, Liquidity and Price Discovery: The Role of Latency Delays</t>
  </si>
  <si>
    <t>What caused the 2014-2015 oil price drop? A tale of prices and quantities</t>
  </si>
  <si>
    <t>Should Central Banks Worry about Nonlinearities of Their Large-Scale Macroeconomic Models?</t>
  </si>
  <si>
    <t>Non-Bank Loan Investors and Loan Renegotiations</t>
  </si>
  <si>
    <t>Wage Dynamics and Returns to Unobserved Skill</t>
  </si>
  <si>
    <t>The Real-Time Properties of the Bank of Canada's Staff Output Gap Estimates</t>
  </si>
  <si>
    <t>Monetary policy trade-offs between financial stability and price stability</t>
  </si>
  <si>
    <t xml:space="preserve">Understanding Firms’ Inflation Expectations Using the Bank of Canada’s Business Outlook Survey </t>
  </si>
  <si>
    <t>Financial Markets and Nonlinear Dynamics</t>
  </si>
  <si>
    <t>Society for Computational Economics Annual Conference on Computing in Economics and Finance (CEF)</t>
  </si>
  <si>
    <t>NBER Hydrocarbon Infrastruction and Transportation &amp; Economics of Energy Markets Meeting</t>
  </si>
  <si>
    <t>BoC-ECB joint conference</t>
  </si>
  <si>
    <t>Econometric Society North American Summer Meeting</t>
  </si>
  <si>
    <t>IFABS 2017 Oxford Conference</t>
  </si>
  <si>
    <t>Econometric Society European meeting (ESEM)</t>
  </si>
  <si>
    <t>ECB Workshop on Money Markets, Monetary Policy Implementation, and Central Bank Balance Sheets</t>
  </si>
  <si>
    <t>RBNZ Seminar and Victortia University in Wellington</t>
  </si>
  <si>
    <t>Midwest Macroeconomics Meetings</t>
  </si>
  <si>
    <t>Seminar at MSU</t>
  </si>
  <si>
    <t>RCEA Macro-Money-Finance Workshop</t>
  </si>
  <si>
    <t>Western Economic Association International, 92nd Annual Conference</t>
  </si>
  <si>
    <t>NBER Summer Institute</t>
  </si>
  <si>
    <t>Canadian Economics Association (CEA)</t>
  </si>
  <si>
    <t>Barcelona Summer Forum/ Seminar at Universitat de Girona</t>
  </si>
  <si>
    <t>Western Economic Association Conference</t>
  </si>
  <si>
    <t>Seminar, Lakehead University</t>
  </si>
  <si>
    <t>International Association for Applied Econometrics</t>
  </si>
  <si>
    <t>European Economics Association (EEA)</t>
  </si>
  <si>
    <t>European Association of Industrial Economics (EARIE)</t>
  </si>
  <si>
    <t>Finance Theory Group Summer School</t>
  </si>
  <si>
    <t>Northern Finance Association (NFA)</t>
  </si>
  <si>
    <t>Society for Economic Dynamics (SED)</t>
  </si>
  <si>
    <t>International Panel Data Conference 2017</t>
  </si>
  <si>
    <t>Econometric Society Asian Meeting</t>
  </si>
  <si>
    <t>Econometric Society Asian Meeting + Xiamen University</t>
  </si>
  <si>
    <t>Cowles Conference on Structural Microeconomics</t>
  </si>
  <si>
    <t>FTC Microeconomics Conference</t>
  </si>
  <si>
    <t>Midwest International Trade Conference</t>
  </si>
  <si>
    <t>Financial Management Association Annual Meeting (FMA)</t>
  </si>
  <si>
    <t>Presentation at Wilfrid Laurier University (Paper 1) and University of Toronto (Paper 2)</t>
  </si>
  <si>
    <t>Society for Economic Measurement</t>
  </si>
  <si>
    <t>St Louis Fed Conference on Forecasting in Central Banks</t>
  </si>
  <si>
    <t>ECB Conference</t>
  </si>
  <si>
    <t>http://www.fmnd.fr/</t>
  </si>
  <si>
    <t>http://comp-econ.org/CEF_2017</t>
  </si>
  <si>
    <t>http://papers.nber.org/sched/ENERs17</t>
  </si>
  <si>
    <t>O:\Talent Strategy - Supporting Files\2017Q2\Shao\Other\2017-05-29-30 ECB-BoC Conference Draft Programme SHORT</t>
  </si>
  <si>
    <t>http://www.econ.cuhk.edu.hk/2017AMES/</t>
  </si>
  <si>
    <t>http://www.ifabs.org/conference/view/7</t>
  </si>
  <si>
    <t>http://www.ecb.europa.eu/pub/conferences/html/20171106_workshop_on_money_markets.en.html</t>
  </si>
  <si>
    <t>https://economics.ca/2017/en/</t>
  </si>
  <si>
    <t>https://editorialexpress.com/conference/mmmspr2017/program/mmmspr2017.html#8</t>
  </si>
  <si>
    <t>http://econ.msu.edu/seminars/macro_theory.php</t>
  </si>
  <si>
    <t>http://rcfea.org/wp-content/uploads/2016/07/9th-Macro-Money-Finance-RCEA-workshop-2017-cfp-extended.pdf</t>
  </si>
  <si>
    <t>http://comp-econ.org/CEF_2017/</t>
  </si>
  <si>
    <t>http://www.weai.org/index.html</t>
  </si>
  <si>
    <t>https://economics.ca/2017/en/call.php</t>
  </si>
  <si>
    <t>http://www.barcelonagse.eu/summer-forum/workshop-time-series</t>
  </si>
  <si>
    <t>https://iaae2017.org/</t>
  </si>
  <si>
    <t>approved</t>
  </si>
  <si>
    <t>http://www.eea-esem-congresses.org/</t>
  </si>
  <si>
    <t>http://www.weai.org/Content/Files/Prelim-Prog.pdf</t>
  </si>
  <si>
    <t>https://www.lakeheadu.ca/academics/departments/economics/speaker-series</t>
  </si>
  <si>
    <t>http://apps.olin.wustl.edu/conf/cfar-ftg/home/Default.aspx?pid=5</t>
  </si>
  <si>
    <t>http://www.econ.cuhk.edu.hk/2017AMES</t>
  </si>
  <si>
    <t>http://www.ipdc2017.org/</t>
  </si>
  <si>
    <t>https://www.econometricsociety.org/meetings/schedule/2017/06/03/2017-asian-meeting</t>
  </si>
  <si>
    <t>Fwd Cowles Conference on Structural Microeconomics June 8-9 2017.msg</t>
  </si>
  <si>
    <t>2017CallforPapers.pdf</t>
  </si>
  <si>
    <t>http://gatton.uky.edu/midwest-economics</t>
  </si>
  <si>
    <t>http://sem.society.cmu.edu/MIT.html</t>
  </si>
  <si>
    <t>StLouisFed.pdf</t>
  </si>
  <si>
    <t xml:space="preserve">http://www.ecb.europa.eu/pub/conferences/html/20170921_inflation_conference.en.html
</t>
  </si>
  <si>
    <t>Oxford, UK</t>
  </si>
  <si>
    <t>Wellington, NZ</t>
  </si>
  <si>
    <t>Antigonish, NS</t>
  </si>
  <si>
    <t>San Diego, CA</t>
  </si>
  <si>
    <t>Thunder Bay, ON</t>
  </si>
  <si>
    <t>Lisbon, PT</t>
  </si>
  <si>
    <t>Edinburgh, UK</t>
  </si>
  <si>
    <t>Hong Kong + Xiamen, China</t>
  </si>
  <si>
    <t>Lexington, KY</t>
  </si>
  <si>
    <t>Toronto/Waterloo</t>
  </si>
  <si>
    <t>Tatjana Dahlhaus</t>
  </si>
  <si>
    <t xml:space="preserve">Kim P. Huynh </t>
  </si>
  <si>
    <t>Rodrigo Sekkel</t>
  </si>
  <si>
    <t>reza@bankofcanad.ca</t>
  </si>
  <si>
    <t>ikaribzhanov@bank-banque-canada.ca</t>
  </si>
  <si>
    <t>elre@bankofcanada.ca</t>
  </si>
  <si>
    <t>rellwanger@bankofcanada.ca</t>
  </si>
  <si>
    <t>lshao@bankofcanada.ca</t>
  </si>
  <si>
    <t>bulu@bankofcanad.ca</t>
  </si>
  <si>
    <t>riva@bankofcanada.ca</t>
  </si>
  <si>
    <t>chajzler@bank-banque-canada.ca</t>
  </si>
  <si>
    <t>wagj@bankofcanada.ca</t>
  </si>
  <si>
    <t>stei@bankofcanada.ca</t>
  </si>
  <si>
    <t>kaba@bankofcanada.ca</t>
  </si>
  <si>
    <t>pasr</t>
  </si>
  <si>
    <t>palexander@bankofcanada.ca</t>
  </si>
  <si>
    <t>dahl</t>
  </si>
  <si>
    <t>xshen@bankofcanada.ca</t>
  </si>
  <si>
    <t>wmiyamoto@bankofcanada.ca</t>
  </si>
  <si>
    <t>troberts@bankofcanada.ca</t>
  </si>
  <si>
    <t>achernoff@bankofcanada.ca</t>
  </si>
  <si>
    <t>ahne</t>
  </si>
  <si>
    <t>tduprey@bankofcanada.ca</t>
  </si>
  <si>
    <t>zhuy@bankofcanada.ca</t>
  </si>
  <si>
    <t>jgao@bankofcanada.ca</t>
  </si>
  <si>
    <t>chhe@bankofcanada.ca</t>
  </si>
  <si>
    <t>ansonho@bankofcanada.ca</t>
  </si>
  <si>
    <t>khuynh@bankofcanada.ca</t>
  </si>
  <si>
    <t>sxu@bankofcanada.ca</t>
  </si>
  <si>
    <t>oshcherbakov@bank-banque-canada.ca</t>
  </si>
  <si>
    <t>jschroth@bankofcanada.ca</t>
  </si>
  <si>
    <t>cimo@bank-banque-canada.ca</t>
  </si>
  <si>
    <t>vlepetyuk@bank-banque-canada.ca</t>
  </si>
  <si>
    <t>tpaligorova@bankofcanada.ca</t>
  </si>
  <si>
    <t>ypark@bankofcanada.ca</t>
  </si>
  <si>
    <t>rsekkel@bankofcanada.ca</t>
  </si>
  <si>
    <t>uebe@bankofcanada.ca</t>
  </si>
  <si>
    <t>mverstraete@bankofcanada.ca</t>
  </si>
  <si>
    <t>ssarker@bankofcanada.ca</t>
  </si>
  <si>
    <t>nperevalov@bank-banque-canada.ca</t>
  </si>
  <si>
    <t>zmit@bankofcanada.ca</t>
  </si>
  <si>
    <t>kzmitrowicz@bankofcanada.ca</t>
  </si>
  <si>
    <t>dunbarg@bankofcanada.ca</t>
  </si>
  <si>
    <t>frivadeneyra@bankofcanada.ca</t>
  </si>
  <si>
    <t>jchapman@bank-banque-canada.ca</t>
  </si>
  <si>
    <t>Rose Cunningham &lt;rcunningham@bank-banque-canada.ca&gt;</t>
  </si>
  <si>
    <t>sgnocchi@bank-banque-canada.ca</t>
  </si>
  <si>
    <t>moro@bankofcanada.ca</t>
  </si>
  <si>
    <t>gkumar@bankofcanada.ca</t>
  </si>
  <si>
    <t>rcunningham@bank-banque-canada.ca</t>
  </si>
  <si>
    <t xml:space="preserve">cgaa@bank-banque-canada.ca </t>
  </si>
  <si>
    <t>dori@bank-banque-canada.ca</t>
  </si>
  <si>
    <t>vtraclet@bankofcanada.ca</t>
  </si>
  <si>
    <t>GDunbar@bank-banque-canada.ca</t>
  </si>
  <si>
    <t>tery</t>
  </si>
  <si>
    <t>bpeterson@bank-banque-canada.ca</t>
  </si>
  <si>
    <t>frivadeneyra@bank-banque-canada.ca</t>
  </si>
  <si>
    <t>fung@bankofcanada.ca</t>
  </si>
  <si>
    <t>bpeterson@bankofcanada.ca</t>
  </si>
  <si>
    <t>bfung@bankofcanada.ca</t>
  </si>
  <si>
    <t>sgnocchi</t>
  </si>
  <si>
    <t>bfung@bank-banque-canada.ca</t>
  </si>
  <si>
    <t>yterajima@bankofcanada.ca</t>
  </si>
  <si>
    <t>dmcvanel@bank-banque-canada.ca</t>
  </si>
  <si>
    <t>jdorich@bank-banque-canada.ca</t>
  </si>
  <si>
    <t>btomlin@bankofcanada.ca</t>
  </si>
  <si>
    <t>jwitmer@bankofcanada.ca</t>
  </si>
  <si>
    <t>mgosselin@bank-banque-canada.ca</t>
  </si>
  <si>
    <t>lpichette@bankofcanada.ca</t>
  </si>
  <si>
    <t>Barcelona, ES</t>
  </si>
  <si>
    <t>Baton Rouge, LA</t>
  </si>
  <si>
    <t>Boston, MA</t>
  </si>
  <si>
    <t>East Lansing, MI</t>
  </si>
  <si>
    <t>Frankfurt, DE</t>
  </si>
  <si>
    <t>Halifax, NS</t>
  </si>
  <si>
    <t>Hong Kong, HK</t>
  </si>
  <si>
    <t>Maastricht, NE</t>
  </si>
  <si>
    <t>New Haven, CT</t>
  </si>
  <si>
    <t>New York, NY</t>
  </si>
  <si>
    <t>Paris, FR</t>
  </si>
  <si>
    <t>Sapporo, JP</t>
  </si>
  <si>
    <t>St. Louis, MO</t>
  </si>
  <si>
    <t>Washington, DC</t>
  </si>
  <si>
    <t>Waterloo, ON</t>
  </si>
  <si>
    <t>Thessaloniki,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</si>
</sst>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con.msu.edu/seminars/macro_theory.php" TargetMode="External"/><Relationship Id="rId13" Type="http://schemas.openxmlformats.org/officeDocument/2006/relationships/hyperlink" Target="https://iaae2017.org/" TargetMode="External"/><Relationship Id="rId18" Type="http://schemas.openxmlformats.org/officeDocument/2006/relationships/hyperlink" Target="http://apps.olin.wustl.edu/conf/cfar-ftg/home/Default.aspx?pid=5" TargetMode="External"/><Relationship Id="rId26" Type="http://schemas.openxmlformats.org/officeDocument/2006/relationships/hyperlink" Target="https://iaae2017.org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www.econ.cuhk.edu.hk/2017AMES/" TargetMode="External"/><Relationship Id="rId21" Type="http://schemas.openxmlformats.org/officeDocument/2006/relationships/hyperlink" Target="https://economics.ca/2017/en/" TargetMode="External"/><Relationship Id="rId34" Type="http://schemas.openxmlformats.org/officeDocument/2006/relationships/hyperlink" Target="http://comp-econ.org/CEF_2017/" TargetMode="External"/><Relationship Id="rId7" Type="http://schemas.openxmlformats.org/officeDocument/2006/relationships/hyperlink" Target="https://editorialexpress.com/conference/mmmspr2017/program/mmmspr2017.html" TargetMode="External"/><Relationship Id="rId12" Type="http://schemas.openxmlformats.org/officeDocument/2006/relationships/hyperlink" Target="http://www.barcelonagse.eu/summer-forum/workshop-time-series" TargetMode="External"/><Relationship Id="rId17" Type="http://schemas.openxmlformats.org/officeDocument/2006/relationships/hyperlink" Target="https://iaae2017.org/" TargetMode="External"/><Relationship Id="rId25" Type="http://schemas.openxmlformats.org/officeDocument/2006/relationships/hyperlink" Target="http://www.econ.cuhk.edu.hk/2017AMES/" TargetMode="External"/><Relationship Id="rId33" Type="http://schemas.openxmlformats.org/officeDocument/2006/relationships/hyperlink" Target="http://comp-econ.org/CEF_2017" TargetMode="External"/><Relationship Id="rId38" Type="http://schemas.openxmlformats.org/officeDocument/2006/relationships/hyperlink" Target="http://www.ecb.europa.eu/pub/conferences/html/20170921_inflation_conference.en.html%0a" TargetMode="External"/><Relationship Id="rId2" Type="http://schemas.openxmlformats.org/officeDocument/2006/relationships/hyperlink" Target="http://papers.nber.org/sched/ENERs17" TargetMode="External"/><Relationship Id="rId16" Type="http://schemas.openxmlformats.org/officeDocument/2006/relationships/hyperlink" Target="https://economics.ca/2017/en/" TargetMode="External"/><Relationship Id="rId20" Type="http://schemas.openxmlformats.org/officeDocument/2006/relationships/hyperlink" Target="http://www.econ.cuhk.edu.hk/2017AMES/" TargetMode="External"/><Relationship Id="rId29" Type="http://schemas.openxmlformats.org/officeDocument/2006/relationships/hyperlink" Target="http://www.weai.org/Content/Files/Prelim-Prog.pdf" TargetMode="External"/><Relationship Id="rId1" Type="http://schemas.openxmlformats.org/officeDocument/2006/relationships/hyperlink" Target="http://www.fmnd.fr/" TargetMode="External"/><Relationship Id="rId6" Type="http://schemas.openxmlformats.org/officeDocument/2006/relationships/hyperlink" Target="https://economics.ca/2017/en/" TargetMode="External"/><Relationship Id="rId11" Type="http://schemas.openxmlformats.org/officeDocument/2006/relationships/hyperlink" Target="http://www.weai.org/index.html" TargetMode="External"/><Relationship Id="rId24" Type="http://schemas.openxmlformats.org/officeDocument/2006/relationships/hyperlink" Target="http://www.ipdc2017.org/" TargetMode="External"/><Relationship Id="rId32" Type="http://schemas.openxmlformats.org/officeDocument/2006/relationships/hyperlink" Target="http://comp-econ.org/CEF_2017/" TargetMode="External"/><Relationship Id="rId37" Type="http://schemas.openxmlformats.org/officeDocument/2006/relationships/hyperlink" Target="https://economics.ca/2017/en/call.php" TargetMode="External"/><Relationship Id="rId5" Type="http://schemas.openxmlformats.org/officeDocument/2006/relationships/hyperlink" Target="http://www.ecb.europa.eu/pub/conferences/html/20171106_workshop_on_money_markets.en.html" TargetMode="External"/><Relationship Id="rId15" Type="http://schemas.openxmlformats.org/officeDocument/2006/relationships/hyperlink" Target="http://www.weai.org/Content/Files/Prelim-Prog.pdf" TargetMode="External"/><Relationship Id="rId23" Type="http://schemas.openxmlformats.org/officeDocument/2006/relationships/hyperlink" Target="http://www.econ.cuhk.edu.hk/2017AMES" TargetMode="External"/><Relationship Id="rId28" Type="http://schemas.openxmlformats.org/officeDocument/2006/relationships/hyperlink" Target="https://www.lakeheadu.ca/academics/departments/economics/speaker-series" TargetMode="External"/><Relationship Id="rId36" Type="http://schemas.openxmlformats.org/officeDocument/2006/relationships/hyperlink" Target="http://sem.society.cmu.edu/MIT.html" TargetMode="External"/><Relationship Id="rId10" Type="http://schemas.openxmlformats.org/officeDocument/2006/relationships/hyperlink" Target="http://comp-econ.org/CEF_2017/" TargetMode="External"/><Relationship Id="rId19" Type="http://schemas.openxmlformats.org/officeDocument/2006/relationships/hyperlink" Target="http://comp-econ.org/CEF_2017/" TargetMode="External"/><Relationship Id="rId31" Type="http://schemas.openxmlformats.org/officeDocument/2006/relationships/hyperlink" Target="http://rcfea.org/wp-content/uploads/2016/07/9th-Macro-Money-Finance-RCEA-workshop-2017-cfp-extended.pdf" TargetMode="External"/><Relationship Id="rId4" Type="http://schemas.openxmlformats.org/officeDocument/2006/relationships/hyperlink" Target="http://www.ifabs.org/conference/view/7" TargetMode="External"/><Relationship Id="rId9" Type="http://schemas.openxmlformats.org/officeDocument/2006/relationships/hyperlink" Target="http://rcfea.org/wp-content/uploads/2016/07/9th-Macro-Money-Finance-RCEA-workshop-2017-cfp-extended.pdf" TargetMode="External"/><Relationship Id="rId14" Type="http://schemas.openxmlformats.org/officeDocument/2006/relationships/hyperlink" Target="http://www.eea-esem-congresses.org/" TargetMode="External"/><Relationship Id="rId22" Type="http://schemas.openxmlformats.org/officeDocument/2006/relationships/hyperlink" Target="http://www.eea-esem-congresses.org/" TargetMode="External"/><Relationship Id="rId27" Type="http://schemas.openxmlformats.org/officeDocument/2006/relationships/hyperlink" Target="https://www.econometricsociety.org/meetings/schedule/2017/06/03/2017-asian-meeting" TargetMode="External"/><Relationship Id="rId30" Type="http://schemas.openxmlformats.org/officeDocument/2006/relationships/hyperlink" Target="http://gatton.uky.edu/midwest-economics" TargetMode="External"/><Relationship Id="rId35" Type="http://schemas.openxmlformats.org/officeDocument/2006/relationships/hyperlink" Target="http://www.eea-esem-congress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A5" workbookViewId="0">
      <selection activeCell="B15" sqref="B15"/>
    </sheetView>
  </sheetViews>
  <sheetFormatPr defaultRowHeight="14.4" x14ac:dyDescent="0.3"/>
  <cols>
    <col min="2" max="2" width="35.21875" customWidth="1"/>
    <col min="3" max="3" width="65.21875" customWidth="1"/>
    <col min="4" max="4" width="77.5546875" customWidth="1"/>
    <col min="6" max="6" width="27.88671875" customWidth="1"/>
    <col min="7" max="7" width="21.6640625" style="5" customWidth="1"/>
    <col min="8" max="8" width="22.33203125" style="5" customWidth="1"/>
    <col min="9" max="9" width="23.5546875" style="5" customWidth="1"/>
    <col min="10" max="10" width="21.44140625" style="5" customWidth="1"/>
    <col min="13" max="13" width="8.88671875" style="7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27</v>
      </c>
      <c r="B2" t="s">
        <v>38</v>
      </c>
      <c r="C2" t="s">
        <v>75</v>
      </c>
      <c r="D2" t="s">
        <v>122</v>
      </c>
      <c r="E2" s="2" t="s">
        <v>156</v>
      </c>
      <c r="F2" t="s">
        <v>258</v>
      </c>
      <c r="G2" s="5">
        <v>42873</v>
      </c>
      <c r="H2" s="5">
        <v>42874</v>
      </c>
      <c r="I2" s="5">
        <v>42876</v>
      </c>
      <c r="J2" s="5">
        <v>42876</v>
      </c>
      <c r="K2">
        <v>2</v>
      </c>
      <c r="L2" t="b">
        <v>1</v>
      </c>
      <c r="M2" s="7">
        <v>2240</v>
      </c>
      <c r="N2">
        <v>1400</v>
      </c>
      <c r="O2">
        <v>545</v>
      </c>
      <c r="P2">
        <v>120</v>
      </c>
      <c r="Q2">
        <v>175</v>
      </c>
      <c r="R2">
        <v>0</v>
      </c>
      <c r="S2" t="s">
        <v>38</v>
      </c>
      <c r="T2" t="s">
        <v>199</v>
      </c>
      <c r="U2" s="3">
        <v>42864</v>
      </c>
      <c r="V2" t="s">
        <v>234</v>
      </c>
      <c r="W2" t="str">
        <f>HYPERLINK("O:/Talent Strategy - Supporting Files/2017Q2/Wagner/DNWR in Canada  Evidence Against a Greasing Effect.pdf","link")</f>
        <v>link</v>
      </c>
      <c r="X2">
        <v>1</v>
      </c>
      <c r="Y2">
        <v>1</v>
      </c>
    </row>
    <row r="3" spans="1:25" x14ac:dyDescent="0.3">
      <c r="A3" t="s">
        <v>27</v>
      </c>
      <c r="B3" t="s">
        <v>65</v>
      </c>
      <c r="C3" t="s">
        <v>112</v>
      </c>
      <c r="D3" t="s">
        <v>147</v>
      </c>
      <c r="E3" s="2" t="s">
        <v>177</v>
      </c>
      <c r="F3" t="s">
        <v>261</v>
      </c>
      <c r="G3" s="5">
        <v>42997</v>
      </c>
      <c r="H3" s="5">
        <v>42999</v>
      </c>
      <c r="I3" s="5">
        <v>43000</v>
      </c>
      <c r="J3" s="5">
        <v>43000</v>
      </c>
      <c r="K3">
        <v>2</v>
      </c>
      <c r="L3" t="b">
        <v>0</v>
      </c>
      <c r="M3" s="7">
        <v>1910</v>
      </c>
      <c r="N3">
        <v>1000</v>
      </c>
      <c r="O3">
        <v>350</v>
      </c>
      <c r="P3">
        <v>120</v>
      </c>
      <c r="Q3">
        <v>260</v>
      </c>
      <c r="R3">
        <v>180</v>
      </c>
      <c r="S3" t="s">
        <v>65</v>
      </c>
      <c r="T3" t="s">
        <v>225</v>
      </c>
      <c r="U3" s="3">
        <v>42850</v>
      </c>
      <c r="V3" t="s">
        <v>256</v>
      </c>
      <c r="W3" t="str">
        <f>HYPERLINK("http://www.bankofcanada.ca/2016/02/staff-working-paper-2016-7/","link")</f>
        <v>link</v>
      </c>
      <c r="X3">
        <v>2</v>
      </c>
      <c r="Y3">
        <v>2</v>
      </c>
    </row>
    <row r="4" spans="1:25" x14ac:dyDescent="0.3">
      <c r="A4" t="s">
        <v>27</v>
      </c>
      <c r="B4" t="s">
        <v>56</v>
      </c>
      <c r="C4" t="s">
        <v>99</v>
      </c>
      <c r="D4" t="s">
        <v>122</v>
      </c>
      <c r="F4" t="s">
        <v>258</v>
      </c>
      <c r="G4" s="5">
        <v>42873</v>
      </c>
      <c r="H4" s="5">
        <v>42874</v>
      </c>
      <c r="I4" s="5">
        <v>42876</v>
      </c>
      <c r="J4" s="5">
        <v>42876</v>
      </c>
      <c r="K4">
        <v>2</v>
      </c>
      <c r="L4" t="b">
        <v>1</v>
      </c>
      <c r="M4" s="7">
        <v>2420</v>
      </c>
      <c r="N4">
        <v>1400</v>
      </c>
      <c r="O4">
        <v>700</v>
      </c>
      <c r="P4">
        <v>120</v>
      </c>
      <c r="Q4">
        <v>200</v>
      </c>
      <c r="S4" t="s">
        <v>56</v>
      </c>
      <c r="T4" t="s">
        <v>216</v>
      </c>
      <c r="U4" s="3">
        <v>42864</v>
      </c>
      <c r="V4" t="s">
        <v>248</v>
      </c>
      <c r="W4" t="str">
        <f>HYPERLINK("O:/Talent Strategy - Supporting Files/2017Q2/Xu/Purchase.pdf","link")</f>
        <v>link</v>
      </c>
      <c r="X4">
        <v>2</v>
      </c>
      <c r="Y4">
        <v>2</v>
      </c>
    </row>
    <row r="5" spans="1:25" x14ac:dyDescent="0.3">
      <c r="A5" t="s">
        <v>27</v>
      </c>
      <c r="B5" t="s">
        <v>56</v>
      </c>
      <c r="C5" t="s">
        <v>99</v>
      </c>
      <c r="D5" t="s">
        <v>139</v>
      </c>
      <c r="E5" s="2" t="s">
        <v>171</v>
      </c>
      <c r="F5" t="s">
        <v>185</v>
      </c>
      <c r="G5" s="5">
        <v>42884</v>
      </c>
      <c r="H5" s="5">
        <v>42886</v>
      </c>
      <c r="I5" s="5">
        <v>42891</v>
      </c>
      <c r="J5" s="5">
        <v>42898</v>
      </c>
      <c r="K5">
        <v>8</v>
      </c>
      <c r="L5" t="b">
        <v>1</v>
      </c>
      <c r="M5" s="7">
        <v>4480</v>
      </c>
      <c r="N5">
        <v>2500</v>
      </c>
      <c r="O5">
        <v>1000</v>
      </c>
      <c r="P5">
        <v>480</v>
      </c>
      <c r="Q5">
        <v>500</v>
      </c>
      <c r="S5" t="s">
        <v>56</v>
      </c>
      <c r="T5" t="s">
        <v>216</v>
      </c>
      <c r="U5" s="3">
        <v>42864</v>
      </c>
      <c r="V5" t="s">
        <v>248</v>
      </c>
      <c r="W5" t="str">
        <f>HYPERLINK("O:/Talent Strategy - Supporting Files/2017Q2/Xu/Purchase.pdf","link")</f>
        <v>link</v>
      </c>
      <c r="X5">
        <v>2</v>
      </c>
      <c r="Y5">
        <v>2</v>
      </c>
    </row>
    <row r="6" spans="1:25" x14ac:dyDescent="0.3">
      <c r="A6" t="s">
        <v>27</v>
      </c>
      <c r="B6" t="s">
        <v>60</v>
      </c>
      <c r="C6" t="s">
        <v>107</v>
      </c>
      <c r="D6" t="s">
        <v>114</v>
      </c>
      <c r="E6" s="2" t="s">
        <v>159</v>
      </c>
      <c r="F6" t="s">
        <v>266</v>
      </c>
      <c r="G6" s="5">
        <v>42914</v>
      </c>
      <c r="H6" s="5">
        <v>42914</v>
      </c>
      <c r="I6" s="5">
        <v>42916</v>
      </c>
      <c r="J6" s="5">
        <v>42916</v>
      </c>
      <c r="K6">
        <v>3</v>
      </c>
      <c r="L6" t="b">
        <v>1</v>
      </c>
      <c r="M6" s="7">
        <v>2330</v>
      </c>
      <c r="N6">
        <v>800</v>
      </c>
      <c r="O6">
        <v>700</v>
      </c>
      <c r="P6">
        <v>180</v>
      </c>
      <c r="Q6">
        <v>650</v>
      </c>
      <c r="S6" t="s">
        <v>60</v>
      </c>
      <c r="T6" t="s">
        <v>220</v>
      </c>
      <c r="U6" s="3">
        <v>42865</v>
      </c>
      <c r="V6" t="s">
        <v>252</v>
      </c>
      <c r="W6" t="str">
        <f>HYPERLINK("O:/Talent Strategy - Supporting Files/2017Q2/Lepetyuk/BabyToTEM.pdf","link")</f>
        <v>link</v>
      </c>
      <c r="X6">
        <v>1</v>
      </c>
      <c r="Y6">
        <v>1</v>
      </c>
    </row>
    <row r="7" spans="1:25" x14ac:dyDescent="0.3">
      <c r="A7" t="s">
        <v>27</v>
      </c>
      <c r="B7" t="s">
        <v>60</v>
      </c>
      <c r="C7" t="s">
        <v>107</v>
      </c>
      <c r="D7" t="s">
        <v>119</v>
      </c>
      <c r="E7" s="2" t="s">
        <v>165</v>
      </c>
      <c r="F7" t="s">
        <v>183</v>
      </c>
      <c r="G7" s="5">
        <v>42967</v>
      </c>
      <c r="H7" s="5">
        <v>42968</v>
      </c>
      <c r="I7" s="5">
        <v>42972</v>
      </c>
      <c r="J7" s="5">
        <v>42973</v>
      </c>
      <c r="K7">
        <v>5</v>
      </c>
      <c r="L7" t="b">
        <v>1</v>
      </c>
      <c r="M7" s="7">
        <v>3505</v>
      </c>
      <c r="N7">
        <v>1600</v>
      </c>
      <c r="O7">
        <v>900</v>
      </c>
      <c r="P7">
        <v>300</v>
      </c>
      <c r="Q7">
        <v>650</v>
      </c>
      <c r="R7">
        <v>55</v>
      </c>
      <c r="S7" t="s">
        <v>60</v>
      </c>
      <c r="T7" t="s">
        <v>220</v>
      </c>
      <c r="U7" s="3">
        <v>42865</v>
      </c>
      <c r="V7" t="s">
        <v>252</v>
      </c>
      <c r="W7" t="str">
        <f>HYPERLINK("O:/Talent Strategy - Supporting Files/2017Q2/Lepetyuk/BabyToTEM.pdf","link")</f>
        <v>link</v>
      </c>
      <c r="X7">
        <v>1</v>
      </c>
      <c r="Y7">
        <v>1</v>
      </c>
    </row>
    <row r="8" spans="1:25" x14ac:dyDescent="0.3">
      <c r="A8" t="s">
        <v>27</v>
      </c>
      <c r="B8" t="s">
        <v>45</v>
      </c>
      <c r="C8" t="s">
        <v>98</v>
      </c>
      <c r="D8" t="s">
        <v>131</v>
      </c>
      <c r="E8" s="2" t="s">
        <v>163</v>
      </c>
      <c r="F8" t="s">
        <v>268</v>
      </c>
      <c r="G8" s="5">
        <v>42911</v>
      </c>
      <c r="H8" s="5">
        <v>42912</v>
      </c>
      <c r="I8" s="5">
        <v>42916</v>
      </c>
      <c r="J8" s="5">
        <v>42916</v>
      </c>
      <c r="K8">
        <v>6</v>
      </c>
      <c r="L8" t="b">
        <v>1</v>
      </c>
      <c r="M8" s="7">
        <v>3388</v>
      </c>
      <c r="N8">
        <v>923</v>
      </c>
      <c r="O8">
        <v>910</v>
      </c>
      <c r="P8">
        <v>360</v>
      </c>
      <c r="Q8">
        <v>550</v>
      </c>
      <c r="R8">
        <v>645</v>
      </c>
      <c r="S8" t="s">
        <v>45</v>
      </c>
      <c r="T8" t="s">
        <v>206</v>
      </c>
      <c r="U8" s="3">
        <v>42865</v>
      </c>
      <c r="V8" t="s">
        <v>239</v>
      </c>
      <c r="W8" t="str">
        <f>HYPERLINK("O:/Talent Strategy - Supporting Files/2017Q2/Miyamoto/reer_wataru.pdf","link")</f>
        <v>link</v>
      </c>
      <c r="X8">
        <v>1</v>
      </c>
      <c r="Y8">
        <v>1</v>
      </c>
    </row>
    <row r="9" spans="1:25" x14ac:dyDescent="0.3">
      <c r="A9" t="s">
        <v>27</v>
      </c>
      <c r="B9" t="s">
        <v>45</v>
      </c>
      <c r="C9" t="s">
        <v>98</v>
      </c>
      <c r="D9" t="s">
        <v>138</v>
      </c>
      <c r="E9" s="2" t="s">
        <v>152</v>
      </c>
      <c r="F9" t="s">
        <v>263</v>
      </c>
      <c r="G9" s="5">
        <v>42887</v>
      </c>
      <c r="H9" s="5">
        <v>42889</v>
      </c>
      <c r="I9" s="5">
        <v>42891</v>
      </c>
      <c r="J9" s="5">
        <v>42892</v>
      </c>
      <c r="K9">
        <v>6</v>
      </c>
      <c r="L9" t="b">
        <v>1</v>
      </c>
      <c r="M9" s="7">
        <v>3874</v>
      </c>
      <c r="N9">
        <v>1944</v>
      </c>
      <c r="O9">
        <v>600</v>
      </c>
      <c r="P9">
        <v>360</v>
      </c>
      <c r="Q9">
        <v>420</v>
      </c>
      <c r="R9">
        <v>550</v>
      </c>
      <c r="S9" t="s">
        <v>45</v>
      </c>
      <c r="T9" t="s">
        <v>206</v>
      </c>
      <c r="U9" s="3">
        <v>42865</v>
      </c>
      <c r="V9" t="s">
        <v>239</v>
      </c>
      <c r="W9" t="str">
        <f>HYPERLINK("O:/Talent Strategy - Supporting Files/2017Q2/Miyamoto/reer_wataru.pdf","link")</f>
        <v>link</v>
      </c>
      <c r="X9">
        <v>1</v>
      </c>
      <c r="Y9">
        <v>1</v>
      </c>
    </row>
    <row r="10" spans="1:25" x14ac:dyDescent="0.3">
      <c r="A10" t="s">
        <v>27</v>
      </c>
      <c r="B10" t="s">
        <v>45</v>
      </c>
      <c r="C10" t="s">
        <v>83</v>
      </c>
      <c r="D10" t="s">
        <v>119</v>
      </c>
      <c r="E10" s="2" t="s">
        <v>165</v>
      </c>
      <c r="F10" t="s">
        <v>183</v>
      </c>
      <c r="G10" s="5">
        <v>42966</v>
      </c>
      <c r="H10" s="5">
        <v>42968</v>
      </c>
      <c r="I10" s="5">
        <v>42972</v>
      </c>
      <c r="J10" s="5">
        <v>42973</v>
      </c>
      <c r="K10">
        <v>7</v>
      </c>
      <c r="L10" t="b">
        <v>1</v>
      </c>
      <c r="M10" s="7">
        <v>4170</v>
      </c>
      <c r="N10">
        <v>1675</v>
      </c>
      <c r="O10">
        <v>1045</v>
      </c>
      <c r="P10">
        <v>420</v>
      </c>
      <c r="Q10">
        <v>680</v>
      </c>
      <c r="R10">
        <v>350</v>
      </c>
      <c r="S10" t="s">
        <v>45</v>
      </c>
      <c r="T10" t="s">
        <v>206</v>
      </c>
      <c r="U10" s="3">
        <v>42865</v>
      </c>
      <c r="V10" t="s">
        <v>239</v>
      </c>
      <c r="W10" t="str">
        <f>HYPERLINK("O:/Talent Strategy - Supporting Files/2017Q2/Miyamoto/news_wataru.pdf","link")</f>
        <v>link</v>
      </c>
      <c r="X10">
        <v>2</v>
      </c>
      <c r="Y10">
        <v>2</v>
      </c>
    </row>
    <row r="11" spans="1:25" x14ac:dyDescent="0.3">
      <c r="A11" t="s">
        <v>27</v>
      </c>
      <c r="B11" t="s">
        <v>62</v>
      </c>
      <c r="C11" t="s">
        <v>109</v>
      </c>
      <c r="D11" t="s">
        <v>127</v>
      </c>
      <c r="F11" t="s">
        <v>180</v>
      </c>
      <c r="G11" s="5">
        <v>42887</v>
      </c>
      <c r="H11" s="5">
        <v>42888</v>
      </c>
      <c r="I11" s="5">
        <v>42890</v>
      </c>
      <c r="J11" s="5">
        <v>42892</v>
      </c>
      <c r="K11">
        <v>4</v>
      </c>
      <c r="L11" t="b">
        <v>1</v>
      </c>
      <c r="M11" s="7">
        <v>1345</v>
      </c>
      <c r="N11">
        <v>450</v>
      </c>
      <c r="O11">
        <v>315</v>
      </c>
      <c r="P11">
        <v>240</v>
      </c>
      <c r="Q11">
        <v>340</v>
      </c>
      <c r="R11">
        <v>0</v>
      </c>
      <c r="S11" t="s">
        <v>62</v>
      </c>
      <c r="T11" t="s">
        <v>222</v>
      </c>
      <c r="U11" s="3">
        <v>42863</v>
      </c>
      <c r="V11" t="s">
        <v>253</v>
      </c>
      <c r="W11" t="str">
        <f>HYPERLINK("http://publish.uwo.ca/~ypark96/Lochner_Park_Shin_2017.pdf","link")</f>
        <v>link</v>
      </c>
      <c r="X11">
        <v>0</v>
      </c>
      <c r="Y11">
        <v>0</v>
      </c>
    </row>
    <row r="12" spans="1:25" x14ac:dyDescent="0.3">
      <c r="A12" t="s">
        <v>27</v>
      </c>
      <c r="B12" t="s">
        <v>62</v>
      </c>
      <c r="C12" t="s">
        <v>109</v>
      </c>
      <c r="D12" t="s">
        <v>136</v>
      </c>
      <c r="F12" t="s">
        <v>184</v>
      </c>
      <c r="G12" s="5">
        <v>42906</v>
      </c>
      <c r="H12" s="5">
        <v>42908</v>
      </c>
      <c r="I12" s="5">
        <v>42910</v>
      </c>
      <c r="J12" s="5">
        <v>42911</v>
      </c>
      <c r="K12">
        <v>5</v>
      </c>
      <c r="L12" t="b">
        <v>1</v>
      </c>
      <c r="M12" s="7">
        <v>4678.5600000000004</v>
      </c>
      <c r="N12">
        <v>2200</v>
      </c>
      <c r="O12">
        <v>1700</v>
      </c>
      <c r="P12">
        <v>300</v>
      </c>
      <c r="Q12">
        <v>478.56</v>
      </c>
      <c r="R12">
        <v>0</v>
      </c>
      <c r="S12" t="s">
        <v>62</v>
      </c>
      <c r="T12" t="s">
        <v>222</v>
      </c>
      <c r="U12" s="3">
        <v>42863</v>
      </c>
      <c r="V12" t="s">
        <v>253</v>
      </c>
      <c r="W12" t="str">
        <f>HYPERLINK("http://publish.uwo.ca/~ypark96/Lochner_Park_Shin_2017.pdf","link")</f>
        <v>link</v>
      </c>
      <c r="X12">
        <v>0</v>
      </c>
      <c r="Y12">
        <v>0</v>
      </c>
    </row>
    <row r="13" spans="1:25" x14ac:dyDescent="0.3">
      <c r="A13" t="s">
        <v>29</v>
      </c>
      <c r="B13" t="s">
        <v>53</v>
      </c>
      <c r="C13" t="s">
        <v>94</v>
      </c>
      <c r="D13" t="s">
        <v>119</v>
      </c>
      <c r="E13" s="2" t="s">
        <v>165</v>
      </c>
      <c r="F13" t="s">
        <v>183</v>
      </c>
      <c r="G13" s="5">
        <v>42966</v>
      </c>
      <c r="H13" s="5">
        <v>42968</v>
      </c>
      <c r="I13" s="5">
        <v>42972</v>
      </c>
      <c r="J13" s="5">
        <v>42973</v>
      </c>
      <c r="K13">
        <v>7</v>
      </c>
      <c r="L13" t="b">
        <v>1</v>
      </c>
      <c r="M13" s="7">
        <v>2620</v>
      </c>
      <c r="N13">
        <v>900</v>
      </c>
      <c r="O13">
        <v>1000</v>
      </c>
      <c r="P13">
        <v>420</v>
      </c>
      <c r="Q13">
        <v>300</v>
      </c>
      <c r="R13">
        <v>0</v>
      </c>
      <c r="S13" t="s">
        <v>53</v>
      </c>
      <c r="T13" t="s">
        <v>213</v>
      </c>
      <c r="U13" s="3">
        <v>42859</v>
      </c>
      <c r="V13" t="s">
        <v>245</v>
      </c>
      <c r="W13" t="str">
        <f>HYPERLINK("O:\Talent Strategy - Supporting Files\2017Q2\wavebreak_HC_MS_YY.pdf","link")</f>
        <v>link</v>
      </c>
      <c r="X13">
        <v>3</v>
      </c>
      <c r="Y13">
        <v>3</v>
      </c>
    </row>
    <row r="14" spans="1:25" x14ac:dyDescent="0.3">
      <c r="A14" t="s">
        <v>29</v>
      </c>
      <c r="B14" t="s">
        <v>55</v>
      </c>
      <c r="C14" t="s">
        <v>97</v>
      </c>
      <c r="D14" t="s">
        <v>137</v>
      </c>
      <c r="E14" s="2" t="s">
        <v>170</v>
      </c>
      <c r="F14" t="s">
        <v>272</v>
      </c>
      <c r="G14" s="5">
        <v>42922</v>
      </c>
      <c r="H14" s="5">
        <v>42924</v>
      </c>
      <c r="I14" s="5">
        <v>42924</v>
      </c>
      <c r="J14" s="5">
        <v>42931</v>
      </c>
      <c r="K14">
        <v>7</v>
      </c>
      <c r="L14" t="b">
        <v>1</v>
      </c>
      <c r="M14" s="7">
        <v>3395</v>
      </c>
      <c r="N14">
        <v>1500</v>
      </c>
      <c r="O14">
        <v>1000</v>
      </c>
      <c r="P14">
        <v>420</v>
      </c>
      <c r="Q14">
        <v>375</v>
      </c>
      <c r="R14">
        <v>100</v>
      </c>
      <c r="S14" t="s">
        <v>189</v>
      </c>
      <c r="T14" t="s">
        <v>215</v>
      </c>
      <c r="U14" s="3">
        <v>42778</v>
      </c>
      <c r="V14" t="s">
        <v>247</v>
      </c>
      <c r="W14" t="str">
        <f>HYPERLINK("http://http://pages.iu.edu/~kphuynh/rsch/hsdsw.html","link")</f>
        <v>link</v>
      </c>
      <c r="X14">
        <v>3</v>
      </c>
      <c r="Y14">
        <v>3</v>
      </c>
    </row>
    <row r="15" spans="1:25" x14ac:dyDescent="0.3">
      <c r="A15" t="s">
        <v>29</v>
      </c>
      <c r="B15" t="s">
        <v>57</v>
      </c>
      <c r="C15" t="s">
        <v>101</v>
      </c>
      <c r="D15" t="s">
        <v>141</v>
      </c>
      <c r="E15" t="s">
        <v>173</v>
      </c>
      <c r="F15" t="s">
        <v>270</v>
      </c>
      <c r="G15" s="5">
        <v>43040</v>
      </c>
      <c r="H15" s="5">
        <v>43041</v>
      </c>
      <c r="I15" s="5">
        <v>43042</v>
      </c>
      <c r="J15" s="5">
        <v>43042</v>
      </c>
      <c r="K15">
        <v>3</v>
      </c>
      <c r="L15" t="b">
        <v>0</v>
      </c>
      <c r="M15" s="7">
        <v>2480</v>
      </c>
      <c r="N15">
        <v>600</v>
      </c>
      <c r="O15">
        <v>1500</v>
      </c>
      <c r="P15">
        <v>180</v>
      </c>
      <c r="R15">
        <v>200</v>
      </c>
      <c r="S15" t="s">
        <v>57</v>
      </c>
      <c r="T15" t="s">
        <v>217</v>
      </c>
      <c r="U15" s="3">
        <v>42860</v>
      </c>
      <c r="V15" t="s">
        <v>249</v>
      </c>
      <c r="W15" t="str">
        <f>HYPERLINK("O:/Talent Strategy - Supporting Files/2017Q2/Shcherbakov/eq_aer.pdf","link")</f>
        <v>link</v>
      </c>
      <c r="X15">
        <v>1</v>
      </c>
      <c r="Y15">
        <v>1</v>
      </c>
    </row>
    <row r="16" spans="1:25" x14ac:dyDescent="0.3">
      <c r="A16" t="s">
        <v>29</v>
      </c>
      <c r="B16" t="s">
        <v>57</v>
      </c>
      <c r="C16" t="s">
        <v>100</v>
      </c>
      <c r="D16" t="s">
        <v>140</v>
      </c>
      <c r="E16" t="s">
        <v>172</v>
      </c>
      <c r="F16" t="s">
        <v>265</v>
      </c>
      <c r="G16" s="5">
        <v>42893</v>
      </c>
      <c r="H16" s="5">
        <v>42894</v>
      </c>
      <c r="I16" s="5">
        <v>42895</v>
      </c>
      <c r="J16" s="5">
        <v>42896</v>
      </c>
      <c r="K16">
        <v>4</v>
      </c>
      <c r="L16" t="b">
        <v>1</v>
      </c>
      <c r="M16" s="7">
        <v>2840</v>
      </c>
      <c r="N16">
        <v>1300</v>
      </c>
      <c r="O16">
        <v>1200</v>
      </c>
      <c r="P16">
        <v>240</v>
      </c>
      <c r="R16">
        <v>100</v>
      </c>
      <c r="S16" t="s">
        <v>57</v>
      </c>
      <c r="T16" t="s">
        <v>217</v>
      </c>
      <c r="U16" s="3">
        <v>42860</v>
      </c>
      <c r="V16" t="s">
        <v>249</v>
      </c>
      <c r="W16" t="str">
        <f>HYPERLINK("O:/Talent Strategy - Supporting Files/2017Q2/Shcherbakov/oic2010swc_v1.pdf","link")</f>
        <v>link</v>
      </c>
      <c r="X16">
        <v>0</v>
      </c>
      <c r="Y16">
        <v>0</v>
      </c>
    </row>
    <row r="17" spans="1:25" x14ac:dyDescent="0.3">
      <c r="A17" t="s">
        <v>26</v>
      </c>
      <c r="B17" t="s">
        <v>36</v>
      </c>
      <c r="C17" t="s">
        <v>73</v>
      </c>
      <c r="D17" t="s">
        <v>120</v>
      </c>
      <c r="E17" s="2" t="s">
        <v>154</v>
      </c>
      <c r="F17" t="s">
        <v>261</v>
      </c>
      <c r="G17" s="5">
        <v>43043</v>
      </c>
      <c r="H17" s="5">
        <v>43045</v>
      </c>
      <c r="I17" s="5">
        <v>43046</v>
      </c>
      <c r="J17" s="5">
        <v>43047</v>
      </c>
      <c r="K17">
        <v>4</v>
      </c>
      <c r="L17" t="b">
        <v>0</v>
      </c>
      <c r="M17" s="7">
        <v>2540</v>
      </c>
      <c r="N17">
        <v>1600</v>
      </c>
      <c r="O17">
        <v>500</v>
      </c>
      <c r="P17">
        <v>240</v>
      </c>
      <c r="Q17">
        <v>0</v>
      </c>
      <c r="R17">
        <v>200</v>
      </c>
      <c r="S17" t="s">
        <v>36</v>
      </c>
      <c r="T17" t="s">
        <v>197</v>
      </c>
      <c r="U17" s="3">
        <v>42858</v>
      </c>
      <c r="V17" t="s">
        <v>232</v>
      </c>
      <c r="W17" t="str">
        <f>HYPERLINK("O:/Talent Strategy - Supporting Files/2017Q2/Rivadeneyra/Rempel Rivadeneyra (2016) IntradayTradeDynamics.pdf","link")</f>
        <v>link</v>
      </c>
      <c r="X17">
        <v>0</v>
      </c>
      <c r="Y17">
        <v>0</v>
      </c>
    </row>
    <row r="18" spans="1:25" x14ac:dyDescent="0.3">
      <c r="A18" t="s">
        <v>26</v>
      </c>
      <c r="B18" t="s">
        <v>36</v>
      </c>
      <c r="C18" t="s">
        <v>73</v>
      </c>
      <c r="D18" t="s">
        <v>121</v>
      </c>
      <c r="F18" t="s">
        <v>179</v>
      </c>
      <c r="G18" s="5">
        <v>42835</v>
      </c>
      <c r="H18" s="5">
        <v>42835</v>
      </c>
      <c r="I18" s="5">
        <v>42836</v>
      </c>
      <c r="J18" s="5">
        <v>42837</v>
      </c>
      <c r="K18">
        <v>3</v>
      </c>
      <c r="L18" t="b">
        <v>1</v>
      </c>
      <c r="M18" s="7">
        <v>3180</v>
      </c>
      <c r="N18">
        <v>2500</v>
      </c>
      <c r="O18">
        <v>500</v>
      </c>
      <c r="P18">
        <v>180</v>
      </c>
      <c r="Q18">
        <v>0</v>
      </c>
      <c r="R18">
        <v>0</v>
      </c>
      <c r="S18" t="s">
        <v>36</v>
      </c>
      <c r="T18" t="s">
        <v>197</v>
      </c>
      <c r="U18" s="3">
        <v>42858</v>
      </c>
      <c r="V18" t="s">
        <v>232</v>
      </c>
      <c r="W18" t="str">
        <f>HYPERLINK("O:/Talent Strategy - Supporting Files/2017Q2/Rivadeneyra/Rempel Rivadeneyra (2016) IntradayTradeDynamics.pdf","link")</f>
        <v>link</v>
      </c>
      <c r="X18">
        <v>0</v>
      </c>
      <c r="Y18">
        <v>0</v>
      </c>
    </row>
    <row r="19" spans="1:25" x14ac:dyDescent="0.3">
      <c r="A19" t="s">
        <v>26</v>
      </c>
      <c r="B19" t="s">
        <v>36</v>
      </c>
      <c r="C19" t="s">
        <v>73</v>
      </c>
      <c r="D19" t="s">
        <v>119</v>
      </c>
      <c r="F19" t="s">
        <v>183</v>
      </c>
      <c r="G19" s="5">
        <v>42967</v>
      </c>
      <c r="H19" s="5">
        <v>42968</v>
      </c>
      <c r="I19" s="5">
        <v>42972</v>
      </c>
      <c r="J19" s="5">
        <v>42972</v>
      </c>
      <c r="K19">
        <v>6</v>
      </c>
      <c r="L19" t="b">
        <v>1</v>
      </c>
      <c r="M19" s="7">
        <v>3260</v>
      </c>
      <c r="N19">
        <v>1200</v>
      </c>
      <c r="O19">
        <v>500</v>
      </c>
      <c r="P19">
        <v>360</v>
      </c>
      <c r="Q19">
        <v>1000</v>
      </c>
      <c r="R19">
        <v>200</v>
      </c>
      <c r="S19" t="s">
        <v>36</v>
      </c>
      <c r="T19" t="s">
        <v>197</v>
      </c>
      <c r="U19" s="3">
        <v>42858</v>
      </c>
      <c r="V19" t="s">
        <v>232</v>
      </c>
      <c r="W19" t="str">
        <f>HYPERLINK("O:/Talent Strategy - Supporting Files/2017Q2/Rivadeneyra/Rempel Rivadeneyra (2016) IntradayTradeDynamics.pdf","link")</f>
        <v>link</v>
      </c>
      <c r="X19">
        <v>0</v>
      </c>
      <c r="Y19">
        <v>0</v>
      </c>
    </row>
    <row r="20" spans="1:25" x14ac:dyDescent="0.3">
      <c r="A20" t="s">
        <v>26</v>
      </c>
      <c r="B20" t="s">
        <v>52</v>
      </c>
      <c r="C20" t="s">
        <v>93</v>
      </c>
      <c r="D20" t="s">
        <v>127</v>
      </c>
      <c r="E20" s="2" t="s">
        <v>155</v>
      </c>
      <c r="F20" t="s">
        <v>180</v>
      </c>
      <c r="G20" s="5">
        <v>42887</v>
      </c>
      <c r="H20" s="5">
        <v>42888</v>
      </c>
      <c r="I20" s="5">
        <v>42890</v>
      </c>
      <c r="J20" s="5">
        <v>42892</v>
      </c>
      <c r="K20">
        <v>1</v>
      </c>
      <c r="L20" t="b">
        <v>1</v>
      </c>
      <c r="M20" s="7">
        <v>906.76</v>
      </c>
      <c r="N20">
        <v>311.76</v>
      </c>
      <c r="O20">
        <v>195</v>
      </c>
      <c r="P20">
        <v>60</v>
      </c>
      <c r="Q20">
        <v>340</v>
      </c>
      <c r="S20" t="s">
        <v>52</v>
      </c>
      <c r="T20" t="s">
        <v>212</v>
      </c>
      <c r="U20" s="3">
        <v>42863</v>
      </c>
      <c r="V20" t="s">
        <v>231</v>
      </c>
      <c r="W20" t="str">
        <f>HYPERLINK("O:\Talent Strategy - Supporting Files\2017Q2\Gao\Sovereign Bond Market Liquidity and Systematic Factors - A Canadian Case.pdf","link")</f>
        <v>link</v>
      </c>
      <c r="X20">
        <v>0</v>
      </c>
      <c r="Y20">
        <v>0</v>
      </c>
    </row>
    <row r="21" spans="1:25" x14ac:dyDescent="0.3">
      <c r="A21" t="s">
        <v>26</v>
      </c>
      <c r="B21" t="s">
        <v>35</v>
      </c>
      <c r="C21" t="s">
        <v>72</v>
      </c>
      <c r="D21" t="s">
        <v>118</v>
      </c>
      <c r="E21" s="2" t="s">
        <v>153</v>
      </c>
      <c r="F21" t="s">
        <v>178</v>
      </c>
      <c r="G21" s="5">
        <v>42930</v>
      </c>
      <c r="H21" s="5">
        <v>42931</v>
      </c>
      <c r="I21" s="5">
        <v>42933</v>
      </c>
      <c r="J21" s="5">
        <v>42934</v>
      </c>
      <c r="K21">
        <v>4</v>
      </c>
      <c r="L21" t="b">
        <v>1</v>
      </c>
      <c r="M21" s="7">
        <v>3149</v>
      </c>
      <c r="N21">
        <v>1600</v>
      </c>
      <c r="O21">
        <v>350</v>
      </c>
      <c r="P21">
        <v>240</v>
      </c>
      <c r="Q21">
        <v>959</v>
      </c>
      <c r="S21" t="s">
        <v>35</v>
      </c>
      <c r="T21" t="s">
        <v>196</v>
      </c>
      <c r="U21" s="3">
        <v>42863</v>
      </c>
      <c r="V21" t="s">
        <v>231</v>
      </c>
      <c r="W21" t="str">
        <f>HYPERLINK("O:/Talent Strategy - Supporting Files/2017Q2/Bulusu/detintbanklend20170315.pdf","link")</f>
        <v>link</v>
      </c>
      <c r="X21">
        <v>0</v>
      </c>
      <c r="Y21">
        <v>0</v>
      </c>
    </row>
    <row r="22" spans="1:25" x14ac:dyDescent="0.3">
      <c r="A22" t="s">
        <v>26</v>
      </c>
      <c r="B22" t="s">
        <v>51</v>
      </c>
      <c r="C22" t="s">
        <v>92</v>
      </c>
      <c r="D22" t="s">
        <v>122</v>
      </c>
      <c r="F22" t="s">
        <v>258</v>
      </c>
      <c r="G22" s="5">
        <v>42870</v>
      </c>
      <c r="H22" s="5">
        <v>42874</v>
      </c>
      <c r="I22" s="5">
        <v>42876</v>
      </c>
      <c r="J22" s="5">
        <v>42512</v>
      </c>
      <c r="K22">
        <v>7</v>
      </c>
      <c r="L22" t="b">
        <v>1</v>
      </c>
      <c r="M22" s="7">
        <v>3225</v>
      </c>
      <c r="N22">
        <v>1005</v>
      </c>
      <c r="O22">
        <v>1300</v>
      </c>
      <c r="P22">
        <v>420</v>
      </c>
      <c r="Q22">
        <v>250</v>
      </c>
      <c r="R22">
        <v>250</v>
      </c>
      <c r="S22" t="s">
        <v>51</v>
      </c>
      <c r="T22" t="s">
        <v>211</v>
      </c>
      <c r="U22" s="3">
        <v>42863</v>
      </c>
      <c r="V22" t="s">
        <v>244</v>
      </c>
      <c r="W22" t="str">
        <f>HYPERLINK("O:/Talent Strategy - Supporting Files/2017Q2/Zhu/e-money.pdf","link")</f>
        <v>link</v>
      </c>
      <c r="X22">
        <v>0</v>
      </c>
      <c r="Y22">
        <v>0</v>
      </c>
    </row>
    <row r="23" spans="1:25" x14ac:dyDescent="0.3">
      <c r="A23" t="s">
        <v>26</v>
      </c>
      <c r="B23" t="s">
        <v>51</v>
      </c>
      <c r="C23" t="s">
        <v>92</v>
      </c>
      <c r="D23" t="s">
        <v>138</v>
      </c>
      <c r="E23" s="2" t="s">
        <v>152</v>
      </c>
      <c r="F23" t="s">
        <v>263</v>
      </c>
      <c r="G23" s="5">
        <v>42888</v>
      </c>
      <c r="H23" s="5">
        <v>42888</v>
      </c>
      <c r="I23" s="5">
        <v>42891</v>
      </c>
      <c r="J23" s="5">
        <v>42896</v>
      </c>
      <c r="K23">
        <v>7</v>
      </c>
      <c r="L23" t="b">
        <v>1</v>
      </c>
      <c r="M23" s="7">
        <v>4070</v>
      </c>
      <c r="N23">
        <v>1500</v>
      </c>
      <c r="O23">
        <v>1500</v>
      </c>
      <c r="P23">
        <v>420</v>
      </c>
      <c r="Q23">
        <v>450</v>
      </c>
      <c r="R23">
        <v>200</v>
      </c>
      <c r="S23" t="s">
        <v>51</v>
      </c>
      <c r="T23" t="s">
        <v>211</v>
      </c>
      <c r="U23" s="3">
        <v>42863</v>
      </c>
      <c r="V23" t="s">
        <v>244</v>
      </c>
      <c r="W23" t="str">
        <f>HYPERLINK("O:/Talent Strategy - Supporting Files/2017Q2/Zhu/e-money.pdf","link")</f>
        <v>link</v>
      </c>
      <c r="X23">
        <v>0</v>
      </c>
      <c r="Y23">
        <v>0</v>
      </c>
    </row>
    <row r="24" spans="1:25" x14ac:dyDescent="0.3">
      <c r="A24" t="s">
        <v>30</v>
      </c>
      <c r="B24" t="s">
        <v>59</v>
      </c>
      <c r="C24" t="s">
        <v>105</v>
      </c>
      <c r="D24" t="s">
        <v>144</v>
      </c>
      <c r="F24" t="s">
        <v>187</v>
      </c>
      <c r="G24" s="5">
        <v>42856</v>
      </c>
      <c r="H24" s="5">
        <v>42856</v>
      </c>
      <c r="I24" s="5">
        <v>42861</v>
      </c>
      <c r="J24" s="5">
        <v>42861</v>
      </c>
      <c r="K24">
        <v>5</v>
      </c>
      <c r="L24" t="b">
        <v>1</v>
      </c>
      <c r="M24" s="7">
        <v>1242.02</v>
      </c>
      <c r="O24">
        <v>942.02</v>
      </c>
      <c r="P24">
        <v>300</v>
      </c>
      <c r="S24" t="s">
        <v>59</v>
      </c>
      <c r="T24" t="s">
        <v>219</v>
      </c>
      <c r="U24" s="3">
        <v>42865</v>
      </c>
      <c r="V24" t="s">
        <v>251</v>
      </c>
      <c r="W24" t="str">
        <f>HYPERLINK("O:/Talent Strategy - Supporting Files/2017Q2/Cimon/1) Cimon\BRAMM.pdf 2) Cimon\SpeedBumps.pdf","link")</f>
        <v>link</v>
      </c>
      <c r="X24">
        <v>1</v>
      </c>
      <c r="Y24">
        <v>1</v>
      </c>
    </row>
    <row r="25" spans="1:25" x14ac:dyDescent="0.3">
      <c r="A25" t="s">
        <v>30</v>
      </c>
      <c r="B25" t="s">
        <v>59</v>
      </c>
      <c r="C25" t="s">
        <v>105</v>
      </c>
      <c r="D25" t="s">
        <v>143</v>
      </c>
      <c r="F25" t="s">
        <v>259</v>
      </c>
      <c r="G25" s="5">
        <v>43018</v>
      </c>
      <c r="H25" s="5">
        <v>43019</v>
      </c>
      <c r="I25" s="5">
        <v>43022</v>
      </c>
      <c r="J25" s="5">
        <v>43023</v>
      </c>
      <c r="K25">
        <v>4</v>
      </c>
      <c r="L25" t="b">
        <v>1</v>
      </c>
      <c r="M25" s="7">
        <v>3340</v>
      </c>
      <c r="N25">
        <v>600</v>
      </c>
      <c r="O25">
        <v>2500</v>
      </c>
      <c r="P25">
        <v>240</v>
      </c>
      <c r="S25" t="s">
        <v>59</v>
      </c>
      <c r="T25" t="s">
        <v>219</v>
      </c>
      <c r="U25" s="3">
        <v>42865</v>
      </c>
      <c r="V25" t="s">
        <v>251</v>
      </c>
      <c r="W25" t="str">
        <f>HYPERLINK("O:/Talent Strategy - Supporting Files/2017Q2/Cimon/1) Cimon\BRAMM.pdf 2) Cimon\SpeedBumps.pdf","link")</f>
        <v>link</v>
      </c>
      <c r="X25">
        <v>1</v>
      </c>
      <c r="Y25">
        <v>1</v>
      </c>
    </row>
    <row r="26" spans="1:25" x14ac:dyDescent="0.3">
      <c r="A26" t="s">
        <v>30</v>
      </c>
      <c r="B26" t="s">
        <v>63</v>
      </c>
      <c r="C26" t="s">
        <v>110</v>
      </c>
      <c r="D26" t="s">
        <v>146</v>
      </c>
      <c r="E26" t="s">
        <v>176</v>
      </c>
      <c r="F26" t="s">
        <v>269</v>
      </c>
      <c r="G26" s="5">
        <v>43047</v>
      </c>
      <c r="H26" s="5">
        <v>43048</v>
      </c>
      <c r="I26" s="5">
        <v>43049</v>
      </c>
      <c r="J26" s="5">
        <v>43050</v>
      </c>
      <c r="K26">
        <v>2</v>
      </c>
      <c r="L26" t="b">
        <v>0</v>
      </c>
      <c r="M26" s="7">
        <v>1520</v>
      </c>
      <c r="N26">
        <v>700</v>
      </c>
      <c r="O26">
        <v>500</v>
      </c>
      <c r="P26">
        <v>120</v>
      </c>
      <c r="R26">
        <v>200</v>
      </c>
      <c r="S26" t="s">
        <v>190</v>
      </c>
      <c r="T26" t="s">
        <v>223</v>
      </c>
      <c r="U26" s="3">
        <v>42780</v>
      </c>
      <c r="V26" t="s">
        <v>254</v>
      </c>
      <c r="W26" t="str">
        <f>HYPERLINK("O:/Talent Strategy - Supporting Files/2017Q2/Sekkel/Gaps.pdf","link")</f>
        <v>link</v>
      </c>
      <c r="X26">
        <v>2</v>
      </c>
      <c r="Y26">
        <v>2</v>
      </c>
    </row>
    <row r="27" spans="1:25" x14ac:dyDescent="0.3">
      <c r="A27" t="s">
        <v>30</v>
      </c>
      <c r="B27" t="s">
        <v>63</v>
      </c>
      <c r="C27" t="s">
        <v>110</v>
      </c>
      <c r="D27" t="s">
        <v>145</v>
      </c>
      <c r="E27" s="2" t="s">
        <v>175</v>
      </c>
      <c r="F27" t="s">
        <v>259</v>
      </c>
      <c r="G27" s="5">
        <v>42911</v>
      </c>
      <c r="H27" s="5">
        <v>42912</v>
      </c>
      <c r="I27" s="5">
        <v>42914</v>
      </c>
      <c r="J27" s="5">
        <v>42915</v>
      </c>
      <c r="K27">
        <v>3</v>
      </c>
      <c r="L27" t="b">
        <v>1</v>
      </c>
      <c r="M27" s="7">
        <v>2230</v>
      </c>
      <c r="N27">
        <v>700</v>
      </c>
      <c r="O27">
        <v>700</v>
      </c>
      <c r="P27">
        <v>180</v>
      </c>
      <c r="Q27">
        <v>450</v>
      </c>
      <c r="R27">
        <v>200</v>
      </c>
      <c r="S27" t="s">
        <v>190</v>
      </c>
      <c r="T27" t="s">
        <v>223</v>
      </c>
      <c r="U27" s="3">
        <v>42780</v>
      </c>
      <c r="V27" t="s">
        <v>254</v>
      </c>
      <c r="W27" t="str">
        <f>HYPERLINK("O:/Talent Strategy - Supporting Files/2017Q2/Sekkel/Gaps.pdf","link")</f>
        <v>link</v>
      </c>
      <c r="X27">
        <v>2</v>
      </c>
      <c r="Y27">
        <v>2</v>
      </c>
    </row>
    <row r="28" spans="1:25" x14ac:dyDescent="0.3">
      <c r="A28" t="s">
        <v>28</v>
      </c>
      <c r="B28" t="s">
        <v>64</v>
      </c>
      <c r="C28" t="s">
        <v>111</v>
      </c>
      <c r="D28" t="s">
        <v>122</v>
      </c>
      <c r="F28" t="s">
        <v>258</v>
      </c>
      <c r="G28" s="5">
        <v>43026</v>
      </c>
      <c r="H28" s="5">
        <v>42874</v>
      </c>
      <c r="I28" s="5">
        <v>42876</v>
      </c>
      <c r="J28" s="5">
        <v>43029</v>
      </c>
      <c r="K28">
        <v>4</v>
      </c>
      <c r="L28" t="b">
        <v>1</v>
      </c>
      <c r="M28" s="7">
        <v>2206</v>
      </c>
      <c r="N28">
        <v>1178</v>
      </c>
      <c r="O28">
        <v>516</v>
      </c>
      <c r="P28">
        <v>240</v>
      </c>
      <c r="Q28">
        <v>172</v>
      </c>
      <c r="R28">
        <v>100</v>
      </c>
      <c r="S28" t="s">
        <v>64</v>
      </c>
      <c r="T28" t="s">
        <v>224</v>
      </c>
      <c r="U28" s="3">
        <v>42779</v>
      </c>
      <c r="V28" t="s">
        <v>255</v>
      </c>
      <c r="W28" t="str">
        <f>HYPERLINK("O:/Talent Strategy - Supporting Files/2017Q2/Ueberfeldt/2017_drift.pdf","link")</f>
        <v>link</v>
      </c>
      <c r="X28">
        <v>1</v>
      </c>
      <c r="Y28">
        <v>1</v>
      </c>
    </row>
    <row r="29" spans="1:25" x14ac:dyDescent="0.3">
      <c r="A29" t="s">
        <v>28</v>
      </c>
      <c r="B29" t="s">
        <v>64</v>
      </c>
      <c r="C29" t="s">
        <v>111</v>
      </c>
      <c r="D29" t="s">
        <v>132</v>
      </c>
      <c r="F29" t="s">
        <v>183</v>
      </c>
      <c r="G29" s="5">
        <v>42967</v>
      </c>
      <c r="H29" s="5">
        <v>42968</v>
      </c>
      <c r="I29" s="5">
        <v>42972</v>
      </c>
      <c r="J29" s="5">
        <v>42973</v>
      </c>
      <c r="K29">
        <v>6</v>
      </c>
      <c r="L29" t="b">
        <v>1</v>
      </c>
      <c r="M29" s="7">
        <v>3308</v>
      </c>
      <c r="N29">
        <v>1275</v>
      </c>
      <c r="O29">
        <v>906</v>
      </c>
      <c r="P29">
        <v>360</v>
      </c>
      <c r="Q29">
        <v>567</v>
      </c>
      <c r="R29">
        <v>200</v>
      </c>
      <c r="S29" t="s">
        <v>64</v>
      </c>
      <c r="T29" t="s">
        <v>224</v>
      </c>
      <c r="U29" s="3">
        <v>42779</v>
      </c>
      <c r="V29" t="s">
        <v>255</v>
      </c>
      <c r="W29" t="str">
        <f>HYPERLINK("O:/Talent Strategy - Supporting Files/2017Q2/Ueberfeldt/2017_drift.pdf","link")</f>
        <v>link</v>
      </c>
      <c r="X29">
        <v>1</v>
      </c>
      <c r="Y29">
        <v>1</v>
      </c>
    </row>
    <row r="30" spans="1:25" x14ac:dyDescent="0.3">
      <c r="A30" t="s">
        <v>28</v>
      </c>
      <c r="B30" t="s">
        <v>54</v>
      </c>
      <c r="C30" t="s">
        <v>96</v>
      </c>
      <c r="D30" t="s">
        <v>126</v>
      </c>
      <c r="F30" t="s">
        <v>259</v>
      </c>
      <c r="G30" s="5">
        <v>42932</v>
      </c>
      <c r="H30" s="5">
        <v>42933</v>
      </c>
      <c r="I30" s="5">
        <v>42937</v>
      </c>
      <c r="J30" s="5">
        <v>42938</v>
      </c>
      <c r="K30">
        <v>5</v>
      </c>
      <c r="L30" t="b">
        <v>0</v>
      </c>
      <c r="M30" s="7">
        <v>2500</v>
      </c>
      <c r="N30">
        <v>600</v>
      </c>
      <c r="O30">
        <v>1500</v>
      </c>
      <c r="P30">
        <v>300</v>
      </c>
      <c r="Q30">
        <v>0</v>
      </c>
      <c r="R30">
        <v>100</v>
      </c>
      <c r="S30" t="s">
        <v>54</v>
      </c>
      <c r="T30" t="s">
        <v>214</v>
      </c>
      <c r="U30" s="3">
        <v>42781</v>
      </c>
      <c r="V30" t="s">
        <v>246</v>
      </c>
      <c r="W30" t="str">
        <f>HYPERLINK("http://www.bankofcanada.ca/2016/05/staff-working-paper-2016-24/","link")</f>
        <v>link</v>
      </c>
      <c r="X30">
        <v>2</v>
      </c>
      <c r="Y30">
        <v>2</v>
      </c>
    </row>
    <row r="31" spans="1:25" x14ac:dyDescent="0.3">
      <c r="A31" t="s">
        <v>28</v>
      </c>
      <c r="B31" t="s">
        <v>54</v>
      </c>
      <c r="C31" t="s">
        <v>95</v>
      </c>
      <c r="D31" t="s">
        <v>138</v>
      </c>
      <c r="E31" s="2" t="s">
        <v>169</v>
      </c>
      <c r="F31" t="s">
        <v>263</v>
      </c>
      <c r="G31" s="5">
        <v>42889</v>
      </c>
      <c r="H31" s="5">
        <v>42889</v>
      </c>
      <c r="I31" s="5">
        <v>42891</v>
      </c>
      <c r="J31" s="5">
        <v>42891</v>
      </c>
      <c r="K31">
        <v>3</v>
      </c>
      <c r="L31" t="b">
        <v>1</v>
      </c>
      <c r="M31" s="7">
        <v>2980</v>
      </c>
      <c r="N31">
        <v>2000</v>
      </c>
      <c r="O31">
        <v>300</v>
      </c>
      <c r="P31">
        <v>180</v>
      </c>
      <c r="Q31">
        <v>400</v>
      </c>
      <c r="R31">
        <v>100</v>
      </c>
      <c r="S31" t="s">
        <v>54</v>
      </c>
      <c r="T31" t="s">
        <v>214</v>
      </c>
      <c r="U31" s="3">
        <v>42865</v>
      </c>
      <c r="V31" t="s">
        <v>246</v>
      </c>
      <c r="W31" t="str">
        <f>HYPERLINK("O:/Talent Strategy - Supporting Files/2017Q2/Ho/Ho_TDA_liquidity.pdf","link")</f>
        <v>link</v>
      </c>
      <c r="X31">
        <v>0</v>
      </c>
      <c r="Y31">
        <v>0</v>
      </c>
    </row>
    <row r="32" spans="1:25" x14ac:dyDescent="0.3">
      <c r="A32" t="s">
        <v>28</v>
      </c>
      <c r="B32" t="s">
        <v>54</v>
      </c>
      <c r="C32" t="s">
        <v>96</v>
      </c>
      <c r="D32" t="s">
        <v>136</v>
      </c>
      <c r="F32" t="s">
        <v>184</v>
      </c>
      <c r="G32" s="5">
        <v>42906</v>
      </c>
      <c r="H32" s="5">
        <v>42908</v>
      </c>
      <c r="I32" s="5">
        <v>42910</v>
      </c>
      <c r="J32" s="5">
        <v>42911</v>
      </c>
      <c r="K32">
        <v>3</v>
      </c>
      <c r="L32" t="b">
        <v>0</v>
      </c>
      <c r="M32" s="7">
        <v>3280</v>
      </c>
      <c r="N32">
        <v>1500</v>
      </c>
      <c r="O32">
        <v>1000</v>
      </c>
      <c r="P32">
        <v>180</v>
      </c>
      <c r="Q32">
        <v>500</v>
      </c>
      <c r="R32">
        <v>100</v>
      </c>
      <c r="S32" t="s">
        <v>54</v>
      </c>
      <c r="T32" t="s">
        <v>214</v>
      </c>
      <c r="U32" s="3">
        <v>42781</v>
      </c>
      <c r="V32" t="s">
        <v>246</v>
      </c>
      <c r="W32" t="str">
        <f>HYPERLINK("http://www.bankofcanada.ca/2016/05/staff-working-paper-2016-24/","link")</f>
        <v>link</v>
      </c>
      <c r="X32">
        <v>2</v>
      </c>
      <c r="Y32">
        <v>2</v>
      </c>
    </row>
    <row r="33" spans="1:25" x14ac:dyDescent="0.3">
      <c r="A33" t="s">
        <v>28</v>
      </c>
      <c r="B33" t="s">
        <v>54</v>
      </c>
      <c r="C33" t="s">
        <v>96</v>
      </c>
      <c r="D33" t="s">
        <v>119</v>
      </c>
      <c r="F33" t="s">
        <v>183</v>
      </c>
      <c r="G33" s="5">
        <v>42966</v>
      </c>
      <c r="H33" s="5">
        <v>42968</v>
      </c>
      <c r="I33" s="5">
        <v>42972</v>
      </c>
      <c r="J33" s="5">
        <v>42973</v>
      </c>
      <c r="K33">
        <v>5</v>
      </c>
      <c r="L33" t="b">
        <v>0</v>
      </c>
      <c r="M33" s="7">
        <v>3600</v>
      </c>
      <c r="N33">
        <v>1500</v>
      </c>
      <c r="O33">
        <v>1000</v>
      </c>
      <c r="P33">
        <v>300</v>
      </c>
      <c r="Q33">
        <v>700</v>
      </c>
      <c r="R33">
        <v>100</v>
      </c>
      <c r="S33" t="s">
        <v>54</v>
      </c>
      <c r="T33" t="s">
        <v>214</v>
      </c>
      <c r="U33" s="3">
        <v>42781</v>
      </c>
      <c r="V33" t="s">
        <v>246</v>
      </c>
      <c r="W33" t="str">
        <f>HYPERLINK("http://www.bankofcanada.ca/2016/05/staff-working-paper-2016-24/","link")</f>
        <v>link</v>
      </c>
      <c r="X33">
        <v>2</v>
      </c>
      <c r="Y33">
        <v>2</v>
      </c>
    </row>
    <row r="34" spans="1:25" x14ac:dyDescent="0.3">
      <c r="A34" t="s">
        <v>28</v>
      </c>
      <c r="B34" t="s">
        <v>58</v>
      </c>
      <c r="C34" t="s">
        <v>102</v>
      </c>
      <c r="D34" t="s">
        <v>127</v>
      </c>
      <c r="F34" t="s">
        <v>180</v>
      </c>
      <c r="G34" s="5">
        <v>42886</v>
      </c>
      <c r="H34" s="5">
        <v>42888</v>
      </c>
      <c r="I34" s="5">
        <v>42890</v>
      </c>
      <c r="J34" s="5">
        <v>42891</v>
      </c>
      <c r="K34">
        <v>5</v>
      </c>
      <c r="L34" t="b">
        <v>1</v>
      </c>
      <c r="M34" s="7">
        <v>1515</v>
      </c>
      <c r="N34">
        <v>300</v>
      </c>
      <c r="O34">
        <v>525</v>
      </c>
      <c r="P34">
        <v>300</v>
      </c>
      <c r="Q34">
        <v>290</v>
      </c>
      <c r="R34">
        <v>100</v>
      </c>
      <c r="S34" t="s">
        <v>58</v>
      </c>
      <c r="T34" t="s">
        <v>218</v>
      </c>
      <c r="U34" s="3">
        <v>42860</v>
      </c>
      <c r="V34" t="s">
        <v>250</v>
      </c>
      <c r="W34" t="str">
        <f>HYPERLINK("O:/Talent Strategy - Supporting Files/2017Q2/Schroth/FLOWSmain.pdf","link")</f>
        <v>link</v>
      </c>
      <c r="X34">
        <v>0</v>
      </c>
      <c r="Y34">
        <v>0</v>
      </c>
    </row>
    <row r="35" spans="1:25" x14ac:dyDescent="0.3">
      <c r="A35" t="s">
        <v>28</v>
      </c>
      <c r="B35" t="s">
        <v>58</v>
      </c>
      <c r="C35" t="s">
        <v>103</v>
      </c>
      <c r="D35" t="s">
        <v>136</v>
      </c>
      <c r="F35" t="s">
        <v>184</v>
      </c>
      <c r="G35" s="5">
        <v>42906</v>
      </c>
      <c r="H35" s="5">
        <v>42888</v>
      </c>
      <c r="I35" s="5">
        <v>42890</v>
      </c>
      <c r="J35" s="5">
        <v>42912</v>
      </c>
      <c r="K35">
        <v>7</v>
      </c>
      <c r="L35" t="b">
        <v>1</v>
      </c>
      <c r="M35" s="7">
        <v>3397</v>
      </c>
      <c r="N35">
        <v>930</v>
      </c>
      <c r="O35">
        <v>1480</v>
      </c>
      <c r="P35">
        <v>420</v>
      </c>
      <c r="Q35">
        <v>467</v>
      </c>
      <c r="R35">
        <v>100</v>
      </c>
      <c r="S35" t="s">
        <v>58</v>
      </c>
      <c r="T35" t="s">
        <v>218</v>
      </c>
      <c r="U35" s="3">
        <v>42860</v>
      </c>
      <c r="V35" t="s">
        <v>250</v>
      </c>
      <c r="W35" t="str">
        <f>HYPERLINK("O:/Talent Strategy - Supporting Files/2017Q2/Schroth/optimalcapital.pdf","link")</f>
        <v>link</v>
      </c>
      <c r="X35">
        <v>2</v>
      </c>
      <c r="Y35">
        <v>2</v>
      </c>
    </row>
    <row r="36" spans="1:25" x14ac:dyDescent="0.3">
      <c r="A36" t="s">
        <v>28</v>
      </c>
      <c r="B36" t="s">
        <v>61</v>
      </c>
      <c r="C36" t="s">
        <v>108</v>
      </c>
      <c r="D36" t="s">
        <v>143</v>
      </c>
      <c r="F36" t="s">
        <v>183</v>
      </c>
      <c r="G36" s="5">
        <v>42907</v>
      </c>
      <c r="H36" s="5">
        <v>42908</v>
      </c>
      <c r="I36" s="5">
        <v>42909</v>
      </c>
      <c r="J36" s="5">
        <v>42910</v>
      </c>
      <c r="K36">
        <v>3</v>
      </c>
      <c r="L36" t="b">
        <v>1</v>
      </c>
      <c r="M36" s="7">
        <v>1610</v>
      </c>
      <c r="N36">
        <v>480</v>
      </c>
      <c r="O36">
        <v>550</v>
      </c>
      <c r="P36">
        <v>180</v>
      </c>
      <c r="Q36">
        <v>300</v>
      </c>
      <c r="R36">
        <v>100</v>
      </c>
      <c r="S36" t="s">
        <v>61</v>
      </c>
      <c r="T36" t="s">
        <v>221</v>
      </c>
      <c r="U36" s="3">
        <v>42857</v>
      </c>
      <c r="V36" t="s">
        <v>250</v>
      </c>
      <c r="W36" t="str">
        <f>HYPERLINK("O:/Talent Strategy - Supporting Files/2017Q2/Paligorova/TeoPaligorova_swp2016-60.pdf","link")</f>
        <v>link</v>
      </c>
      <c r="X36">
        <v>2</v>
      </c>
      <c r="Y36">
        <v>2</v>
      </c>
    </row>
    <row r="37" spans="1:25" x14ac:dyDescent="0.3">
      <c r="A37" t="s">
        <v>28</v>
      </c>
      <c r="B37" t="s">
        <v>50</v>
      </c>
      <c r="C37" t="s">
        <v>91</v>
      </c>
      <c r="D37" t="s">
        <v>127</v>
      </c>
      <c r="F37" t="s">
        <v>180</v>
      </c>
      <c r="G37" s="5">
        <v>42888</v>
      </c>
      <c r="H37" s="5">
        <v>42888</v>
      </c>
      <c r="I37" s="5">
        <v>42890</v>
      </c>
      <c r="J37" s="5">
        <v>42891</v>
      </c>
      <c r="K37">
        <v>1</v>
      </c>
      <c r="L37" t="b">
        <v>1</v>
      </c>
      <c r="M37" s="7">
        <v>1260</v>
      </c>
      <c r="N37">
        <v>500</v>
      </c>
      <c r="O37">
        <v>300</v>
      </c>
      <c r="P37">
        <v>60</v>
      </c>
      <c r="Q37">
        <v>350</v>
      </c>
      <c r="R37">
        <v>50</v>
      </c>
      <c r="S37" t="s">
        <v>50</v>
      </c>
      <c r="T37" t="s">
        <v>210</v>
      </c>
      <c r="U37" s="3">
        <v>42859</v>
      </c>
      <c r="V37" t="s">
        <v>243</v>
      </c>
      <c r="W37" t="str">
        <f>HYPERLINK("O:\Talent Strategy - Supporting Files\2017Q2\Duprey","link")</f>
        <v>link</v>
      </c>
      <c r="X37">
        <v>2</v>
      </c>
      <c r="Y37">
        <v>2</v>
      </c>
    </row>
    <row r="38" spans="1:25" x14ac:dyDescent="0.3">
      <c r="A38" t="s">
        <v>28</v>
      </c>
      <c r="B38" t="s">
        <v>50</v>
      </c>
      <c r="C38" t="s">
        <v>91</v>
      </c>
      <c r="D38" t="s">
        <v>135</v>
      </c>
      <c r="F38" t="s">
        <v>262</v>
      </c>
      <c r="G38" s="5">
        <v>42992</v>
      </c>
      <c r="H38" s="5">
        <v>42993</v>
      </c>
      <c r="I38" s="5">
        <v>42995</v>
      </c>
      <c r="J38" s="5">
        <v>42631</v>
      </c>
      <c r="K38">
        <v>1</v>
      </c>
      <c r="L38" t="b">
        <v>0</v>
      </c>
      <c r="M38" s="7">
        <v>1810</v>
      </c>
      <c r="N38">
        <v>500</v>
      </c>
      <c r="O38">
        <v>500</v>
      </c>
      <c r="P38">
        <v>60</v>
      </c>
      <c r="Q38">
        <v>700</v>
      </c>
      <c r="R38">
        <v>50</v>
      </c>
      <c r="S38" t="s">
        <v>50</v>
      </c>
      <c r="T38" t="s">
        <v>210</v>
      </c>
      <c r="U38" s="3">
        <v>42859</v>
      </c>
      <c r="V38" t="s">
        <v>243</v>
      </c>
      <c r="W38" t="str">
        <f>HYPERLINK("O:\Talent Strategy - Supporting Files\2017Q2\Duprey","link")</f>
        <v>link</v>
      </c>
      <c r="X38">
        <v>2</v>
      </c>
      <c r="Y38">
        <v>2</v>
      </c>
    </row>
    <row r="39" spans="1:25" x14ac:dyDescent="0.3">
      <c r="A39" t="s">
        <v>28</v>
      </c>
      <c r="B39" t="s">
        <v>47</v>
      </c>
      <c r="C39" t="s">
        <v>86</v>
      </c>
      <c r="D39" t="s">
        <v>127</v>
      </c>
      <c r="F39" t="s">
        <v>180</v>
      </c>
      <c r="G39" s="5">
        <v>42887</v>
      </c>
      <c r="H39" s="5">
        <v>42888</v>
      </c>
      <c r="I39" s="5">
        <v>42890</v>
      </c>
      <c r="J39" s="5">
        <v>42890</v>
      </c>
      <c r="K39">
        <v>3</v>
      </c>
      <c r="L39" t="b">
        <v>1</v>
      </c>
      <c r="M39" s="7">
        <v>1205</v>
      </c>
      <c r="N39">
        <v>370</v>
      </c>
      <c r="O39">
        <v>315</v>
      </c>
      <c r="P39">
        <v>180</v>
      </c>
      <c r="Q39">
        <v>340</v>
      </c>
      <c r="S39" t="s">
        <v>47</v>
      </c>
      <c r="T39" t="s">
        <v>207</v>
      </c>
      <c r="U39" s="3">
        <v>42860</v>
      </c>
      <c r="V39" t="s">
        <v>240</v>
      </c>
      <c r="W39" t="str">
        <f>HYPERLINK("O:/Talent Strategy - Supporting Files/2017Q2/Roberts/EquityCorrections_2017v2p2.pdf","link")</f>
        <v>link</v>
      </c>
      <c r="X39">
        <v>0</v>
      </c>
      <c r="Y39">
        <v>0</v>
      </c>
    </row>
    <row r="40" spans="1:25" x14ac:dyDescent="0.3">
      <c r="A40" t="s">
        <v>28</v>
      </c>
      <c r="B40" t="s">
        <v>49</v>
      </c>
      <c r="C40" t="s">
        <v>89</v>
      </c>
      <c r="D40" t="s">
        <v>134</v>
      </c>
      <c r="E40" s="2" t="s">
        <v>168</v>
      </c>
      <c r="F40" t="s">
        <v>269</v>
      </c>
      <c r="G40" s="5">
        <v>42962</v>
      </c>
      <c r="H40" s="5">
        <v>42963</v>
      </c>
      <c r="I40" s="5">
        <v>42965</v>
      </c>
      <c r="J40" s="5">
        <v>42966</v>
      </c>
      <c r="K40">
        <v>5</v>
      </c>
      <c r="L40" t="b">
        <v>0</v>
      </c>
      <c r="M40" s="7">
        <v>2914</v>
      </c>
      <c r="N40">
        <v>1000</v>
      </c>
      <c r="O40">
        <v>750</v>
      </c>
      <c r="P40">
        <v>300</v>
      </c>
      <c r="Q40">
        <v>614</v>
      </c>
      <c r="R40">
        <v>250</v>
      </c>
      <c r="S40" t="s">
        <v>49</v>
      </c>
      <c r="T40" t="s">
        <v>209</v>
      </c>
      <c r="U40" s="3">
        <v>42860</v>
      </c>
      <c r="V40" t="s">
        <v>242</v>
      </c>
      <c r="W40" t="str">
        <f>HYPERLINK("O:\Talent Strategy - Supporting Files\2017Q2\Ahnert","link")</f>
        <v>link</v>
      </c>
      <c r="X40">
        <v>0</v>
      </c>
      <c r="Y40">
        <v>0</v>
      </c>
    </row>
    <row r="41" spans="1:25" x14ac:dyDescent="0.3">
      <c r="A41" t="s">
        <v>28</v>
      </c>
      <c r="B41" t="s">
        <v>49</v>
      </c>
      <c r="C41" t="s">
        <v>90</v>
      </c>
      <c r="D41" t="s">
        <v>114</v>
      </c>
      <c r="E41" s="2" t="s">
        <v>159</v>
      </c>
      <c r="F41" t="s">
        <v>266</v>
      </c>
      <c r="G41" s="5">
        <v>42913</v>
      </c>
      <c r="H41" s="5">
        <v>42914</v>
      </c>
      <c r="I41" s="5">
        <v>42916</v>
      </c>
      <c r="J41" s="5">
        <v>42916</v>
      </c>
      <c r="K41">
        <v>4</v>
      </c>
      <c r="L41" t="b">
        <v>1</v>
      </c>
      <c r="M41" s="7">
        <v>2952</v>
      </c>
      <c r="N41">
        <v>1000</v>
      </c>
      <c r="O41">
        <v>800</v>
      </c>
      <c r="P41">
        <v>240</v>
      </c>
      <c r="Q41">
        <v>662</v>
      </c>
      <c r="R41">
        <v>250</v>
      </c>
      <c r="S41" t="s">
        <v>49</v>
      </c>
      <c r="T41" t="s">
        <v>209</v>
      </c>
      <c r="U41" s="3">
        <v>42860</v>
      </c>
      <c r="V41" t="s">
        <v>242</v>
      </c>
      <c r="W41" t="str">
        <f>HYPERLINK("O:\Talent Strategy - Supporting Files\2017Q2\Ahnert","link")</f>
        <v>link</v>
      </c>
      <c r="X41">
        <v>0</v>
      </c>
      <c r="Y41">
        <v>0</v>
      </c>
    </row>
    <row r="42" spans="1:25" x14ac:dyDescent="0.3">
      <c r="A42" t="s">
        <v>28</v>
      </c>
      <c r="B42" t="s">
        <v>49</v>
      </c>
      <c r="C42" t="s">
        <v>89</v>
      </c>
      <c r="D42" t="s">
        <v>132</v>
      </c>
      <c r="F42" t="s">
        <v>183</v>
      </c>
      <c r="G42" s="5">
        <v>42967</v>
      </c>
      <c r="H42" s="5">
        <v>42968</v>
      </c>
      <c r="I42" s="5">
        <v>42972</v>
      </c>
      <c r="J42" s="5">
        <v>42973</v>
      </c>
      <c r="K42">
        <v>5</v>
      </c>
      <c r="L42" t="b">
        <v>1</v>
      </c>
      <c r="M42" s="7">
        <v>3300</v>
      </c>
      <c r="N42">
        <v>1350</v>
      </c>
      <c r="O42">
        <v>750</v>
      </c>
      <c r="P42">
        <v>300</v>
      </c>
      <c r="Q42">
        <v>650</v>
      </c>
      <c r="R42">
        <v>250</v>
      </c>
      <c r="S42" t="s">
        <v>49</v>
      </c>
      <c r="T42" t="s">
        <v>209</v>
      </c>
      <c r="U42" s="3">
        <v>42860</v>
      </c>
      <c r="V42" t="s">
        <v>242</v>
      </c>
      <c r="W42" t="str">
        <f>HYPERLINK("O:\Talent Strategy - Supporting Files\2017Q2\Ahnert","link")</f>
        <v>link</v>
      </c>
      <c r="X42">
        <v>0</v>
      </c>
      <c r="Y42">
        <v>0</v>
      </c>
    </row>
    <row r="43" spans="1:25" x14ac:dyDescent="0.3">
      <c r="A43" t="s">
        <v>28</v>
      </c>
      <c r="B43" t="s">
        <v>44</v>
      </c>
      <c r="C43" t="s">
        <v>82</v>
      </c>
      <c r="D43" t="s">
        <v>127</v>
      </c>
      <c r="E43" t="s">
        <v>164</v>
      </c>
      <c r="F43" t="s">
        <v>180</v>
      </c>
      <c r="G43" s="5">
        <v>42521</v>
      </c>
      <c r="H43" s="5">
        <v>42887</v>
      </c>
      <c r="I43" s="5">
        <v>42890</v>
      </c>
      <c r="J43" s="5">
        <v>42525</v>
      </c>
      <c r="K43">
        <v>5</v>
      </c>
      <c r="L43" t="b">
        <v>1</v>
      </c>
      <c r="M43" s="7">
        <v>1700</v>
      </c>
      <c r="N43">
        <v>450</v>
      </c>
      <c r="O43">
        <v>500</v>
      </c>
      <c r="P43">
        <v>300</v>
      </c>
      <c r="Q43">
        <v>350</v>
      </c>
      <c r="R43">
        <v>100</v>
      </c>
      <c r="S43" t="s">
        <v>44</v>
      </c>
      <c r="T43" t="s">
        <v>205</v>
      </c>
      <c r="U43" s="3">
        <v>42865</v>
      </c>
      <c r="V43" t="s">
        <v>238</v>
      </c>
      <c r="W43" t="str">
        <f>HYPERLINK("O:\Talent Strategy - Supporting Files\2017Q2\Xiangjin Shen\","link")</f>
        <v>link</v>
      </c>
      <c r="X43">
        <v>0</v>
      </c>
      <c r="Y43">
        <v>0</v>
      </c>
    </row>
    <row r="44" spans="1:25" x14ac:dyDescent="0.3">
      <c r="A44" t="s">
        <v>25</v>
      </c>
      <c r="B44" t="s">
        <v>31</v>
      </c>
      <c r="C44" t="s">
        <v>66</v>
      </c>
      <c r="D44" t="s">
        <v>113</v>
      </c>
      <c r="E44" s="2" t="s">
        <v>148</v>
      </c>
      <c r="F44" t="s">
        <v>267</v>
      </c>
      <c r="G44" s="5">
        <v>42885</v>
      </c>
      <c r="H44" s="5">
        <v>42887</v>
      </c>
      <c r="I44" s="5">
        <v>42888</v>
      </c>
      <c r="J44" s="5">
        <v>42889</v>
      </c>
      <c r="K44">
        <v>4</v>
      </c>
      <c r="L44" t="b">
        <v>1</v>
      </c>
      <c r="M44" s="7">
        <v>3435</v>
      </c>
      <c r="N44">
        <v>1756</v>
      </c>
      <c r="O44">
        <v>721</v>
      </c>
      <c r="P44">
        <v>240</v>
      </c>
      <c r="Q44">
        <v>718</v>
      </c>
      <c r="S44" t="s">
        <v>31</v>
      </c>
      <c r="T44" t="s">
        <v>191</v>
      </c>
      <c r="U44" s="3">
        <v>42863</v>
      </c>
      <c r="V44" t="s">
        <v>226</v>
      </c>
      <c r="W44" t="str">
        <f>HYPERLINK("O:/Talent Strategy - Supporting Files/2017Q2/Reza/Reza_2017.pdf","link")</f>
        <v>link</v>
      </c>
      <c r="X44">
        <v>2</v>
      </c>
      <c r="Y44">
        <v>2</v>
      </c>
    </row>
    <row r="45" spans="1:25" x14ac:dyDescent="0.3">
      <c r="A45" t="s">
        <v>25</v>
      </c>
      <c r="B45" t="s">
        <v>48</v>
      </c>
      <c r="C45" t="s">
        <v>88</v>
      </c>
      <c r="D45" t="s">
        <v>133</v>
      </c>
      <c r="F45" t="s">
        <v>264</v>
      </c>
      <c r="G45" s="5">
        <v>42975</v>
      </c>
      <c r="H45" s="5">
        <v>42978</v>
      </c>
      <c r="I45" s="5">
        <v>42980</v>
      </c>
      <c r="J45" s="5">
        <v>42981</v>
      </c>
      <c r="K45">
        <v>5</v>
      </c>
      <c r="L45" t="b">
        <v>1</v>
      </c>
      <c r="M45" s="7">
        <v>3082</v>
      </c>
      <c r="N45">
        <v>400</v>
      </c>
      <c r="O45">
        <v>1650</v>
      </c>
      <c r="P45">
        <v>300</v>
      </c>
      <c r="Q45">
        <v>532</v>
      </c>
      <c r="R45">
        <v>200</v>
      </c>
      <c r="S45" t="s">
        <v>48</v>
      </c>
      <c r="T45" t="s">
        <v>208</v>
      </c>
      <c r="U45" s="3">
        <v>42863</v>
      </c>
      <c r="V45" t="s">
        <v>241</v>
      </c>
      <c r="W45" t="str">
        <f>HYPERLINK("O:/Talent Strategy - Supporting Files/2017Q2/Chernoff/Chernoff2.pdf","link")</f>
        <v>link</v>
      </c>
      <c r="X45">
        <v>0</v>
      </c>
      <c r="Y45">
        <v>0</v>
      </c>
    </row>
    <row r="46" spans="1:25" x14ac:dyDescent="0.3">
      <c r="A46" t="s">
        <v>25</v>
      </c>
      <c r="B46" t="s">
        <v>48</v>
      </c>
      <c r="C46" t="s">
        <v>88</v>
      </c>
      <c r="D46" t="s">
        <v>131</v>
      </c>
      <c r="E46" s="2" t="s">
        <v>163</v>
      </c>
      <c r="F46" t="s">
        <v>268</v>
      </c>
      <c r="G46" s="5">
        <v>42911</v>
      </c>
      <c r="H46" s="5">
        <v>42912</v>
      </c>
      <c r="I46" s="5">
        <v>42915</v>
      </c>
      <c r="J46" s="5">
        <v>42916</v>
      </c>
      <c r="K46">
        <v>5</v>
      </c>
      <c r="L46" t="b">
        <v>1</v>
      </c>
      <c r="M46" s="7">
        <v>3865.17</v>
      </c>
      <c r="N46">
        <v>2000</v>
      </c>
      <c r="O46">
        <v>900</v>
      </c>
      <c r="P46">
        <v>300</v>
      </c>
      <c r="Q46">
        <v>465.17</v>
      </c>
      <c r="R46">
        <v>200</v>
      </c>
      <c r="S46" t="s">
        <v>48</v>
      </c>
      <c r="T46" t="s">
        <v>208</v>
      </c>
      <c r="U46" s="3">
        <v>42863</v>
      </c>
      <c r="V46" t="s">
        <v>241</v>
      </c>
      <c r="W46" t="str">
        <f>HYPERLINK("O:/Talent Strategy - Supporting Files/2017Q2/Chernoff/Chernoff2.pdf","link")</f>
        <v>link</v>
      </c>
      <c r="X46">
        <v>0</v>
      </c>
      <c r="Y46">
        <v>0</v>
      </c>
    </row>
    <row r="47" spans="1:25" x14ac:dyDescent="0.3">
      <c r="A47" t="s">
        <v>25</v>
      </c>
      <c r="B47" t="s">
        <v>48</v>
      </c>
      <c r="C47" t="s">
        <v>88</v>
      </c>
      <c r="D47" t="s">
        <v>132</v>
      </c>
      <c r="F47" t="s">
        <v>183</v>
      </c>
      <c r="G47" s="5">
        <v>42967</v>
      </c>
      <c r="H47" s="5">
        <v>42968</v>
      </c>
      <c r="I47" s="5">
        <v>42972</v>
      </c>
      <c r="J47" s="5">
        <v>42975</v>
      </c>
      <c r="K47">
        <v>5</v>
      </c>
      <c r="L47" t="b">
        <v>1</v>
      </c>
      <c r="M47" s="7">
        <v>4661</v>
      </c>
      <c r="N47">
        <v>2000</v>
      </c>
      <c r="O47">
        <v>1600</v>
      </c>
      <c r="P47">
        <v>300</v>
      </c>
      <c r="Q47">
        <v>561</v>
      </c>
      <c r="R47">
        <v>200</v>
      </c>
      <c r="S47" t="s">
        <v>48</v>
      </c>
      <c r="T47" t="s">
        <v>208</v>
      </c>
      <c r="U47" s="3">
        <v>42863</v>
      </c>
      <c r="V47" t="s">
        <v>241</v>
      </c>
      <c r="W47" t="str">
        <f>HYPERLINK("O:/Talent Strategy - Supporting Files/2017Q2/Chernoff/Chernoff2.pdf","link")</f>
        <v>link</v>
      </c>
      <c r="X47">
        <v>0</v>
      </c>
      <c r="Y47">
        <v>0</v>
      </c>
    </row>
    <row r="48" spans="1:25" x14ac:dyDescent="0.3">
      <c r="A48" t="s">
        <v>25</v>
      </c>
      <c r="B48" t="s">
        <v>37</v>
      </c>
      <c r="C48" t="s">
        <v>74</v>
      </c>
      <c r="D48" t="s">
        <v>127</v>
      </c>
      <c r="E48" s="2" t="s">
        <v>155</v>
      </c>
      <c r="F48" t="s">
        <v>180</v>
      </c>
      <c r="G48" s="5">
        <v>42887</v>
      </c>
      <c r="H48" s="5">
        <v>42888</v>
      </c>
      <c r="I48" s="5">
        <v>42890</v>
      </c>
      <c r="J48" s="5">
        <v>42890</v>
      </c>
      <c r="K48">
        <v>2</v>
      </c>
      <c r="L48" t="b">
        <v>1</v>
      </c>
      <c r="M48" s="7">
        <v>1024.56</v>
      </c>
      <c r="N48">
        <v>549.55999999999995</v>
      </c>
      <c r="O48">
        <v>0</v>
      </c>
      <c r="P48">
        <v>120</v>
      </c>
      <c r="Q48">
        <v>355</v>
      </c>
      <c r="S48" t="s">
        <v>37</v>
      </c>
      <c r="T48" t="s">
        <v>198</v>
      </c>
      <c r="U48" s="3">
        <v>42865</v>
      </c>
      <c r="V48" t="s">
        <v>233</v>
      </c>
      <c r="W48" t="str">
        <f>HYPERLINK("O:\Talent Strategy - Supporting Files\2017Q2\Hajzler","link")</f>
        <v>link</v>
      </c>
      <c r="X48">
        <v>2</v>
      </c>
      <c r="Y48">
        <v>2</v>
      </c>
    </row>
    <row r="49" spans="1:25" x14ac:dyDescent="0.3">
      <c r="A49" t="s">
        <v>25</v>
      </c>
      <c r="B49" t="s">
        <v>41</v>
      </c>
      <c r="C49" t="s">
        <v>78</v>
      </c>
      <c r="D49" t="s">
        <v>125</v>
      </c>
      <c r="E49" s="2" t="s">
        <v>160</v>
      </c>
      <c r="F49" t="s">
        <v>181</v>
      </c>
      <c r="G49" s="5">
        <v>42913</v>
      </c>
      <c r="H49" s="5">
        <v>42911</v>
      </c>
      <c r="I49" s="5">
        <v>42915</v>
      </c>
      <c r="J49" s="5">
        <v>42915</v>
      </c>
      <c r="K49">
        <v>3</v>
      </c>
      <c r="L49" t="b">
        <v>1</v>
      </c>
      <c r="M49" s="7">
        <v>2021.7</v>
      </c>
      <c r="N49">
        <v>832.89</v>
      </c>
      <c r="O49">
        <v>500</v>
      </c>
      <c r="P49">
        <v>180</v>
      </c>
      <c r="Q49">
        <v>308.81</v>
      </c>
      <c r="R49">
        <v>200</v>
      </c>
      <c r="S49" t="s">
        <v>41</v>
      </c>
      <c r="T49" t="s">
        <v>202</v>
      </c>
      <c r="U49" s="3">
        <v>42859</v>
      </c>
      <c r="V49" t="s">
        <v>236</v>
      </c>
      <c r="W49" t="str">
        <f>HYPERLINK("O:/Talent Strategy - Supporting Files/2017Q2/Pasricha/\Pasricha\PolicyRulesCC_21April2017","link")</f>
        <v>link</v>
      </c>
      <c r="X49">
        <v>2</v>
      </c>
      <c r="Y49">
        <v>2</v>
      </c>
    </row>
    <row r="50" spans="1:25" x14ac:dyDescent="0.3">
      <c r="A50" t="s">
        <v>25</v>
      </c>
      <c r="B50" t="s">
        <v>41</v>
      </c>
      <c r="C50" t="s">
        <v>79</v>
      </c>
      <c r="D50" t="s">
        <v>126</v>
      </c>
      <c r="F50" t="s">
        <v>259</v>
      </c>
      <c r="G50" s="5">
        <v>42925</v>
      </c>
      <c r="H50" s="5">
        <v>42926</v>
      </c>
      <c r="I50" s="5">
        <v>42930</v>
      </c>
      <c r="J50" s="5">
        <v>42931</v>
      </c>
      <c r="K50">
        <v>6</v>
      </c>
      <c r="L50" t="b">
        <v>1</v>
      </c>
      <c r="M50" s="7">
        <v>3610</v>
      </c>
      <c r="N50">
        <v>500</v>
      </c>
      <c r="O50">
        <v>2500</v>
      </c>
      <c r="P50">
        <v>360</v>
      </c>
      <c r="R50">
        <v>250</v>
      </c>
      <c r="S50" t="s">
        <v>41</v>
      </c>
      <c r="T50" t="s">
        <v>202</v>
      </c>
      <c r="U50" s="3">
        <v>42860</v>
      </c>
      <c r="V50" t="s">
        <v>236</v>
      </c>
      <c r="W50" t="str">
        <f>HYPERLINK("http://www.nber.org/papers/w20822","link")</f>
        <v>link</v>
      </c>
      <c r="X50">
        <v>0</v>
      </c>
      <c r="Y50">
        <v>0</v>
      </c>
    </row>
    <row r="51" spans="1:25" x14ac:dyDescent="0.3">
      <c r="A51" t="s">
        <v>25</v>
      </c>
      <c r="B51" t="s">
        <v>32</v>
      </c>
      <c r="C51" t="s">
        <v>67</v>
      </c>
      <c r="D51" t="s">
        <v>114</v>
      </c>
      <c r="E51" s="2" t="s">
        <v>149</v>
      </c>
      <c r="F51" t="s">
        <v>266</v>
      </c>
      <c r="G51" s="5">
        <v>42913</v>
      </c>
      <c r="H51" s="5">
        <v>42913</v>
      </c>
      <c r="I51" s="5">
        <v>42916</v>
      </c>
      <c r="J51" s="5">
        <v>42916</v>
      </c>
      <c r="K51">
        <v>4</v>
      </c>
      <c r="L51" t="b">
        <v>1</v>
      </c>
      <c r="M51" s="7">
        <v>2292.4299999999998</v>
      </c>
      <c r="N51">
        <v>402.99</v>
      </c>
      <c r="O51">
        <v>915.13</v>
      </c>
      <c r="P51">
        <v>240</v>
      </c>
      <c r="Q51">
        <v>734.31</v>
      </c>
      <c r="S51" t="s">
        <v>32</v>
      </c>
      <c r="T51" t="s">
        <v>192</v>
      </c>
      <c r="U51" s="3">
        <v>42864</v>
      </c>
      <c r="V51" t="s">
        <v>227</v>
      </c>
      <c r="W51" t="str">
        <f>HYPERLINK("O:/Talent Strategy - Supporting Files/2017Q2/Karibzhanov/smolyak.pdf","link")</f>
        <v>link</v>
      </c>
      <c r="X51">
        <v>0</v>
      </c>
      <c r="Y51">
        <v>0</v>
      </c>
    </row>
    <row r="52" spans="1:25" x14ac:dyDescent="0.3">
      <c r="A52" t="s">
        <v>25</v>
      </c>
      <c r="B52" t="s">
        <v>34</v>
      </c>
      <c r="C52" t="s">
        <v>70</v>
      </c>
      <c r="D52" t="s">
        <v>116</v>
      </c>
      <c r="E52" t="s">
        <v>151</v>
      </c>
      <c r="F52" t="s">
        <v>261</v>
      </c>
      <c r="G52" s="5">
        <v>42882</v>
      </c>
      <c r="H52" s="5">
        <v>42884</v>
      </c>
      <c r="I52" s="5">
        <v>42885</v>
      </c>
      <c r="J52" s="5">
        <v>42887</v>
      </c>
      <c r="K52">
        <v>3</v>
      </c>
      <c r="L52" t="b">
        <v>1</v>
      </c>
      <c r="M52" s="7">
        <v>2400</v>
      </c>
      <c r="N52">
        <v>1520</v>
      </c>
      <c r="O52">
        <v>700</v>
      </c>
      <c r="P52">
        <v>180</v>
      </c>
      <c r="Q52">
        <v>0</v>
      </c>
      <c r="R52">
        <v>0</v>
      </c>
      <c r="S52" t="s">
        <v>34</v>
      </c>
      <c r="T52" t="s">
        <v>195</v>
      </c>
      <c r="U52" s="3">
        <v>42983</v>
      </c>
      <c r="V52" t="s">
        <v>230</v>
      </c>
      <c r="W52" t="str">
        <f>HYPERLINK("O:\Talent Strategy - Supporting Files\2017Q2\Shao\Papers\AFRTC.pdf","link")</f>
        <v>link</v>
      </c>
      <c r="X52">
        <v>3</v>
      </c>
      <c r="Y52">
        <v>3</v>
      </c>
    </row>
    <row r="53" spans="1:25" x14ac:dyDescent="0.3">
      <c r="A53" t="s">
        <v>25</v>
      </c>
      <c r="B53" t="s">
        <v>34</v>
      </c>
      <c r="C53" t="s">
        <v>71</v>
      </c>
      <c r="D53" t="s">
        <v>117</v>
      </c>
      <c r="F53" t="s">
        <v>269</v>
      </c>
      <c r="G53" s="5">
        <v>42900</v>
      </c>
      <c r="H53" s="5">
        <v>42901</v>
      </c>
      <c r="I53" s="5">
        <v>42904</v>
      </c>
      <c r="J53" s="5">
        <v>42904</v>
      </c>
      <c r="K53">
        <v>3</v>
      </c>
      <c r="L53" t="b">
        <v>1</v>
      </c>
      <c r="M53" s="7">
        <v>2663</v>
      </c>
      <c r="N53">
        <v>950</v>
      </c>
      <c r="O53">
        <v>940</v>
      </c>
      <c r="P53">
        <v>180</v>
      </c>
      <c r="Q53">
        <v>413</v>
      </c>
      <c r="R53">
        <v>180</v>
      </c>
      <c r="S53" t="s">
        <v>34</v>
      </c>
      <c r="T53" t="s">
        <v>195</v>
      </c>
      <c r="U53" s="3">
        <v>42983</v>
      </c>
      <c r="V53" t="s">
        <v>230</v>
      </c>
      <c r="W53" t="str">
        <f>HYPERLINK("O:\Talent Strategy - Supporting Files\2017Q2\Shao\Papers\FDBFM.pdf","link")</f>
        <v>link</v>
      </c>
      <c r="X53">
        <v>0</v>
      </c>
      <c r="Y53">
        <v>0</v>
      </c>
    </row>
    <row r="54" spans="1:25" x14ac:dyDescent="0.3">
      <c r="A54" t="s">
        <v>25</v>
      </c>
      <c r="B54" t="s">
        <v>34</v>
      </c>
      <c r="C54" t="s">
        <v>70</v>
      </c>
      <c r="D54" t="s">
        <v>138</v>
      </c>
      <c r="E54" s="2" t="s">
        <v>152</v>
      </c>
      <c r="F54" t="s">
        <v>263</v>
      </c>
      <c r="G54" s="5">
        <v>42887</v>
      </c>
      <c r="H54" s="5">
        <v>42889</v>
      </c>
      <c r="I54" s="5">
        <v>42891</v>
      </c>
      <c r="J54" s="5">
        <v>42891</v>
      </c>
      <c r="K54">
        <v>3</v>
      </c>
      <c r="L54" t="b">
        <v>1</v>
      </c>
      <c r="M54" s="7">
        <v>3094</v>
      </c>
      <c r="N54">
        <v>1300</v>
      </c>
      <c r="O54">
        <v>1200</v>
      </c>
      <c r="P54">
        <v>180</v>
      </c>
      <c r="Q54">
        <v>414</v>
      </c>
      <c r="R54">
        <v>0</v>
      </c>
      <c r="S54" t="s">
        <v>34</v>
      </c>
      <c r="T54" t="s">
        <v>195</v>
      </c>
      <c r="U54" s="3">
        <v>42983</v>
      </c>
      <c r="V54" t="s">
        <v>230</v>
      </c>
      <c r="W54" t="str">
        <f>HYPERLINK("O:\Talent Strategy - Supporting Files\2017Q2\Shao\Papers\AFRTC.pdf","link")</f>
        <v>link</v>
      </c>
      <c r="X54">
        <v>3</v>
      </c>
      <c r="Y54">
        <v>3</v>
      </c>
    </row>
    <row r="55" spans="1:25" x14ac:dyDescent="0.3">
      <c r="A55" t="s">
        <v>25</v>
      </c>
      <c r="B55" t="s">
        <v>42</v>
      </c>
      <c r="C55" t="s">
        <v>85</v>
      </c>
      <c r="D55" t="s">
        <v>130</v>
      </c>
      <c r="E55" s="2" t="s">
        <v>167</v>
      </c>
      <c r="F55" t="s">
        <v>182</v>
      </c>
      <c r="G55" s="5">
        <v>42803</v>
      </c>
      <c r="H55" s="5">
        <v>42804</v>
      </c>
      <c r="I55" s="5">
        <v>42804</v>
      </c>
      <c r="J55" s="5">
        <v>42805</v>
      </c>
      <c r="K55">
        <v>2</v>
      </c>
      <c r="L55" t="b">
        <v>1</v>
      </c>
      <c r="M55" s="7">
        <v>906.41</v>
      </c>
      <c r="N55">
        <v>562.01</v>
      </c>
      <c r="O55">
        <v>224.4</v>
      </c>
      <c r="P55">
        <v>120</v>
      </c>
      <c r="Q55">
        <v>0</v>
      </c>
      <c r="S55" t="s">
        <v>42</v>
      </c>
      <c r="T55" t="s">
        <v>203</v>
      </c>
      <c r="U55" s="3">
        <v>42865</v>
      </c>
      <c r="V55" t="s">
        <v>226</v>
      </c>
      <c r="W55" t="str">
        <f>HYPERLINK("O:\Talent Strategy - Supporting Files\2017Q2\Alexander","link")</f>
        <v>link</v>
      </c>
      <c r="X55">
        <v>0</v>
      </c>
      <c r="Y55">
        <v>0</v>
      </c>
    </row>
    <row r="56" spans="1:25" x14ac:dyDescent="0.3">
      <c r="A56" t="s">
        <v>25</v>
      </c>
      <c r="B56" t="s">
        <v>42</v>
      </c>
      <c r="C56" t="s">
        <v>80</v>
      </c>
      <c r="D56" t="s">
        <v>127</v>
      </c>
      <c r="E56" s="2" t="s">
        <v>161</v>
      </c>
      <c r="F56" t="s">
        <v>180</v>
      </c>
      <c r="G56" s="5">
        <v>42886</v>
      </c>
      <c r="H56" s="5">
        <v>42888</v>
      </c>
      <c r="I56" s="5">
        <v>42890</v>
      </c>
      <c r="J56" s="5">
        <v>42890</v>
      </c>
      <c r="K56">
        <v>2</v>
      </c>
      <c r="L56" t="b">
        <v>1</v>
      </c>
      <c r="M56" s="7">
        <v>1260</v>
      </c>
      <c r="N56">
        <v>500</v>
      </c>
      <c r="O56">
        <v>350</v>
      </c>
      <c r="P56">
        <v>120</v>
      </c>
      <c r="Q56">
        <v>290</v>
      </c>
      <c r="S56" t="s">
        <v>42</v>
      </c>
      <c r="T56" t="s">
        <v>203</v>
      </c>
      <c r="U56" s="3">
        <v>42865</v>
      </c>
      <c r="V56" t="s">
        <v>226</v>
      </c>
      <c r="W56" t="str">
        <f>HYPERLINK("O:\Talent Strategy - Supporting Files\2017Q2\Alexander","link")</f>
        <v>link</v>
      </c>
      <c r="X56">
        <v>0</v>
      </c>
      <c r="Y56">
        <v>0</v>
      </c>
    </row>
    <row r="57" spans="1:25" x14ac:dyDescent="0.3">
      <c r="A57" t="s">
        <v>25</v>
      </c>
      <c r="B57" t="s">
        <v>46</v>
      </c>
      <c r="C57" t="s">
        <v>104</v>
      </c>
      <c r="D57" t="s">
        <v>142</v>
      </c>
      <c r="E57" s="2" t="s">
        <v>174</v>
      </c>
      <c r="F57" t="s">
        <v>186</v>
      </c>
      <c r="G57" s="5">
        <v>42873</v>
      </c>
      <c r="H57" s="5">
        <v>42874</v>
      </c>
      <c r="I57" s="5">
        <v>42876</v>
      </c>
      <c r="J57" s="5">
        <v>42876</v>
      </c>
      <c r="K57">
        <v>2</v>
      </c>
      <c r="L57" t="b">
        <v>1</v>
      </c>
      <c r="M57" s="7">
        <v>2089.19</v>
      </c>
      <c r="N57">
        <v>1355.4</v>
      </c>
      <c r="O57">
        <v>513.79</v>
      </c>
      <c r="P57">
        <v>120</v>
      </c>
      <c r="Q57">
        <v>0</v>
      </c>
      <c r="R57">
        <v>100</v>
      </c>
      <c r="S57" t="s">
        <v>46</v>
      </c>
      <c r="T57" t="s">
        <v>203</v>
      </c>
      <c r="U57" s="3">
        <v>42865</v>
      </c>
      <c r="V57" t="s">
        <v>226</v>
      </c>
      <c r="W57" t="str">
        <f>HYPERLINK("O:\Talent Strategy - Supporting Files\2017Q2\Alexander","link")</f>
        <v>link</v>
      </c>
      <c r="X57">
        <v>3</v>
      </c>
      <c r="Y57">
        <v>3</v>
      </c>
    </row>
    <row r="58" spans="1:25" x14ac:dyDescent="0.3">
      <c r="A58" t="s">
        <v>25</v>
      </c>
      <c r="B58" t="s">
        <v>46</v>
      </c>
      <c r="C58" t="s">
        <v>84</v>
      </c>
      <c r="D58" t="s">
        <v>129</v>
      </c>
      <c r="E58" s="2" t="s">
        <v>166</v>
      </c>
      <c r="F58" t="s">
        <v>181</v>
      </c>
      <c r="G58" s="5">
        <v>42910</v>
      </c>
      <c r="H58" s="5">
        <v>42911</v>
      </c>
      <c r="I58" s="5">
        <v>42915</v>
      </c>
      <c r="J58" s="5">
        <v>42916</v>
      </c>
      <c r="K58">
        <v>5</v>
      </c>
      <c r="L58" t="b">
        <v>1</v>
      </c>
      <c r="M58" s="7">
        <v>3640</v>
      </c>
      <c r="N58">
        <v>1500</v>
      </c>
      <c r="O58">
        <v>1500</v>
      </c>
      <c r="P58">
        <v>300</v>
      </c>
      <c r="Q58">
        <v>340</v>
      </c>
      <c r="S58" t="s">
        <v>46</v>
      </c>
      <c r="T58" t="s">
        <v>203</v>
      </c>
      <c r="U58" s="3">
        <v>42865</v>
      </c>
      <c r="V58" t="s">
        <v>226</v>
      </c>
      <c r="W58" t="str">
        <f>HYPERLINK("O:\Talent Strategy - Supporting Files\2017Q2\Alexander","link")</f>
        <v>link</v>
      </c>
      <c r="X58">
        <v>0</v>
      </c>
      <c r="Y58">
        <v>0</v>
      </c>
    </row>
    <row r="59" spans="1:25" x14ac:dyDescent="0.3">
      <c r="A59" t="s">
        <v>25</v>
      </c>
      <c r="B59" t="s">
        <v>46</v>
      </c>
      <c r="C59" t="s">
        <v>84</v>
      </c>
      <c r="D59" t="s">
        <v>129</v>
      </c>
      <c r="E59" s="2" t="s">
        <v>166</v>
      </c>
      <c r="F59" t="s">
        <v>181</v>
      </c>
      <c r="G59" s="5">
        <v>42910</v>
      </c>
      <c r="H59" s="5">
        <v>42911</v>
      </c>
      <c r="I59" s="5">
        <v>42915</v>
      </c>
      <c r="J59" s="5">
        <v>42916</v>
      </c>
      <c r="K59">
        <v>5</v>
      </c>
      <c r="L59" t="b">
        <v>1</v>
      </c>
      <c r="M59" s="7">
        <v>3640</v>
      </c>
      <c r="N59">
        <v>1500</v>
      </c>
      <c r="O59">
        <v>1500</v>
      </c>
      <c r="P59">
        <v>300</v>
      </c>
      <c r="Q59">
        <v>340</v>
      </c>
      <c r="S59" t="s">
        <v>46</v>
      </c>
      <c r="T59" t="s">
        <v>203</v>
      </c>
      <c r="U59" s="3">
        <v>42865</v>
      </c>
      <c r="V59" t="s">
        <v>226</v>
      </c>
      <c r="W59" t="str">
        <f>HYPERLINK("O:\Talent Strategy - Supporting Files\2017Q2\Alexander","link")</f>
        <v>link</v>
      </c>
      <c r="X59">
        <v>0</v>
      </c>
      <c r="Y59">
        <v>0</v>
      </c>
    </row>
    <row r="60" spans="1:25" x14ac:dyDescent="0.3">
      <c r="A60" t="s">
        <v>25</v>
      </c>
      <c r="B60" t="s">
        <v>33</v>
      </c>
      <c r="C60" t="s">
        <v>69</v>
      </c>
      <c r="D60" t="s">
        <v>115</v>
      </c>
      <c r="E60" s="2" t="s">
        <v>150</v>
      </c>
      <c r="F60" t="s">
        <v>270</v>
      </c>
      <c r="G60" s="5">
        <v>42876</v>
      </c>
      <c r="H60" s="5">
        <v>42878</v>
      </c>
      <c r="I60" s="5">
        <v>42879</v>
      </c>
      <c r="J60" s="5">
        <v>42879</v>
      </c>
      <c r="K60">
        <v>2</v>
      </c>
      <c r="L60" t="b">
        <v>1</v>
      </c>
      <c r="M60" s="7">
        <v>240</v>
      </c>
      <c r="N60">
        <v>120</v>
      </c>
      <c r="P60">
        <v>120</v>
      </c>
      <c r="S60" t="s">
        <v>33</v>
      </c>
      <c r="T60" t="s">
        <v>194</v>
      </c>
      <c r="U60" s="3">
        <v>42864</v>
      </c>
      <c r="V60" t="s">
        <v>229</v>
      </c>
      <c r="W60" t="str">
        <f>HYPERLINK("O:/Talent Strategy - Supporting Files/2017Q2/Ellwanger/bek_nber_122016.pdf","link")</f>
        <v>link</v>
      </c>
      <c r="X60">
        <v>0</v>
      </c>
      <c r="Y60">
        <v>0</v>
      </c>
    </row>
    <row r="61" spans="1:25" x14ac:dyDescent="0.3">
      <c r="A61" t="s">
        <v>25</v>
      </c>
      <c r="B61" t="s">
        <v>33</v>
      </c>
      <c r="C61" t="s">
        <v>106</v>
      </c>
      <c r="D61" t="s">
        <v>127</v>
      </c>
      <c r="F61" t="s">
        <v>180</v>
      </c>
      <c r="G61" s="5">
        <v>42886</v>
      </c>
      <c r="H61" s="5">
        <v>42887</v>
      </c>
      <c r="I61" s="5">
        <v>42890</v>
      </c>
      <c r="J61" s="5">
        <v>42891</v>
      </c>
      <c r="K61">
        <v>2</v>
      </c>
      <c r="L61" t="b">
        <v>1</v>
      </c>
      <c r="M61" s="7">
        <v>1320</v>
      </c>
      <c r="N61">
        <v>400</v>
      </c>
      <c r="O61">
        <v>480</v>
      </c>
      <c r="P61">
        <v>120</v>
      </c>
      <c r="Q61">
        <v>320</v>
      </c>
      <c r="S61" t="s">
        <v>33</v>
      </c>
      <c r="T61" t="s">
        <v>193</v>
      </c>
      <c r="U61" s="3">
        <v>42864</v>
      </c>
      <c r="V61" t="s">
        <v>228</v>
      </c>
      <c r="W61" t="str">
        <f>HYPERLINK("O:/Talent Strategy - Supporting Files/2017Q2/Ellwanger/bbekz_OilPriceDrop_20170210.pdf","link")</f>
        <v>link</v>
      </c>
      <c r="X61">
        <v>0</v>
      </c>
      <c r="Y61">
        <v>0</v>
      </c>
    </row>
    <row r="62" spans="1:25" x14ac:dyDescent="0.3">
      <c r="A62" t="s">
        <v>25</v>
      </c>
      <c r="B62" t="s">
        <v>33</v>
      </c>
      <c r="C62" t="s">
        <v>68</v>
      </c>
      <c r="D62" t="s">
        <v>114</v>
      </c>
      <c r="F62" t="s">
        <v>266</v>
      </c>
      <c r="G62" s="5">
        <v>42913</v>
      </c>
      <c r="H62" s="5">
        <v>42914</v>
      </c>
      <c r="I62" s="5">
        <v>42916</v>
      </c>
      <c r="J62" s="5">
        <v>42917</v>
      </c>
      <c r="K62">
        <v>3</v>
      </c>
      <c r="L62" t="b">
        <v>1</v>
      </c>
      <c r="M62" s="7">
        <v>2700</v>
      </c>
      <c r="N62">
        <v>550</v>
      </c>
      <c r="O62">
        <v>1300</v>
      </c>
      <c r="P62">
        <v>180</v>
      </c>
      <c r="Q62">
        <v>670</v>
      </c>
      <c r="S62" t="s">
        <v>33</v>
      </c>
      <c r="T62" t="s">
        <v>193</v>
      </c>
      <c r="U62" s="3">
        <v>42864</v>
      </c>
      <c r="V62" t="s">
        <v>228</v>
      </c>
      <c r="W62" t="str">
        <f>HYPERLINK("O:/Talent Strategy - Supporting Files/2017Q2/Ellwanger/be_economics+of+oil_abstract_20170214","link")</f>
        <v>link</v>
      </c>
      <c r="X62">
        <v>0</v>
      </c>
      <c r="Y62">
        <v>0</v>
      </c>
    </row>
    <row r="63" spans="1:25" x14ac:dyDescent="0.3">
      <c r="A63" t="s">
        <v>25</v>
      </c>
      <c r="B63" t="s">
        <v>40</v>
      </c>
      <c r="C63" t="s">
        <v>77</v>
      </c>
      <c r="D63" t="s">
        <v>124</v>
      </c>
      <c r="E63" s="2" t="s">
        <v>158</v>
      </c>
      <c r="F63" t="s">
        <v>271</v>
      </c>
      <c r="G63" s="5">
        <v>42908</v>
      </c>
      <c r="H63" s="5">
        <v>42909</v>
      </c>
      <c r="I63" s="5">
        <v>42911</v>
      </c>
      <c r="J63" s="5">
        <v>42911</v>
      </c>
      <c r="K63">
        <v>1</v>
      </c>
      <c r="L63" t="b">
        <v>1</v>
      </c>
      <c r="M63" s="7">
        <v>810</v>
      </c>
      <c r="N63">
        <v>0</v>
      </c>
      <c r="O63">
        <v>500</v>
      </c>
      <c r="P63">
        <v>60</v>
      </c>
      <c r="Q63">
        <v>250</v>
      </c>
      <c r="S63" t="s">
        <v>40</v>
      </c>
      <c r="T63" t="s">
        <v>201</v>
      </c>
      <c r="U63" s="3">
        <v>42865</v>
      </c>
      <c r="V63" t="s">
        <v>227</v>
      </c>
      <c r="W63" t="str">
        <f>HYPERLINK("O:/Talent Strategy - Supporting Files/2017Q2/Kabaca/KABACA_SOE_QE","link")</f>
        <v>link</v>
      </c>
      <c r="X63">
        <v>1</v>
      </c>
      <c r="Y63">
        <v>1</v>
      </c>
    </row>
    <row r="64" spans="1:25" x14ac:dyDescent="0.3">
      <c r="A64" t="s">
        <v>25</v>
      </c>
      <c r="B64" t="s">
        <v>40</v>
      </c>
      <c r="C64" t="s">
        <v>77</v>
      </c>
      <c r="D64" t="s">
        <v>124</v>
      </c>
      <c r="E64" s="2" t="s">
        <v>158</v>
      </c>
      <c r="F64" t="s">
        <v>271</v>
      </c>
      <c r="G64" s="5">
        <v>42908</v>
      </c>
      <c r="H64" s="5">
        <v>42909</v>
      </c>
      <c r="I64" s="5">
        <v>42911</v>
      </c>
      <c r="J64" s="5">
        <v>42911</v>
      </c>
      <c r="K64">
        <v>1</v>
      </c>
      <c r="L64" t="b">
        <v>1</v>
      </c>
      <c r="M64" s="7">
        <v>810</v>
      </c>
      <c r="N64">
        <v>0</v>
      </c>
      <c r="O64">
        <v>500</v>
      </c>
      <c r="P64">
        <v>60</v>
      </c>
      <c r="Q64">
        <v>250</v>
      </c>
      <c r="S64" t="s">
        <v>40</v>
      </c>
      <c r="T64" t="s">
        <v>201</v>
      </c>
      <c r="U64" s="3">
        <v>42865</v>
      </c>
      <c r="V64" t="s">
        <v>227</v>
      </c>
      <c r="W64" t="str">
        <f>HYPERLINK("O:/Talent Strategy - Supporting Files/2017Q2/Kabaca/KABACA_SOE_QE","link")</f>
        <v>link</v>
      </c>
      <c r="X64">
        <v>1</v>
      </c>
      <c r="Y64">
        <v>1</v>
      </c>
    </row>
    <row r="65" spans="1:25" x14ac:dyDescent="0.3">
      <c r="A65" t="s">
        <v>25</v>
      </c>
      <c r="B65" t="s">
        <v>40</v>
      </c>
      <c r="C65" t="s">
        <v>77</v>
      </c>
      <c r="D65" t="s">
        <v>114</v>
      </c>
      <c r="E65" s="2" t="s">
        <v>159</v>
      </c>
      <c r="F65" t="s">
        <v>266</v>
      </c>
      <c r="G65" s="5">
        <v>42911</v>
      </c>
      <c r="H65" s="5">
        <v>42913</v>
      </c>
      <c r="I65" s="5">
        <v>42917</v>
      </c>
      <c r="J65" s="5">
        <v>42917</v>
      </c>
      <c r="K65">
        <v>5</v>
      </c>
      <c r="L65" t="b">
        <v>1</v>
      </c>
      <c r="M65" s="7">
        <v>2900</v>
      </c>
      <c r="N65">
        <v>1250</v>
      </c>
      <c r="O65">
        <v>1100</v>
      </c>
      <c r="P65">
        <v>300</v>
      </c>
      <c r="Q65">
        <v>250</v>
      </c>
      <c r="S65" t="s">
        <v>40</v>
      </c>
      <c r="T65" t="s">
        <v>201</v>
      </c>
      <c r="U65" s="3">
        <v>42865</v>
      </c>
      <c r="V65" t="s">
        <v>227</v>
      </c>
      <c r="W65" t="str">
        <f>HYPERLINK("O:/Talent Strategy - Supporting Files/2017Q2/Kabaca/KABACA_SOE_QE","link")</f>
        <v>link</v>
      </c>
      <c r="X65">
        <v>1</v>
      </c>
      <c r="Y65">
        <v>1</v>
      </c>
    </row>
    <row r="66" spans="1:25" x14ac:dyDescent="0.3">
      <c r="A66" t="s">
        <v>25</v>
      </c>
      <c r="B66" t="s">
        <v>40</v>
      </c>
      <c r="C66" t="s">
        <v>77</v>
      </c>
      <c r="D66" t="s">
        <v>114</v>
      </c>
      <c r="E66" s="2" t="s">
        <v>159</v>
      </c>
      <c r="F66" t="s">
        <v>266</v>
      </c>
      <c r="G66" s="5">
        <v>42911</v>
      </c>
      <c r="H66" s="5">
        <v>42913</v>
      </c>
      <c r="I66" s="5">
        <v>42917</v>
      </c>
      <c r="J66" s="5">
        <v>42917</v>
      </c>
      <c r="K66">
        <v>5</v>
      </c>
      <c r="L66" t="b">
        <v>1</v>
      </c>
      <c r="M66" s="7">
        <v>2900</v>
      </c>
      <c r="N66">
        <v>1250</v>
      </c>
      <c r="O66">
        <v>1100</v>
      </c>
      <c r="P66">
        <v>300</v>
      </c>
      <c r="Q66">
        <v>250</v>
      </c>
      <c r="S66" t="s">
        <v>40</v>
      </c>
      <c r="T66" t="s">
        <v>201</v>
      </c>
      <c r="U66" s="3">
        <v>42865</v>
      </c>
      <c r="V66" t="s">
        <v>227</v>
      </c>
      <c r="W66" t="str">
        <f>HYPERLINK("O:/Talent Strategy - Supporting Files/2017Q2/Kabaca/KABACA_SOE_QE","link")</f>
        <v>link</v>
      </c>
      <c r="X66">
        <v>1</v>
      </c>
      <c r="Y66">
        <v>1</v>
      </c>
    </row>
    <row r="67" spans="1:25" x14ac:dyDescent="0.3">
      <c r="A67" t="s">
        <v>25</v>
      </c>
      <c r="B67" t="s">
        <v>43</v>
      </c>
      <c r="C67" t="s">
        <v>81</v>
      </c>
      <c r="D67" t="s">
        <v>128</v>
      </c>
      <c r="E67" s="2" t="s">
        <v>162</v>
      </c>
      <c r="F67" t="s">
        <v>257</v>
      </c>
      <c r="G67" s="5">
        <v>42891</v>
      </c>
      <c r="H67" s="5">
        <v>42892</v>
      </c>
      <c r="I67" s="5">
        <v>42894</v>
      </c>
      <c r="J67" s="5">
        <v>42901</v>
      </c>
      <c r="K67">
        <v>9</v>
      </c>
      <c r="L67" t="b">
        <v>1</v>
      </c>
      <c r="M67" s="7">
        <v>2040</v>
      </c>
      <c r="N67">
        <v>1300</v>
      </c>
      <c r="O67">
        <v>0</v>
      </c>
      <c r="P67">
        <v>540</v>
      </c>
      <c r="Q67">
        <v>0</v>
      </c>
      <c r="R67">
        <v>200</v>
      </c>
      <c r="S67" t="s">
        <v>188</v>
      </c>
      <c r="T67" t="s">
        <v>204</v>
      </c>
      <c r="U67" s="3">
        <v>42865</v>
      </c>
      <c r="V67" t="s">
        <v>237</v>
      </c>
      <c r="W67" t="str">
        <f>HYPERLINK("O:/Talent Strategy - Supporting Files/2017Q2/Dahlhaus/MPUncertainty_DahlhausSekhposyan.pdf","link")</f>
        <v>link</v>
      </c>
      <c r="X67">
        <v>0</v>
      </c>
      <c r="Y67">
        <v>0</v>
      </c>
    </row>
    <row r="68" spans="1:25" x14ac:dyDescent="0.3">
      <c r="A68" t="s">
        <v>25</v>
      </c>
      <c r="B68" t="s">
        <v>43</v>
      </c>
      <c r="C68" t="s">
        <v>81</v>
      </c>
      <c r="D68" t="s">
        <v>131</v>
      </c>
      <c r="E68" s="2" t="s">
        <v>163</v>
      </c>
      <c r="F68" t="s">
        <v>268</v>
      </c>
      <c r="G68" s="5">
        <v>42910</v>
      </c>
      <c r="H68" s="5">
        <v>42912</v>
      </c>
      <c r="I68" s="5">
        <v>42915</v>
      </c>
      <c r="J68" s="5">
        <v>42551</v>
      </c>
      <c r="K68">
        <v>5</v>
      </c>
      <c r="L68" t="b">
        <v>1</v>
      </c>
      <c r="M68" s="7">
        <v>4400</v>
      </c>
      <c r="N68">
        <v>2400</v>
      </c>
      <c r="O68">
        <v>1000</v>
      </c>
      <c r="P68">
        <v>300</v>
      </c>
      <c r="Q68">
        <v>500</v>
      </c>
      <c r="R68">
        <v>200</v>
      </c>
      <c r="S68" t="s">
        <v>188</v>
      </c>
      <c r="T68" t="s">
        <v>204</v>
      </c>
      <c r="U68" s="3">
        <v>42865</v>
      </c>
      <c r="V68" t="s">
        <v>237</v>
      </c>
      <c r="W68" t="str">
        <f>HYPERLINK("O:/Talent Strategy - Supporting Files/2017Q2/Dahlhaus/MPUncertainty_DahlhausSekhposyan.pdf","link")</f>
        <v>link</v>
      </c>
      <c r="X68">
        <v>0</v>
      </c>
      <c r="Y68">
        <v>0</v>
      </c>
    </row>
    <row r="69" spans="1:25" x14ac:dyDescent="0.3">
      <c r="A69" t="s">
        <v>25</v>
      </c>
      <c r="B69" t="s">
        <v>39</v>
      </c>
      <c r="C69" t="s">
        <v>76</v>
      </c>
      <c r="D69" t="s">
        <v>123</v>
      </c>
      <c r="E69" s="2" t="s">
        <v>157</v>
      </c>
      <c r="F69" t="s">
        <v>260</v>
      </c>
      <c r="G69" s="5">
        <v>42850</v>
      </c>
      <c r="H69" s="5">
        <v>42851</v>
      </c>
      <c r="I69" s="5">
        <v>42851</v>
      </c>
      <c r="J69" s="5">
        <v>42852</v>
      </c>
      <c r="K69">
        <v>2</v>
      </c>
      <c r="L69" t="b">
        <v>1</v>
      </c>
      <c r="M69" s="7">
        <v>1020</v>
      </c>
      <c r="N69">
        <v>900</v>
      </c>
      <c r="P69">
        <v>120</v>
      </c>
      <c r="S69" t="s">
        <v>39</v>
      </c>
      <c r="T69" t="s">
        <v>200</v>
      </c>
      <c r="U69" s="3">
        <v>42864</v>
      </c>
      <c r="V69" t="s">
        <v>235</v>
      </c>
      <c r="W69" t="str">
        <f>HYPERLINK("O:\Talent Strategy - Supporting Files\2017Q1\Steingress\BGS_16_11_06.pdf","link")</f>
        <v>link</v>
      </c>
      <c r="X69">
        <v>1</v>
      </c>
      <c r="Y69">
        <v>1</v>
      </c>
    </row>
    <row r="70" spans="1:25" x14ac:dyDescent="0.3">
      <c r="A70" t="s">
        <v>25</v>
      </c>
      <c r="B70" t="s">
        <v>39</v>
      </c>
      <c r="C70" t="s">
        <v>87</v>
      </c>
      <c r="D70" t="s">
        <v>127</v>
      </c>
      <c r="E70" s="2" t="s">
        <v>155</v>
      </c>
      <c r="F70" t="s">
        <v>180</v>
      </c>
      <c r="G70" s="5">
        <v>42887</v>
      </c>
      <c r="H70" s="5">
        <v>42888</v>
      </c>
      <c r="I70" s="5">
        <v>42890</v>
      </c>
      <c r="J70" s="5">
        <v>42890</v>
      </c>
      <c r="K70">
        <v>3</v>
      </c>
      <c r="L70" t="b">
        <v>1</v>
      </c>
      <c r="M70" s="7">
        <v>1270</v>
      </c>
      <c r="N70">
        <v>500</v>
      </c>
      <c r="O70">
        <v>300</v>
      </c>
      <c r="P70">
        <v>180</v>
      </c>
      <c r="Q70">
        <v>290</v>
      </c>
      <c r="S70" t="s">
        <v>39</v>
      </c>
      <c r="T70" t="s">
        <v>200</v>
      </c>
      <c r="U70" s="3">
        <v>42864</v>
      </c>
      <c r="V70" t="s">
        <v>235</v>
      </c>
      <c r="W70" t="str">
        <f>HYPERLINK("O:\Talent Strategy - Supporting Files\2017Q1\Steingress\MS_2016.pdf","link")</f>
        <v>link</v>
      </c>
      <c r="X70">
        <v>0</v>
      </c>
      <c r="Y70">
        <v>0</v>
      </c>
    </row>
  </sheetData>
  <sortState ref="A2:Z70">
    <sortCondition ref="A2:A70"/>
    <sortCondition ref="B2:B70"/>
    <sortCondition ref="M2:M70"/>
  </sortState>
  <hyperlinks>
    <hyperlink ref="E44" r:id="rId1"/>
    <hyperlink ref="E60" r:id="rId2"/>
    <hyperlink ref="E54" r:id="rId3"/>
    <hyperlink ref="E21" r:id="rId4"/>
    <hyperlink ref="E17" r:id="rId5"/>
    <hyperlink ref="E48" r:id="rId6"/>
    <hyperlink ref="E2" r:id="rId7" location="8"/>
    <hyperlink ref="E69" r:id="rId8"/>
    <hyperlink ref="E63" r:id="rId9"/>
    <hyperlink ref="E65" r:id="rId10"/>
    <hyperlink ref="E49" r:id="rId11"/>
    <hyperlink ref="E67" r:id="rId12"/>
    <hyperlink ref="E68" r:id="rId13"/>
    <hyperlink ref="E10" r:id="rId14"/>
    <hyperlink ref="E58" r:id="rId15"/>
    <hyperlink ref="E70" r:id="rId16"/>
    <hyperlink ref="E46" r:id="rId17"/>
    <hyperlink ref="E40" r:id="rId18"/>
    <hyperlink ref="E41" r:id="rId19"/>
    <hyperlink ref="E23" r:id="rId20"/>
    <hyperlink ref="E20" r:id="rId21"/>
    <hyperlink ref="E13" r:id="rId22"/>
    <hyperlink ref="E31" r:id="rId23"/>
    <hyperlink ref="E14" r:id="rId24"/>
    <hyperlink ref="E9" r:id="rId25"/>
    <hyperlink ref="E8" r:id="rId26"/>
    <hyperlink ref="E5" r:id="rId27"/>
    <hyperlink ref="E55" r:id="rId28"/>
    <hyperlink ref="E59" r:id="rId29"/>
    <hyperlink ref="E57" r:id="rId30"/>
    <hyperlink ref="E64" r:id="rId31"/>
    <hyperlink ref="E66" r:id="rId32"/>
    <hyperlink ref="E51" r:id="rId33"/>
    <hyperlink ref="E6" r:id="rId34"/>
    <hyperlink ref="E7" r:id="rId35"/>
    <hyperlink ref="E27" r:id="rId36"/>
    <hyperlink ref="E56" r:id="rId37"/>
    <hyperlink ref="E3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Chapman</dc:creator>
  <cp:lastModifiedBy>James Chapman</cp:lastModifiedBy>
  <dcterms:created xsi:type="dcterms:W3CDTF">2017-06-07T01:06:15Z</dcterms:created>
  <dcterms:modified xsi:type="dcterms:W3CDTF">2017-06-07T01:18:59Z</dcterms:modified>
</cp:coreProperties>
</file>