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2435" windowHeight="1209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44525"/>
</workbook>
</file>

<file path=xl/calcChain.xml><?xml version="1.0" encoding="utf-8"?>
<calcChain xmlns="http://schemas.openxmlformats.org/spreadsheetml/2006/main">
  <c r="Z31" i="1" l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H48" i="1"/>
  <c r="Z16" i="1"/>
  <c r="A16" i="1" s="1"/>
  <c r="H16" i="1" s="1"/>
  <c r="Z15" i="1"/>
  <c r="A15" i="1" s="1"/>
  <c r="Z14" i="1"/>
  <c r="A14" i="1" s="1"/>
  <c r="B14" i="1" s="1"/>
  <c r="I14" i="1" s="1"/>
  <c r="Z13" i="1"/>
  <c r="A13" i="1" s="1"/>
  <c r="H13" i="1" s="1"/>
  <c r="Z12" i="1"/>
  <c r="A12" i="1" s="1"/>
  <c r="H12" i="1" s="1"/>
  <c r="Z11" i="1"/>
  <c r="A11" i="1" s="1"/>
  <c r="Z10" i="1"/>
  <c r="A10" i="1" s="1"/>
  <c r="Z9" i="1"/>
  <c r="A9" i="1" s="1"/>
  <c r="H9" i="1" s="1"/>
  <c r="Z8" i="1"/>
  <c r="A8" i="1" s="1"/>
  <c r="H8" i="1" s="1"/>
  <c r="Z7" i="1"/>
  <c r="A7" i="1" s="1"/>
  <c r="Z6" i="1"/>
  <c r="A6" i="1" s="1"/>
  <c r="B6" i="1" s="1"/>
  <c r="I6" i="1" s="1"/>
  <c r="Z5" i="1"/>
  <c r="A5" i="1" s="1"/>
  <c r="H5" i="1" s="1"/>
  <c r="Z4" i="1"/>
  <c r="A4" i="1" s="1"/>
  <c r="H4" i="1" s="1"/>
  <c r="Z3" i="1"/>
  <c r="A3" i="1" s="1"/>
  <c r="Z2" i="1"/>
  <c r="A2" i="1" s="1"/>
  <c r="H2" i="1" s="1"/>
  <c r="G48" i="1"/>
  <c r="E48" i="1" l="1"/>
  <c r="Z24" i="1"/>
  <c r="A24" i="1" s="1"/>
  <c r="H24" i="1" s="1"/>
  <c r="Z35" i="1"/>
  <c r="A35" i="1" s="1"/>
  <c r="B35" i="1" s="1"/>
  <c r="E35" i="1" s="1"/>
  <c r="Z46" i="1"/>
  <c r="A46" i="1" s="1"/>
  <c r="H46" i="1" s="1"/>
  <c r="D46" i="1" s="1"/>
  <c r="Z17" i="1"/>
  <c r="A17" i="1" s="1"/>
  <c r="H17" i="1" s="1"/>
  <c r="D17" i="1" s="1"/>
  <c r="Z28" i="1"/>
  <c r="A28" i="1" s="1"/>
  <c r="H28" i="1" s="1"/>
  <c r="Z37" i="1"/>
  <c r="A37" i="1" s="1"/>
  <c r="H37" i="1" s="1"/>
  <c r="Z18" i="1"/>
  <c r="A18" i="1" s="1"/>
  <c r="B18" i="1" s="1"/>
  <c r="I18" i="1" s="1"/>
  <c r="Z29" i="1"/>
  <c r="A29" i="1" s="1"/>
  <c r="B29" i="1" s="1"/>
  <c r="Z41" i="1"/>
  <c r="A41" i="1" s="1"/>
  <c r="H41" i="1" s="1"/>
  <c r="D41" i="1" s="1"/>
  <c r="Z22" i="1"/>
  <c r="A22" i="1" s="1"/>
  <c r="H22" i="1" s="1"/>
  <c r="D22" i="1" s="1"/>
  <c r="Z42" i="1"/>
  <c r="A42" i="1" s="1"/>
  <c r="H42" i="1" s="1"/>
  <c r="Z20" i="1"/>
  <c r="A20" i="1" s="1"/>
  <c r="H20" i="1" s="1"/>
  <c r="Z25" i="1"/>
  <c r="A25" i="1" s="1"/>
  <c r="B25" i="1" s="1"/>
  <c r="I25" i="1" s="1"/>
  <c r="Z30" i="1"/>
  <c r="A30" i="1" s="1"/>
  <c r="B30" i="1" s="1"/>
  <c r="I30" i="1" s="1"/>
  <c r="Z33" i="1"/>
  <c r="A33" i="1" s="1"/>
  <c r="B33" i="1" s="1"/>
  <c r="E33" i="1" s="1"/>
  <c r="Z38" i="1"/>
  <c r="A38" i="1" s="1"/>
  <c r="B38" i="1" s="1"/>
  <c r="E38" i="1" s="1"/>
  <c r="Z43" i="1"/>
  <c r="A43" i="1" s="1"/>
  <c r="H43" i="1" s="1"/>
  <c r="D43" i="1" s="1"/>
  <c r="Z21" i="1"/>
  <c r="A21" i="1" s="1"/>
  <c r="H21" i="1" s="1"/>
  <c r="D21" i="1" s="1"/>
  <c r="Z26" i="1"/>
  <c r="A26" i="1" s="1"/>
  <c r="B26" i="1" s="1"/>
  <c r="Z34" i="1"/>
  <c r="A34" i="1" s="1"/>
  <c r="H34" i="1" s="1"/>
  <c r="D34" i="1" s="1"/>
  <c r="Z39" i="1"/>
  <c r="A39" i="1" s="1"/>
  <c r="H39" i="1" s="1"/>
  <c r="D39" i="1" s="1"/>
  <c r="Z45" i="1"/>
  <c r="A45" i="1" s="1"/>
  <c r="B45" i="1" s="1"/>
  <c r="H11" i="1"/>
  <c r="D11" i="1" s="1"/>
  <c r="B11" i="1"/>
  <c r="I11" i="1" s="1"/>
  <c r="B10" i="1"/>
  <c r="I10" i="1" s="1"/>
  <c r="H10" i="1"/>
  <c r="D10" i="1" s="1"/>
  <c r="H7" i="1"/>
  <c r="D7" i="1" s="1"/>
  <c r="B7" i="1"/>
  <c r="I7" i="1" s="1"/>
  <c r="H3" i="1"/>
  <c r="D3" i="1" s="1"/>
  <c r="B3" i="1"/>
  <c r="I3" i="1" s="1"/>
  <c r="H15" i="1"/>
  <c r="D15" i="1" s="1"/>
  <c r="B15" i="1"/>
  <c r="I15" i="1" s="1"/>
  <c r="H6" i="1"/>
  <c r="D6" i="1" s="1"/>
  <c r="D2" i="1"/>
  <c r="B2" i="1"/>
  <c r="I2" i="1" s="1"/>
  <c r="F2" i="1" s="1"/>
  <c r="H14" i="1"/>
  <c r="D14" i="1" s="1"/>
  <c r="Z19" i="1"/>
  <c r="A19" i="1" s="1"/>
  <c r="H19" i="1" s="1"/>
  <c r="Z23" i="1"/>
  <c r="A23" i="1" s="1"/>
  <c r="H23" i="1" s="1"/>
  <c r="Z27" i="1"/>
  <c r="A27" i="1" s="1"/>
  <c r="H27" i="1" s="1"/>
  <c r="A31" i="1"/>
  <c r="H31" i="1" s="1"/>
  <c r="Z32" i="1"/>
  <c r="A32" i="1" s="1"/>
  <c r="H32" i="1" s="1"/>
  <c r="Z36" i="1"/>
  <c r="A36" i="1" s="1"/>
  <c r="Z40" i="1"/>
  <c r="A40" i="1" s="1"/>
  <c r="B40" i="1" s="1"/>
  <c r="Z44" i="1"/>
  <c r="A44" i="1" s="1"/>
  <c r="B44" i="1" s="1"/>
  <c r="D13" i="1"/>
  <c r="F6" i="1"/>
  <c r="F14" i="1"/>
  <c r="E6" i="1"/>
  <c r="E14" i="1"/>
  <c r="B4" i="1"/>
  <c r="I4" i="1" s="1"/>
  <c r="B12" i="1"/>
  <c r="I12" i="1" s="1"/>
  <c r="B16" i="1"/>
  <c r="I16" i="1" s="1"/>
  <c r="D9" i="1"/>
  <c r="B5" i="1"/>
  <c r="I5" i="1" s="1"/>
  <c r="B9" i="1"/>
  <c r="I9" i="1" s="1"/>
  <c r="B13" i="1"/>
  <c r="I13" i="1" s="1"/>
  <c r="D4" i="1"/>
  <c r="D8" i="1"/>
  <c r="D12" i="1"/>
  <c r="D16" i="1"/>
  <c r="B8" i="1"/>
  <c r="I8" i="1" s="1"/>
  <c r="D5" i="1"/>
  <c r="B20" i="1" l="1"/>
  <c r="I20" i="1" s="1"/>
  <c r="D24" i="1"/>
  <c r="E30" i="1"/>
  <c r="E15" i="1"/>
  <c r="B41" i="1"/>
  <c r="E41" i="1" s="1"/>
  <c r="E11" i="1"/>
  <c r="B34" i="1"/>
  <c r="E34" i="1" s="1"/>
  <c r="B22" i="1"/>
  <c r="I22" i="1" s="1"/>
  <c r="B46" i="1"/>
  <c r="E46" i="1" s="1"/>
  <c r="H30" i="1"/>
  <c r="D30" i="1" s="1"/>
  <c r="B39" i="1"/>
  <c r="E39" i="1" s="1"/>
  <c r="D28" i="1"/>
  <c r="H25" i="1"/>
  <c r="D25" i="1" s="1"/>
  <c r="B24" i="1"/>
  <c r="I24" i="1" s="1"/>
  <c r="H18" i="1"/>
  <c r="D18" i="1" s="1"/>
  <c r="D42" i="1"/>
  <c r="D37" i="1"/>
  <c r="B28" i="1"/>
  <c r="I28" i="1" s="1"/>
  <c r="B43" i="1"/>
  <c r="E43" i="1" s="1"/>
  <c r="B42" i="1"/>
  <c r="E42" i="1" s="1"/>
  <c r="B21" i="1"/>
  <c r="I21" i="1" s="1"/>
  <c r="H35" i="1"/>
  <c r="D35" i="1" s="1"/>
  <c r="B17" i="1"/>
  <c r="I17" i="1" s="1"/>
  <c r="J14" i="1"/>
  <c r="AA14" i="1" s="1"/>
  <c r="E8" i="1"/>
  <c r="B31" i="1"/>
  <c r="I31" i="1" s="1"/>
  <c r="D31" i="1"/>
  <c r="E22" i="1"/>
  <c r="H33" i="1"/>
  <c r="D33" i="1" s="1"/>
  <c r="H45" i="1"/>
  <c r="D45" i="1" s="1"/>
  <c r="H38" i="1"/>
  <c r="D38" i="1" s="1"/>
  <c r="E12" i="1"/>
  <c r="E18" i="1"/>
  <c r="D27" i="1"/>
  <c r="E45" i="1"/>
  <c r="B37" i="1"/>
  <c r="E37" i="1" s="1"/>
  <c r="I29" i="1"/>
  <c r="F29" i="1" s="1"/>
  <c r="E29" i="1"/>
  <c r="F17" i="1"/>
  <c r="J17" i="1" s="1"/>
  <c r="AA17" i="1" s="1"/>
  <c r="H26" i="1"/>
  <c r="D26" i="1" s="1"/>
  <c r="D20" i="1"/>
  <c r="B27" i="1"/>
  <c r="I27" i="1" s="1"/>
  <c r="E17" i="1"/>
  <c r="H29" i="1"/>
  <c r="D29" i="1" s="1"/>
  <c r="I26" i="1"/>
  <c r="E26" i="1"/>
  <c r="J2" i="1"/>
  <c r="AA2" i="1" s="1"/>
  <c r="I44" i="1"/>
  <c r="F44" i="1" s="1"/>
  <c r="H36" i="1"/>
  <c r="D36" i="1" s="1"/>
  <c r="E2" i="1"/>
  <c r="I43" i="1"/>
  <c r="F43" i="1" s="1"/>
  <c r="J43" i="1" s="1"/>
  <c r="AA43" i="1" s="1"/>
  <c r="E4" i="1"/>
  <c r="B19" i="1"/>
  <c r="I19" i="1" s="1"/>
  <c r="E25" i="1"/>
  <c r="E10" i="1"/>
  <c r="H44" i="1"/>
  <c r="D44" i="1" s="1"/>
  <c r="I45" i="1"/>
  <c r="F45" i="1" s="1"/>
  <c r="I40" i="1"/>
  <c r="F40" i="1" s="1"/>
  <c r="B23" i="1"/>
  <c r="I23" i="1" s="1"/>
  <c r="F25" i="1"/>
  <c r="D32" i="1"/>
  <c r="I33" i="1"/>
  <c r="F33" i="1" s="1"/>
  <c r="E7" i="1"/>
  <c r="D23" i="1"/>
  <c r="B36" i="1"/>
  <c r="E16" i="1"/>
  <c r="E3" i="1"/>
  <c r="D19" i="1"/>
  <c r="B32" i="1"/>
  <c r="I32" i="1" s="1"/>
  <c r="I35" i="1"/>
  <c r="F35" i="1" s="1"/>
  <c r="H40" i="1"/>
  <c r="D40" i="1" s="1"/>
  <c r="J6" i="1"/>
  <c r="AA6" i="1" s="1"/>
  <c r="I38" i="1"/>
  <c r="F38" i="1" s="1"/>
  <c r="E44" i="1"/>
  <c r="E13" i="1"/>
  <c r="E40" i="1"/>
  <c r="E9" i="1"/>
  <c r="F9" i="1"/>
  <c r="J9" i="1" s="1"/>
  <c r="AA9" i="1" s="1"/>
  <c r="E20" i="1"/>
  <c r="E5" i="1"/>
  <c r="F16" i="1"/>
  <c r="J16" i="1" s="1"/>
  <c r="AA16" i="1" s="1"/>
  <c r="F12" i="1"/>
  <c r="J12" i="1" s="1"/>
  <c r="AA12" i="1" s="1"/>
  <c r="F10" i="1"/>
  <c r="J10" i="1" s="1"/>
  <c r="AA10" i="1" s="1"/>
  <c r="F13" i="1"/>
  <c r="J13" i="1" s="1"/>
  <c r="AA13" i="1" s="1"/>
  <c r="F4" i="1"/>
  <c r="J4" i="1" s="1"/>
  <c r="AA4" i="1" s="1"/>
  <c r="E24" i="1" l="1"/>
  <c r="I46" i="1"/>
  <c r="F46" i="1" s="1"/>
  <c r="J46" i="1" s="1"/>
  <c r="AA46" i="1" s="1"/>
  <c r="I34" i="1"/>
  <c r="F34" i="1" s="1"/>
  <c r="J34" i="1" s="1"/>
  <c r="AA34" i="1" s="1"/>
  <c r="I37" i="1"/>
  <c r="F37" i="1" s="1"/>
  <c r="J37" i="1" s="1"/>
  <c r="AA37" i="1" s="1"/>
  <c r="I41" i="1"/>
  <c r="F41" i="1" s="1"/>
  <c r="J41" i="1" s="1"/>
  <c r="AA41" i="1" s="1"/>
  <c r="I39" i="1"/>
  <c r="F39" i="1" s="1"/>
  <c r="J39" i="1" s="1"/>
  <c r="AA39" i="1" s="1"/>
  <c r="E28" i="1"/>
  <c r="J25" i="1"/>
  <c r="AA25" i="1" s="1"/>
  <c r="F24" i="1"/>
  <c r="J24" i="1" s="1"/>
  <c r="AA24" i="1" s="1"/>
  <c r="J35" i="1"/>
  <c r="AA35" i="1" s="1"/>
  <c r="J29" i="1"/>
  <c r="AA29" i="1" s="1"/>
  <c r="I42" i="1"/>
  <c r="F42" i="1" s="1"/>
  <c r="J42" i="1" s="1"/>
  <c r="AA42" i="1" s="1"/>
  <c r="E21" i="1"/>
  <c r="F21" i="1"/>
  <c r="J21" i="1" s="1"/>
  <c r="AA21" i="1" s="1"/>
  <c r="J38" i="1"/>
  <c r="AA38" i="1" s="1"/>
  <c r="J45" i="1"/>
  <c r="AA45" i="1" s="1"/>
  <c r="J33" i="1"/>
  <c r="AA33" i="1" s="1"/>
  <c r="E31" i="1"/>
  <c r="F31" i="1"/>
  <c r="J31" i="1" s="1"/>
  <c r="AA31" i="1" s="1"/>
  <c r="E27" i="1"/>
  <c r="E19" i="1"/>
  <c r="F32" i="1"/>
  <c r="J32" i="1" s="1"/>
  <c r="AA32" i="1" s="1"/>
  <c r="F19" i="1"/>
  <c r="J19" i="1" s="1"/>
  <c r="AA19" i="1" s="1"/>
  <c r="I36" i="1"/>
  <c r="F36" i="1" s="1"/>
  <c r="J36" i="1" s="1"/>
  <c r="AA36" i="1" s="1"/>
  <c r="J44" i="1"/>
  <c r="AA44" i="1" s="1"/>
  <c r="E23" i="1"/>
  <c r="E36" i="1"/>
  <c r="J40" i="1"/>
  <c r="AA40" i="1" s="1"/>
  <c r="E32" i="1"/>
  <c r="F7" i="1"/>
  <c r="J7" i="1" s="1"/>
  <c r="AA7" i="1" s="1"/>
  <c r="F8" i="1"/>
  <c r="J8" i="1" s="1"/>
  <c r="AA8" i="1" s="1"/>
  <c r="F20" i="1"/>
  <c r="J20" i="1" s="1"/>
  <c r="AA20" i="1" s="1"/>
  <c r="F11" i="1"/>
  <c r="J11" i="1" s="1"/>
  <c r="AA11" i="1" s="1"/>
  <c r="F22" i="1"/>
  <c r="J22" i="1" s="1"/>
  <c r="AA22" i="1" s="1"/>
  <c r="F15" i="1"/>
  <c r="J15" i="1" s="1"/>
  <c r="AA15" i="1" s="1"/>
  <c r="F26" i="1"/>
  <c r="J26" i="1" s="1"/>
  <c r="AA26" i="1" s="1"/>
  <c r="F30" i="1"/>
  <c r="J30" i="1" s="1"/>
  <c r="AA30" i="1" s="1"/>
  <c r="F3" i="1"/>
  <c r="J3" i="1" s="1"/>
  <c r="AA3" i="1" s="1"/>
  <c r="F5" i="1"/>
  <c r="J5" i="1" s="1"/>
  <c r="AA5" i="1" s="1"/>
  <c r="F23" i="1"/>
  <c r="J23" i="1" s="1"/>
  <c r="AA23" i="1" s="1"/>
  <c r="F28" i="1"/>
  <c r="J28" i="1" s="1"/>
  <c r="AA28" i="1" s="1"/>
  <c r="F18" i="1"/>
  <c r="J18" i="1" s="1"/>
  <c r="AA18" i="1" s="1"/>
  <c r="F27" i="1"/>
  <c r="J27" i="1" s="1"/>
  <c r="AA27" i="1" s="1"/>
</calcChain>
</file>

<file path=xl/sharedStrings.xml><?xml version="1.0" encoding="utf-8"?>
<sst xmlns="http://schemas.openxmlformats.org/spreadsheetml/2006/main" count="25" uniqueCount="25">
  <si>
    <t>µ0</t>
  </si>
  <si>
    <t>i</t>
  </si>
  <si>
    <t>length of solenoid</t>
  </si>
  <si>
    <t>Number of turns</t>
  </si>
  <si>
    <t>radius of solenoid</t>
  </si>
  <si>
    <t>x1</t>
  </si>
  <si>
    <t>x2</t>
  </si>
  <si>
    <t>measured B</t>
  </si>
  <si>
    <t>calc'd B</t>
  </si>
  <si>
    <t>adjust</t>
  </si>
  <si>
    <t>longi</t>
  </si>
  <si>
    <t>V</t>
  </si>
  <si>
    <t>R</t>
  </si>
  <si>
    <t>term 1</t>
  </si>
  <si>
    <t>term 2</t>
  </si>
  <si>
    <t>term 3</t>
  </si>
  <si>
    <t>denom 1</t>
  </si>
  <si>
    <t>denom 2</t>
  </si>
  <si>
    <t>other calc'd</t>
  </si>
  <si>
    <t>memes</t>
  </si>
  <si>
    <t>ambient x b-field</t>
  </si>
  <si>
    <t>z</t>
  </si>
  <si>
    <t xml:space="preserve">Simulated </t>
  </si>
  <si>
    <t>Displacement (m)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</si>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</sst>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measured</c:v>
          </c:tx>
          <c:marker>
            <c:symbol val="none"/>
          </c:marker>
          <c:val>
            <c:numRef>
              <c:f>Sheet1!$AB$2:$AB$46</c:f>
              <c:numCache>
                <c:formatCode>General</c:formatCode>
                <c:ptCount val="45"/>
                <c:pt idx="0">
                  <c:v>1.196</c:v>
                </c:pt>
                <c:pt idx="1">
                  <c:v>1.484</c:v>
                </c:pt>
                <c:pt idx="2">
                  <c:v>1.675</c:v>
                </c:pt>
                <c:pt idx="3">
                  <c:v>1.8719999999999999</c:v>
                </c:pt>
                <c:pt idx="4">
                  <c:v>1.9889999999999999</c:v>
                </c:pt>
                <c:pt idx="5">
                  <c:v>2.077</c:v>
                </c:pt>
                <c:pt idx="6">
                  <c:v>2.1349999999999998</c:v>
                </c:pt>
                <c:pt idx="7">
                  <c:v>2.1480000000000001</c:v>
                </c:pt>
                <c:pt idx="8">
                  <c:v>2.1139999999999999</c:v>
                </c:pt>
                <c:pt idx="9">
                  <c:v>2.0369999999999999</c:v>
                </c:pt>
                <c:pt idx="10">
                  <c:v>1.9260000000000002</c:v>
                </c:pt>
                <c:pt idx="11">
                  <c:v>1.7689999999999999</c:v>
                </c:pt>
                <c:pt idx="12">
                  <c:v>1.5529999999999999</c:v>
                </c:pt>
                <c:pt idx="13">
                  <c:v>1.3080000000000001</c:v>
                </c:pt>
                <c:pt idx="14">
                  <c:v>1.07</c:v>
                </c:pt>
                <c:pt idx="15">
                  <c:v>0.90500000000000003</c:v>
                </c:pt>
                <c:pt idx="16">
                  <c:v>0.70899999999999996</c:v>
                </c:pt>
                <c:pt idx="17">
                  <c:v>0.55599999999999994</c:v>
                </c:pt>
                <c:pt idx="18">
                  <c:v>0.45099999999999996</c:v>
                </c:pt>
                <c:pt idx="19">
                  <c:v>0.36899999999999999</c:v>
                </c:pt>
                <c:pt idx="20">
                  <c:v>0.30700000000000005</c:v>
                </c:pt>
                <c:pt idx="21">
                  <c:v>0.26800000000000002</c:v>
                </c:pt>
                <c:pt idx="22">
                  <c:v>0.20799999999999999</c:v>
                </c:pt>
                <c:pt idx="23">
                  <c:v>0.20099999999999998</c:v>
                </c:pt>
                <c:pt idx="24">
                  <c:v>0.17700000000000002</c:v>
                </c:pt>
                <c:pt idx="25">
                  <c:v>0.16</c:v>
                </c:pt>
                <c:pt idx="26">
                  <c:v>0.14599999999999999</c:v>
                </c:pt>
                <c:pt idx="27">
                  <c:v>0.13499999999999998</c:v>
                </c:pt>
                <c:pt idx="28">
                  <c:v>0.12799999999999997</c:v>
                </c:pt>
                <c:pt idx="29">
                  <c:v>0.11900000000000002</c:v>
                </c:pt>
                <c:pt idx="30">
                  <c:v>0.11000000000000001</c:v>
                </c:pt>
                <c:pt idx="31">
                  <c:v>0.10800000000000001</c:v>
                </c:pt>
                <c:pt idx="32">
                  <c:v>0.1</c:v>
                </c:pt>
                <c:pt idx="33">
                  <c:v>9.4E-2</c:v>
                </c:pt>
                <c:pt idx="34">
                  <c:v>9.8000000000000004E-2</c:v>
                </c:pt>
                <c:pt idx="35">
                  <c:v>9.6000000000000002E-2</c:v>
                </c:pt>
                <c:pt idx="36">
                  <c:v>9.9000000000000005E-2</c:v>
                </c:pt>
                <c:pt idx="37">
                  <c:v>9.0999999999999998E-2</c:v>
                </c:pt>
                <c:pt idx="38">
                  <c:v>8.6999999999999994E-2</c:v>
                </c:pt>
                <c:pt idx="39">
                  <c:v>8.8999999999999996E-2</c:v>
                </c:pt>
                <c:pt idx="40">
                  <c:v>8.4999999999999992E-2</c:v>
                </c:pt>
                <c:pt idx="41">
                  <c:v>7.9999999999999988E-2</c:v>
                </c:pt>
                <c:pt idx="42">
                  <c:v>7.8999999999999987E-2</c:v>
                </c:pt>
                <c:pt idx="43">
                  <c:v>8.299999999999999E-2</c:v>
                </c:pt>
                <c:pt idx="44">
                  <c:v>7.8999999999999987E-2</c:v>
                </c:pt>
              </c:numCache>
            </c:numRef>
          </c:val>
          <c:smooth val="0"/>
        </c:ser>
        <c:ser>
          <c:idx val="2"/>
          <c:order val="1"/>
          <c:tx>
            <c:v>Simulated</c:v>
          </c:tx>
          <c:marker>
            <c:symbol val="none"/>
          </c:marker>
          <c:val>
            <c:numRef>
              <c:f>Sheet1!$AA$2:$AA$46</c:f>
              <c:numCache>
                <c:formatCode>General</c:formatCode>
                <c:ptCount val="45"/>
                <c:pt idx="0">
                  <c:v>0.99440184852896685</c:v>
                </c:pt>
                <c:pt idx="1">
                  <c:v>1.2105802667712255</c:v>
                </c:pt>
                <c:pt idx="2">
                  <c:v>1.4282266260103527</c:v>
                </c:pt>
                <c:pt idx="3">
                  <c:v>1.6262135949814287</c:v>
                </c:pt>
                <c:pt idx="4">
                  <c:v>1.7879630165528131</c:v>
                </c:pt>
                <c:pt idx="5">
                  <c:v>1.9048411599608892</c:v>
                </c:pt>
                <c:pt idx="6">
                  <c:v>1.9745723462164444</c:v>
                </c:pt>
                <c:pt idx="7">
                  <c:v>1.9976533099929143</c:v>
                </c:pt>
                <c:pt idx="8">
                  <c:v>1.9745723462164444</c:v>
                </c:pt>
                <c:pt idx="9">
                  <c:v>1.904841159960889</c:v>
                </c:pt>
                <c:pt idx="10">
                  <c:v>1.7879630165528133</c:v>
                </c:pt>
                <c:pt idx="11">
                  <c:v>1.6262135949814291</c:v>
                </c:pt>
                <c:pt idx="12">
                  <c:v>1.4282266260103531</c:v>
                </c:pt>
                <c:pt idx="13">
                  <c:v>1.210580266771226</c:v>
                </c:pt>
                <c:pt idx="14">
                  <c:v>0.99440184852896718</c:v>
                </c:pt>
                <c:pt idx="15">
                  <c:v>0.79818767617729103</c:v>
                </c:pt>
                <c:pt idx="16">
                  <c:v>0.6323604720317163</c:v>
                </c:pt>
                <c:pt idx="17">
                  <c:v>0.4989706717919587</c:v>
                </c:pt>
                <c:pt idx="18">
                  <c:v>0.39477729987363419</c:v>
                </c:pt>
                <c:pt idx="19">
                  <c:v>0.31451411156657499</c:v>
                </c:pt>
                <c:pt idx="20">
                  <c:v>0.25289207433365979</c:v>
                </c:pt>
                <c:pt idx="21">
                  <c:v>0.20542818235235163</c:v>
                </c:pt>
                <c:pt idx="22">
                  <c:v>0.16861112974007089</c:v>
                </c:pt>
                <c:pt idx="23">
                  <c:v>0.13979382371303864</c:v>
                </c:pt>
                <c:pt idx="24">
                  <c:v>0.11701414036144672</c:v>
                </c:pt>
                <c:pt idx="25">
                  <c:v>9.8824995603845958E-2</c:v>
                </c:pt>
                <c:pt idx="26">
                  <c:v>8.4157318847762744E-2</c:v>
                </c:pt>
                <c:pt idx="27">
                  <c:v>7.2216907532114974E-2</c:v>
                </c:pt>
                <c:pt idx="28">
                  <c:v>6.2409213462236421E-2</c:v>
                </c:pt>
                <c:pt idx="29">
                  <c:v>5.4285240451854976E-2</c:v>
                </c:pt>
                <c:pt idx="30">
                  <c:v>4.7502777050378614E-2</c:v>
                </c:pt>
                <c:pt idx="31">
                  <c:v>4.1798569665271498E-2</c:v>
                </c:pt>
                <c:pt idx="32">
                  <c:v>3.6968249341640537E-2</c:v>
                </c:pt>
                <c:pt idx="33">
                  <c:v>3.2851752678779225E-2</c:v>
                </c:pt>
                <c:pt idx="34">
                  <c:v>2.932264974534958E-2</c:v>
                </c:pt>
                <c:pt idx="35">
                  <c:v>2.6280266468935731E-2</c:v>
                </c:pt>
                <c:pt idx="36">
                  <c:v>2.3643819951875658E-2</c:v>
                </c:pt>
                <c:pt idx="37">
                  <c:v>2.134801506274827E-2</c:v>
                </c:pt>
                <c:pt idx="38">
                  <c:v>1.933971047247636E-2</c:v>
                </c:pt>
                <c:pt idx="39">
                  <c:v>1.7575373820406647E-2</c:v>
                </c:pt>
                <c:pt idx="40">
                  <c:v>1.6019123935268841E-2</c:v>
                </c:pt>
                <c:pt idx="41">
                  <c:v>1.4641213288725335E-2</c:v>
                </c:pt>
                <c:pt idx="42">
                  <c:v>1.3416843158928915E-2</c:v>
                </c:pt>
                <c:pt idx="43">
                  <c:v>1.2325232144016988E-2</c:v>
                </c:pt>
                <c:pt idx="44">
                  <c:v>1.1348879000911085E-2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504832"/>
        <c:axId val="157471488"/>
      </c:lineChart>
      <c:catAx>
        <c:axId val="224504832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5747148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471488"/>
        <c:scaling>
          <c:orientation val="minMax"/>
          <c:max val="2.5"/>
          <c:min val="0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224504832"/>
        <c:crossesAt val="1"/>
        <c:crossBetween val="between"/>
        <c:majorUnit val="0.5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i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7302471900684699"/>
          <c:y val="8.3333294540389735E-2"/>
          <c:w val="0.76596967152989104"/>
          <c:h val="0.71922808458222132"/>
        </c:manualLayout>
      </c:layout>
      <c:scatterChart>
        <c:scatterStyle val="lineMarker"/>
        <c:varyColors val="0"/>
        <c:ser>
          <c:idx val="0"/>
          <c:order val="0"/>
          <c:tx>
            <c:v>Measured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 w="9525">
                <a:solidFill>
                  <a:sysClr val="windowText" lastClr="000000"/>
                </a:solidFill>
              </a:ln>
            </c:spPr>
          </c:marker>
          <c:errBars>
            <c:errDir val="x"/>
            <c:errBarType val="both"/>
            <c:errValType val="fixedVal"/>
            <c:noEndCap val="0"/>
            <c:val val="5.0000000000000012E-4"/>
            <c:spPr>
              <a:ln>
                <a:noFill/>
              </a:ln>
            </c:spPr>
          </c:errBars>
          <c:errBars>
            <c:errDir val="y"/>
            <c:errBarType val="both"/>
            <c:errValType val="percentage"/>
            <c:noEndCap val="0"/>
            <c:val val="3"/>
          </c:errBars>
          <c:xVal>
            <c:numRef>
              <c:f>Sheet1!$Z$2:$Z$46</c:f>
              <c:numCache>
                <c:formatCode>General</c:formatCode>
                <c:ptCount val="45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7.5000000000000011E-2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0.10500000000000001</c:v>
                </c:pt>
                <c:pt idx="22">
                  <c:v>0.11000000000000001</c:v>
                </c:pt>
                <c:pt idx="23">
                  <c:v>0.115</c:v>
                </c:pt>
                <c:pt idx="24">
                  <c:v>0.12000000000000001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0.14500000000000002</c:v>
                </c:pt>
                <c:pt idx="30">
                  <c:v>0.15000000000000002</c:v>
                </c:pt>
                <c:pt idx="31">
                  <c:v>0.15500000000000003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0.20500000000000002</c:v>
                </c:pt>
                <c:pt idx="42">
                  <c:v>0.21000000000000002</c:v>
                </c:pt>
                <c:pt idx="43">
                  <c:v>0.215</c:v>
                </c:pt>
                <c:pt idx="44">
                  <c:v>0.22</c:v>
                </c:pt>
              </c:numCache>
            </c:numRef>
          </c:xVal>
          <c:yVal>
            <c:numRef>
              <c:f>Sheet1!$AB$2:$AB$46</c:f>
              <c:numCache>
                <c:formatCode>General</c:formatCode>
                <c:ptCount val="45"/>
                <c:pt idx="0">
                  <c:v>1.196</c:v>
                </c:pt>
                <c:pt idx="1">
                  <c:v>1.484</c:v>
                </c:pt>
                <c:pt idx="2">
                  <c:v>1.675</c:v>
                </c:pt>
                <c:pt idx="3">
                  <c:v>1.8719999999999999</c:v>
                </c:pt>
                <c:pt idx="4">
                  <c:v>1.9889999999999999</c:v>
                </c:pt>
                <c:pt idx="5">
                  <c:v>2.077</c:v>
                </c:pt>
                <c:pt idx="6">
                  <c:v>2.1349999999999998</c:v>
                </c:pt>
                <c:pt idx="7">
                  <c:v>2.1480000000000001</c:v>
                </c:pt>
                <c:pt idx="8">
                  <c:v>2.1139999999999999</c:v>
                </c:pt>
                <c:pt idx="9">
                  <c:v>2.0369999999999999</c:v>
                </c:pt>
                <c:pt idx="10">
                  <c:v>1.9260000000000002</c:v>
                </c:pt>
                <c:pt idx="11">
                  <c:v>1.7689999999999999</c:v>
                </c:pt>
                <c:pt idx="12">
                  <c:v>1.5529999999999999</c:v>
                </c:pt>
                <c:pt idx="13">
                  <c:v>1.3080000000000001</c:v>
                </c:pt>
                <c:pt idx="14">
                  <c:v>1.07</c:v>
                </c:pt>
                <c:pt idx="15">
                  <c:v>0.90500000000000003</c:v>
                </c:pt>
                <c:pt idx="16">
                  <c:v>0.70899999999999996</c:v>
                </c:pt>
                <c:pt idx="17">
                  <c:v>0.55599999999999994</c:v>
                </c:pt>
                <c:pt idx="18">
                  <c:v>0.45099999999999996</c:v>
                </c:pt>
                <c:pt idx="19">
                  <c:v>0.36899999999999999</c:v>
                </c:pt>
                <c:pt idx="20">
                  <c:v>0.30700000000000005</c:v>
                </c:pt>
                <c:pt idx="21">
                  <c:v>0.26800000000000002</c:v>
                </c:pt>
                <c:pt idx="22">
                  <c:v>0.20799999999999999</c:v>
                </c:pt>
                <c:pt idx="23">
                  <c:v>0.20099999999999998</c:v>
                </c:pt>
                <c:pt idx="24">
                  <c:v>0.17700000000000002</c:v>
                </c:pt>
                <c:pt idx="25">
                  <c:v>0.16</c:v>
                </c:pt>
                <c:pt idx="26">
                  <c:v>0.14599999999999999</c:v>
                </c:pt>
                <c:pt idx="27">
                  <c:v>0.13499999999999998</c:v>
                </c:pt>
                <c:pt idx="28">
                  <c:v>0.12799999999999997</c:v>
                </c:pt>
                <c:pt idx="29">
                  <c:v>0.11900000000000002</c:v>
                </c:pt>
                <c:pt idx="30">
                  <c:v>0.11000000000000001</c:v>
                </c:pt>
                <c:pt idx="31">
                  <c:v>0.10800000000000001</c:v>
                </c:pt>
                <c:pt idx="32">
                  <c:v>0.1</c:v>
                </c:pt>
                <c:pt idx="33">
                  <c:v>9.4E-2</c:v>
                </c:pt>
                <c:pt idx="34">
                  <c:v>9.8000000000000004E-2</c:v>
                </c:pt>
                <c:pt idx="35">
                  <c:v>9.6000000000000002E-2</c:v>
                </c:pt>
                <c:pt idx="36">
                  <c:v>9.9000000000000005E-2</c:v>
                </c:pt>
                <c:pt idx="37">
                  <c:v>9.0999999999999998E-2</c:v>
                </c:pt>
                <c:pt idx="38">
                  <c:v>8.6999999999999994E-2</c:v>
                </c:pt>
                <c:pt idx="39">
                  <c:v>8.8999999999999996E-2</c:v>
                </c:pt>
                <c:pt idx="40">
                  <c:v>8.4999999999999992E-2</c:v>
                </c:pt>
                <c:pt idx="41">
                  <c:v>7.9999999999999988E-2</c:v>
                </c:pt>
                <c:pt idx="42">
                  <c:v>7.8999999999999987E-2</c:v>
                </c:pt>
                <c:pt idx="43">
                  <c:v>8.299999999999999E-2</c:v>
                </c:pt>
                <c:pt idx="44">
                  <c:v>7.8999999999999987E-2</c:v>
                </c:pt>
              </c:numCache>
            </c:numRef>
          </c:yVal>
          <c:smooth val="0"/>
        </c:ser>
        <c:ser>
          <c:idx val="1"/>
          <c:order val="1"/>
          <c:tx>
            <c:v>Simulated</c:v>
          </c:tx>
          <c:spPr>
            <a:ln w="28575">
              <a:solidFill>
                <a:sysClr val="window" lastClr="FFFFFF">
                  <a:lumMod val="50000"/>
                </a:sysClr>
              </a:solidFill>
            </a:ln>
          </c:spPr>
          <c:marker>
            <c:symbol val="circle"/>
            <c:size val="6"/>
            <c:spPr>
              <a:noFill/>
              <a:ln>
                <a:noFill/>
              </a:ln>
            </c:spPr>
          </c:marker>
          <c:xVal>
            <c:numRef>
              <c:f>Sheet1!$Z$2:$Z$46</c:f>
              <c:numCache>
                <c:formatCode>General</c:formatCode>
                <c:ptCount val="45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7.5000000000000011E-2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0.10500000000000001</c:v>
                </c:pt>
                <c:pt idx="22">
                  <c:v>0.11000000000000001</c:v>
                </c:pt>
                <c:pt idx="23">
                  <c:v>0.115</c:v>
                </c:pt>
                <c:pt idx="24">
                  <c:v>0.12000000000000001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0.14500000000000002</c:v>
                </c:pt>
                <c:pt idx="30">
                  <c:v>0.15000000000000002</c:v>
                </c:pt>
                <c:pt idx="31">
                  <c:v>0.15500000000000003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0.20500000000000002</c:v>
                </c:pt>
                <c:pt idx="42">
                  <c:v>0.21000000000000002</c:v>
                </c:pt>
                <c:pt idx="43">
                  <c:v>0.215</c:v>
                </c:pt>
                <c:pt idx="44">
                  <c:v>0.22</c:v>
                </c:pt>
              </c:numCache>
            </c:numRef>
          </c:xVal>
          <c:yVal>
            <c:numRef>
              <c:f>Sheet1!$AA$2:$AA$46</c:f>
              <c:numCache>
                <c:formatCode>General</c:formatCode>
                <c:ptCount val="45"/>
                <c:pt idx="0">
                  <c:v>0.99440184852896685</c:v>
                </c:pt>
                <c:pt idx="1">
                  <c:v>1.2105802667712255</c:v>
                </c:pt>
                <c:pt idx="2">
                  <c:v>1.4282266260103527</c:v>
                </c:pt>
                <c:pt idx="3">
                  <c:v>1.6262135949814287</c:v>
                </c:pt>
                <c:pt idx="4">
                  <c:v>1.7879630165528131</c:v>
                </c:pt>
                <c:pt idx="5">
                  <c:v>1.9048411599608892</c:v>
                </c:pt>
                <c:pt idx="6">
                  <c:v>1.9745723462164444</c:v>
                </c:pt>
                <c:pt idx="7">
                  <c:v>1.9976533099929143</c:v>
                </c:pt>
                <c:pt idx="8">
                  <c:v>1.9745723462164444</c:v>
                </c:pt>
                <c:pt idx="9">
                  <c:v>1.904841159960889</c:v>
                </c:pt>
                <c:pt idx="10">
                  <c:v>1.7879630165528133</c:v>
                </c:pt>
                <c:pt idx="11">
                  <c:v>1.6262135949814291</c:v>
                </c:pt>
                <c:pt idx="12">
                  <c:v>1.4282266260103531</c:v>
                </c:pt>
                <c:pt idx="13">
                  <c:v>1.210580266771226</c:v>
                </c:pt>
                <c:pt idx="14">
                  <c:v>0.99440184852896718</c:v>
                </c:pt>
                <c:pt idx="15">
                  <c:v>0.79818767617729103</c:v>
                </c:pt>
                <c:pt idx="16">
                  <c:v>0.6323604720317163</c:v>
                </c:pt>
                <c:pt idx="17">
                  <c:v>0.4989706717919587</c:v>
                </c:pt>
                <c:pt idx="18">
                  <c:v>0.39477729987363419</c:v>
                </c:pt>
                <c:pt idx="19">
                  <c:v>0.31451411156657499</c:v>
                </c:pt>
                <c:pt idx="20">
                  <c:v>0.25289207433365979</c:v>
                </c:pt>
                <c:pt idx="21">
                  <c:v>0.20542818235235163</c:v>
                </c:pt>
                <c:pt idx="22">
                  <c:v>0.16861112974007089</c:v>
                </c:pt>
                <c:pt idx="23">
                  <c:v>0.13979382371303864</c:v>
                </c:pt>
                <c:pt idx="24">
                  <c:v>0.11701414036144672</c:v>
                </c:pt>
                <c:pt idx="25">
                  <c:v>9.8824995603845958E-2</c:v>
                </c:pt>
                <c:pt idx="26">
                  <c:v>8.4157318847762744E-2</c:v>
                </c:pt>
                <c:pt idx="27">
                  <c:v>7.2216907532114974E-2</c:v>
                </c:pt>
                <c:pt idx="28">
                  <c:v>6.2409213462236421E-2</c:v>
                </c:pt>
                <c:pt idx="29">
                  <c:v>5.4285240451854976E-2</c:v>
                </c:pt>
                <c:pt idx="30">
                  <c:v>4.7502777050378614E-2</c:v>
                </c:pt>
                <c:pt idx="31">
                  <c:v>4.1798569665271498E-2</c:v>
                </c:pt>
                <c:pt idx="32">
                  <c:v>3.6968249341640537E-2</c:v>
                </c:pt>
                <c:pt idx="33">
                  <c:v>3.2851752678779225E-2</c:v>
                </c:pt>
                <c:pt idx="34">
                  <c:v>2.932264974534958E-2</c:v>
                </c:pt>
                <c:pt idx="35">
                  <c:v>2.6280266468935731E-2</c:v>
                </c:pt>
                <c:pt idx="36">
                  <c:v>2.3643819951875658E-2</c:v>
                </c:pt>
                <c:pt idx="37">
                  <c:v>2.134801506274827E-2</c:v>
                </c:pt>
                <c:pt idx="38">
                  <c:v>1.933971047247636E-2</c:v>
                </c:pt>
                <c:pt idx="39">
                  <c:v>1.7575373820406647E-2</c:v>
                </c:pt>
                <c:pt idx="40">
                  <c:v>1.6019123935268841E-2</c:v>
                </c:pt>
                <c:pt idx="41">
                  <c:v>1.4641213288725335E-2</c:v>
                </c:pt>
                <c:pt idx="42">
                  <c:v>1.3416843158928915E-2</c:v>
                </c:pt>
                <c:pt idx="43">
                  <c:v>1.2325232144016988E-2</c:v>
                </c:pt>
                <c:pt idx="44">
                  <c:v>1.1348879000911085E-2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779584"/>
        <c:axId val="233781504"/>
      </c:scatterChart>
      <c:valAx>
        <c:axId val="233779584"/>
        <c:scaling>
          <c:orientation val="minMax"/>
          <c:max val="0.22000000000000003"/>
          <c:min val="0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 b="0">
                    <a:latin typeface="Times New Roman" pitchFamily="18" charset="0"/>
                    <a:cs typeface="Times New Roman" pitchFamily="18" charset="0"/>
                  </a:rPr>
                  <a:t>Displacement (m) →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low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233781504"/>
        <c:crossesAt val="0"/>
        <c:crossBetween val="midCat"/>
        <c:majorUnit val="5.000000000000001E-2"/>
        <c:minorUnit val="1.0000000000000002E-2"/>
      </c:valAx>
      <c:valAx>
        <c:axId val="233781504"/>
        <c:scaling>
          <c:orientation val="minMax"/>
          <c:max val="2.5"/>
          <c:min val="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0" baseline="0">
                    <a:latin typeface="Times New Roman" pitchFamily="18" charset="0"/>
                    <a:cs typeface="Times New Roman" pitchFamily="18" charset="0"/>
                  </a:rPr>
                  <a:t>Magnetic Flux Density (mT)</a:t>
                </a:r>
                <a:r>
                  <a:rPr lang="en-US" b="0">
                    <a:latin typeface="Times New Roman" pitchFamily="18" charset="0"/>
                    <a:cs typeface="Times New Roman" pitchFamily="18" charset="0"/>
                  </a:rPr>
                  <a:t> →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233779584"/>
        <c:crosses val="autoZero"/>
        <c:crossBetween val="midCat"/>
        <c:majorUnit val="0.5"/>
        <c:minorUnit val="0.1"/>
      </c:valAx>
      <c:spPr>
        <a:ln w="6350">
          <a:solidFill>
            <a:sysClr val="window" lastClr="FFFFFF">
              <a:lumMod val="85000"/>
            </a:sysClr>
          </a:solidFill>
        </a:ln>
      </c:spPr>
    </c:plotArea>
    <c:plotVisOnly val="1"/>
    <c:dispBlanksAs val="gap"/>
    <c:showDLblsOverMax val="0"/>
  </c:chart>
  <c:spPr>
    <a:ln>
      <a:solidFill>
        <a:sysClr val="window" lastClr="FFFFFF">
          <a:lumMod val="85000"/>
        </a:sys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80756</xdr:colOff>
      <xdr:row>1</xdr:row>
      <xdr:rowOff>149501</xdr:rowOff>
    </xdr:from>
    <xdr:to>
      <xdr:col>21</xdr:col>
      <xdr:colOff>385556</xdr:colOff>
      <xdr:row>16</xdr:row>
      <xdr:rowOff>35201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154153</xdr:colOff>
      <xdr:row>18</xdr:row>
      <xdr:rowOff>179255</xdr:rowOff>
    </xdr:from>
    <xdr:to>
      <xdr:col>19</xdr:col>
      <xdr:colOff>331304</xdr:colOff>
      <xdr:row>30</xdr:row>
      <xdr:rowOff>41412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ignment%200%20Excel%20Por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eoFiles/Gr11/Physics%2011/Regression-Assignment%20post%20ed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A2">
            <v>1.01</v>
          </cell>
          <cell r="D2">
            <v>18.5</v>
          </cell>
          <cell r="E2">
            <v>-189.21370804843923</v>
          </cell>
          <cell r="G2">
            <v>0.05</v>
          </cell>
        </row>
        <row r="3">
          <cell r="A3">
            <v>2.2000000000000002</v>
          </cell>
          <cell r="D3">
            <v>76.2</v>
          </cell>
          <cell r="E3">
            <v>316.87351836433027</v>
          </cell>
          <cell r="G3">
            <v>0.5</v>
          </cell>
        </row>
        <row r="4">
          <cell r="A4">
            <v>2.9</v>
          </cell>
          <cell r="D4">
            <v>150.5</v>
          </cell>
          <cell r="E4">
            <v>383.68773674625572</v>
          </cell>
          <cell r="G4">
            <v>0.5</v>
          </cell>
        </row>
        <row r="5">
          <cell r="A5">
            <v>4.03</v>
          </cell>
          <cell r="D5">
            <v>365</v>
          </cell>
          <cell r="E5">
            <v>359.19923218350641</v>
          </cell>
          <cell r="G5">
            <v>0.05</v>
          </cell>
        </row>
        <row r="6">
          <cell r="A6">
            <v>5.32</v>
          </cell>
          <cell r="D6">
            <v>780</v>
          </cell>
          <cell r="E6">
            <v>487.87941076220886</v>
          </cell>
          <cell r="G6">
            <v>0.05</v>
          </cell>
        </row>
        <row r="7">
          <cell r="A7">
            <v>6.22</v>
          </cell>
          <cell r="D7">
            <v>1265</v>
          </cell>
          <cell r="E7">
            <v>916.01554287092949</v>
          </cell>
          <cell r="G7">
            <v>0.05</v>
          </cell>
        </row>
        <row r="8">
          <cell r="A8">
            <v>8.56</v>
          </cell>
          <cell r="D8">
            <v>3250</v>
          </cell>
          <cell r="E8">
            <v>4587.5208067550157</v>
          </cell>
          <cell r="G8">
            <v>0.05</v>
          </cell>
        </row>
        <row r="9">
          <cell r="A9">
            <v>9.09</v>
          </cell>
          <cell r="D9">
            <v>7099</v>
          </cell>
          <cell r="E9">
            <v>6142.237460366192</v>
          </cell>
          <cell r="G9">
            <v>0.05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 1"/>
      <sheetName val="Question 2"/>
      <sheetName val="Question 3"/>
      <sheetName val="Question 4"/>
      <sheetName val="Question 5"/>
    </sheetNames>
    <sheetDataSet>
      <sheetData sheetId="0"/>
      <sheetData sheetId="1"/>
      <sheetData sheetId="2"/>
      <sheetData sheetId="3">
        <row r="4">
          <cell r="F4">
            <v>2.0920000000000001E-2</v>
          </cell>
        </row>
        <row r="5">
          <cell r="F5">
            <v>0.16300600000000001</v>
          </cell>
        </row>
        <row r="6">
          <cell r="F6">
            <v>0.26156699999999999</v>
          </cell>
        </row>
        <row r="7">
          <cell r="F7">
            <v>0.20634</v>
          </cell>
        </row>
        <row r="8">
          <cell r="F8">
            <v>0.26372200000000001</v>
          </cell>
        </row>
        <row r="9">
          <cell r="F9">
            <v>0.37411</v>
          </cell>
        </row>
        <row r="10">
          <cell r="F10">
            <v>0.26933000000000001</v>
          </cell>
        </row>
        <row r="11">
          <cell r="F11">
            <v>0.75349999999999995</v>
          </cell>
        </row>
        <row r="12">
          <cell r="F12">
            <v>0.92432999999999998</v>
          </cell>
        </row>
        <row r="13">
          <cell r="F13">
            <v>1.4285099999999999</v>
          </cell>
        </row>
        <row r="14">
          <cell r="F14">
            <v>1.50681</v>
          </cell>
        </row>
        <row r="15">
          <cell r="F15">
            <v>1.9624200000000001</v>
          </cell>
        </row>
        <row r="16">
          <cell r="F16">
            <v>4.2376199999999997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topLeftCell="N7" zoomScale="115" zoomScaleNormal="115" workbookViewId="0">
      <selection activeCell="V27" sqref="V27"/>
    </sheetView>
  </sheetViews>
  <sheetFormatPr defaultRowHeight="15" x14ac:dyDescent="0.25"/>
  <cols>
    <col min="5" max="5" width="9.140625" customWidth="1"/>
    <col min="7" max="7" width="11" bestFit="1" customWidth="1"/>
    <col min="26" max="26" width="17.42578125" customWidth="1"/>
    <col min="27" max="27" width="10.5703125" customWidth="1"/>
    <col min="28" max="28" width="10.42578125" customWidth="1"/>
  </cols>
  <sheetData>
    <row r="1" spans="1:28" x14ac:dyDescent="0.25">
      <c r="A1" t="s">
        <v>6</v>
      </c>
      <c r="B1" t="s">
        <v>5</v>
      </c>
      <c r="C1" t="s">
        <v>7</v>
      </c>
      <c r="D1" t="s">
        <v>14</v>
      </c>
      <c r="E1" t="s">
        <v>8</v>
      </c>
      <c r="F1" t="s">
        <v>15</v>
      </c>
      <c r="H1" t="s">
        <v>16</v>
      </c>
      <c r="I1" t="s">
        <v>17</v>
      </c>
      <c r="J1" t="s">
        <v>18</v>
      </c>
      <c r="K1" t="s">
        <v>9</v>
      </c>
      <c r="L1" t="s">
        <v>10</v>
      </c>
      <c r="Z1" t="s">
        <v>23</v>
      </c>
      <c r="AA1" t="s">
        <v>22</v>
      </c>
      <c r="AB1" t="s">
        <v>24</v>
      </c>
    </row>
    <row r="2" spans="1:28" x14ac:dyDescent="0.25">
      <c r="A2">
        <f>Z2-(0.07-$I$48)/2</f>
        <v>-6.5000000000000023E-3</v>
      </c>
      <c r="B2">
        <f>A2-$I$48</f>
        <v>-6.3500000000000001E-2</v>
      </c>
      <c r="C2">
        <v>1.353</v>
      </c>
      <c r="D2">
        <f>A2/SQRT(H2)</f>
        <v>-0.21517753103661574</v>
      </c>
      <c r="E2">
        <f>($G$48*$H$48*$G$51/(2*$I$48))*(A2/(SQRT(A2*A2+$I$51*$I$51))-B2/(SQRT(B2*B2+$I$51*$I$51)))</f>
        <v>4.5200084024043944E-4</v>
      </c>
      <c r="F2">
        <f>B2/SQRT(I2)</f>
        <v>-0.90691153166232863</v>
      </c>
      <c r="H2">
        <f>A2*A2+$I$51*$I$51</f>
        <v>9.1250000000000001E-4</v>
      </c>
      <c r="I2">
        <f>B2*B2+$I$51*$I$51</f>
        <v>4.9025000000000006E-3</v>
      </c>
      <c r="J2">
        <f>$E$48*(D2-F2)*1000</f>
        <v>0.45200084024043946</v>
      </c>
      <c r="K2">
        <v>0</v>
      </c>
      <c r="L2">
        <v>0</v>
      </c>
      <c r="Z2">
        <f>K2/100</f>
        <v>0</v>
      </c>
      <c r="AA2">
        <f>J2*2.2</f>
        <v>0.99440184852896685</v>
      </c>
      <c r="AB2">
        <f>C2-$E$51</f>
        <v>1.196</v>
      </c>
    </row>
    <row r="3" spans="1:28" x14ac:dyDescent="0.25">
      <c r="A3">
        <f>Z3-(0.07-$I$48)/2</f>
        <v>-1.5000000000000022E-3</v>
      </c>
      <c r="B3">
        <f>A3-$I$48</f>
        <v>-5.8500000000000003E-2</v>
      </c>
      <c r="C3">
        <v>1.641</v>
      </c>
      <c r="D3">
        <f t="shared" ref="D3:D33" si="0">A3/SQRT(H3)</f>
        <v>-5.0781852679915022E-2</v>
      </c>
      <c r="E3">
        <f>($G$48*$H$48*$G$51/(2*$I$48))*(A3/(SQRT(A3*A3+$I$51*$I$51))-B3/(SQRT(B3*B3+$I$51*$I$51)))</f>
        <v>5.5026375762328426E-4</v>
      </c>
      <c r="F3">
        <f t="shared" ref="F3:F46" si="1">B3/SQRT(I3)</f>
        <v>-0.89289566436578405</v>
      </c>
      <c r="H3">
        <f>A3*A3+$I$51*$I$51</f>
        <v>8.724999999999999E-4</v>
      </c>
      <c r="I3">
        <f>B3*B3+$I$51*$I$51</f>
        <v>4.2925000000000003E-3</v>
      </c>
      <c r="J3">
        <f>$E$48*(D3-F3)*1000</f>
        <v>0.55026375762328428</v>
      </c>
      <c r="K3">
        <v>0.5</v>
      </c>
      <c r="L3">
        <v>0.5</v>
      </c>
      <c r="X3" t="s">
        <v>19</v>
      </c>
      <c r="Z3">
        <f>K3/100</f>
        <v>5.0000000000000001E-3</v>
      </c>
      <c r="AA3">
        <f>J3*2.2</f>
        <v>1.2105802667712255</v>
      </c>
      <c r="AB3">
        <f>C3-$E$51</f>
        <v>1.484</v>
      </c>
    </row>
    <row r="4" spans="1:28" x14ac:dyDescent="0.25">
      <c r="A4">
        <f>Z4-(0.07-$I$48)/2</f>
        <v>3.4999999999999979E-3</v>
      </c>
      <c r="B4">
        <f>A4-$I$48</f>
        <v>-5.3500000000000006E-2</v>
      </c>
      <c r="C4">
        <v>1.8320000000000001</v>
      </c>
      <c r="D4">
        <f t="shared" si="0"/>
        <v>0.11781773987828961</v>
      </c>
      <c r="E4">
        <f>($G$48*$H$48*$G$51/(2*$I$48))*(A4/(SQRT(A4*A4+$I$51*$I$51))-B4/(SQRT(B4*B4+$I$51*$I$51)))</f>
        <v>6.4919392091379656E-4</v>
      </c>
      <c r="F4">
        <f t="shared" si="1"/>
        <v>-0.87569702406930172</v>
      </c>
      <c r="H4">
        <f>A4*A4+$I$51*$I$51</f>
        <v>8.8249999999999993E-4</v>
      </c>
      <c r="I4">
        <f>B4*B4+$I$51*$I$51</f>
        <v>3.7325000000000006E-3</v>
      </c>
      <c r="J4">
        <f>$E$48*(D4-F4)*1000</f>
        <v>0.64919392091379657</v>
      </c>
      <c r="K4">
        <v>1</v>
      </c>
      <c r="L4">
        <v>1</v>
      </c>
      <c r="Z4">
        <f>K4/100</f>
        <v>0.01</v>
      </c>
      <c r="AA4">
        <f>J4*2.2</f>
        <v>1.4282266260103527</v>
      </c>
      <c r="AB4">
        <f>C4-$E$51</f>
        <v>1.675</v>
      </c>
    </row>
    <row r="5" spans="1:28" x14ac:dyDescent="0.25">
      <c r="A5">
        <f>Z5-(0.07-$I$48)/2</f>
        <v>8.4999999999999971E-3</v>
      </c>
      <c r="B5">
        <f>A5-$I$48</f>
        <v>-4.8500000000000001E-2</v>
      </c>
      <c r="C5">
        <v>2.0289999999999999</v>
      </c>
      <c r="D5">
        <f t="shared" si="0"/>
        <v>0.27687149534339384</v>
      </c>
      <c r="E5">
        <f>($G$48*$H$48*$G$51/(2*$I$48))*(A5/(SQRT(A5*A5+$I$51*$I$51))-B5/(SQRT(B5*B5+$I$51*$I$51)))</f>
        <v>7.3918799771883115E-4</v>
      </c>
      <c r="F5">
        <f t="shared" si="1"/>
        <v>-0.85436859395503018</v>
      </c>
      <c r="H5">
        <f>A5*A5+$I$51*$I$51</f>
        <v>9.4249999999999987E-4</v>
      </c>
      <c r="I5">
        <f>B5*B5+$I$51*$I$51</f>
        <v>3.2225000000000001E-3</v>
      </c>
      <c r="J5">
        <f>$E$48*(D5-F5)*1000</f>
        <v>0.73918799771883115</v>
      </c>
      <c r="K5">
        <v>1.5</v>
      </c>
      <c r="L5">
        <v>1.5</v>
      </c>
      <c r="Z5">
        <f>K5/100</f>
        <v>1.4999999999999999E-2</v>
      </c>
      <c r="AA5">
        <f>J5*2.2</f>
        <v>1.6262135949814287</v>
      </c>
      <c r="AB5">
        <f>C5-$E$51</f>
        <v>1.8719999999999999</v>
      </c>
    </row>
    <row r="6" spans="1:28" x14ac:dyDescent="0.25">
      <c r="A6">
        <f>Z6-(0.07-$I$48)/2</f>
        <v>1.3499999999999998E-2</v>
      </c>
      <c r="B6">
        <f>A6-$I$48</f>
        <v>-4.3500000000000004E-2</v>
      </c>
      <c r="C6">
        <v>2.1459999999999999</v>
      </c>
      <c r="D6">
        <f t="shared" si="0"/>
        <v>0.41612395376030881</v>
      </c>
      <c r="E6">
        <f>($G$48*$H$48*$G$51/(2*$I$48))*(A6/(SQRT(A6*A6+$I$51*$I$51))-B6/(SQRT(B6*B6+$I$51*$I$51)))</f>
        <v>8.127104620694604E-4</v>
      </c>
      <c r="F6">
        <f t="shared" si="1"/>
        <v>-0.82763359982881968</v>
      </c>
      <c r="H6">
        <f>A6*A6+$I$51*$I$51</f>
        <v>1.0524999999999998E-3</v>
      </c>
      <c r="I6">
        <f>B6*B6+$I$51*$I$51</f>
        <v>2.7625000000000002E-3</v>
      </c>
      <c r="J6">
        <f>$E$48*(D6-F6)*1000</f>
        <v>0.8127104620694604</v>
      </c>
      <c r="K6">
        <v>2</v>
      </c>
      <c r="L6">
        <v>2</v>
      </c>
      <c r="Z6">
        <f>K6/100</f>
        <v>0.02</v>
      </c>
      <c r="AA6">
        <f>J6*2.2</f>
        <v>1.7879630165528131</v>
      </c>
      <c r="AB6">
        <f>C6-$E$51</f>
        <v>1.9889999999999999</v>
      </c>
    </row>
    <row r="7" spans="1:28" x14ac:dyDescent="0.25">
      <c r="A7">
        <f>Z7-(0.07-$I$48)/2</f>
        <v>1.8499999999999999E-2</v>
      </c>
      <c r="B7">
        <f>A7-$I$48</f>
        <v>-3.8500000000000006E-2</v>
      </c>
      <c r="C7">
        <v>2.234</v>
      </c>
      <c r="D7">
        <f t="shared" si="0"/>
        <v>0.53128903737712629</v>
      </c>
      <c r="E7">
        <f>($G$48*$H$48*$G$51/(2*$I$48))*(A7/(SQRT(A7*A7+$I$51*$I$51))-B7/(SQRT(B7*B7+$I$51*$I$51)))</f>
        <v>8.6583689089131323E-4</v>
      </c>
      <c r="F7">
        <f t="shared" si="1"/>
        <v>-0.79377225256866213</v>
      </c>
      <c r="H7">
        <f>A7*A7+$I$51*$I$51</f>
        <v>1.2124999999999998E-3</v>
      </c>
      <c r="I7">
        <f>B7*B7+$I$51*$I$51</f>
        <v>2.3525000000000004E-3</v>
      </c>
      <c r="J7">
        <f>$E$48*(D7-F7)*1000</f>
        <v>0.86583689089131322</v>
      </c>
      <c r="K7">
        <v>2.5</v>
      </c>
      <c r="L7">
        <v>2.5</v>
      </c>
      <c r="Z7">
        <f>K7/100</f>
        <v>2.5000000000000001E-2</v>
      </c>
      <c r="AA7">
        <f>J7*2.2</f>
        <v>1.9048411599608892</v>
      </c>
      <c r="AB7">
        <f>C7-$E$51</f>
        <v>2.077</v>
      </c>
    </row>
    <row r="8" spans="1:28" x14ac:dyDescent="0.25">
      <c r="A8">
        <f>Z8-(0.07-$I$48)/2</f>
        <v>2.3499999999999997E-2</v>
      </c>
      <c r="B8">
        <f>A8-$I$48</f>
        <v>-3.3500000000000002E-2</v>
      </c>
      <c r="C8">
        <v>2.2919999999999998</v>
      </c>
      <c r="D8">
        <f t="shared" si="0"/>
        <v>0.62307700652749887</v>
      </c>
      <c r="E8">
        <f>($G$48*$H$48*$G$51/(2*$I$48))*(A8/(SQRT(A8*A8+$I$51*$I$51))-B8/(SQRT(B8*B8+$I$51*$I$51)))</f>
        <v>8.9753288464383826E-4</v>
      </c>
      <c r="F8">
        <f t="shared" si="1"/>
        <v>-0.75049126528712584</v>
      </c>
      <c r="H8">
        <f>A8*A8+$I$51*$I$51</f>
        <v>1.4224999999999997E-3</v>
      </c>
      <c r="I8">
        <f>B8*B8+$I$51*$I$51</f>
        <v>1.9925000000000003E-3</v>
      </c>
      <c r="J8">
        <f>$E$48*(D8-F8)*1000</f>
        <v>0.89753288464383829</v>
      </c>
      <c r="K8">
        <v>3</v>
      </c>
      <c r="L8">
        <v>3</v>
      </c>
      <c r="Z8">
        <f>K8/100</f>
        <v>0.03</v>
      </c>
      <c r="AA8">
        <f>J8*2.2</f>
        <v>1.9745723462164444</v>
      </c>
      <c r="AB8">
        <f>C8-$E$51</f>
        <v>2.1349999999999998</v>
      </c>
    </row>
    <row r="9" spans="1:28" x14ac:dyDescent="0.25">
      <c r="A9">
        <f>Z9-(0.07-$I$48)/2</f>
        <v>2.8500000000000001E-2</v>
      </c>
      <c r="B9">
        <f>A9-$I$48</f>
        <v>-2.8500000000000001E-2</v>
      </c>
      <c r="C9">
        <v>2.3050000000000002</v>
      </c>
      <c r="D9">
        <f t="shared" si="0"/>
        <v>0.69481202092935512</v>
      </c>
      <c r="E9">
        <f>($G$48*$H$48*$G$51/(2*$I$48))*(A9/(SQRT(A9*A9+$I$51*$I$51))-B9/(SQRT(B9*B9+$I$51*$I$51)))</f>
        <v>9.080242318149609E-4</v>
      </c>
      <c r="F9">
        <f t="shared" si="1"/>
        <v>-0.69481202092935512</v>
      </c>
      <c r="H9">
        <f>A9*A9+$I$51*$I$51</f>
        <v>1.6825E-3</v>
      </c>
      <c r="I9">
        <f>B9*B9+$I$51*$I$51</f>
        <v>1.6825E-3</v>
      </c>
      <c r="J9">
        <f>$E$48*(D9-F9)*1000</f>
        <v>0.90802423181496095</v>
      </c>
      <c r="K9">
        <v>3.5</v>
      </c>
      <c r="L9">
        <v>3.5</v>
      </c>
      <c r="Z9">
        <f>K9/100</f>
        <v>3.5000000000000003E-2</v>
      </c>
      <c r="AA9">
        <f>J9*2.2</f>
        <v>1.9976533099929143</v>
      </c>
      <c r="AB9">
        <f>C9-$E$51</f>
        <v>2.1480000000000001</v>
      </c>
    </row>
    <row r="10" spans="1:28" x14ac:dyDescent="0.25">
      <c r="A10">
        <f>Z10-(0.07-$I$48)/2</f>
        <v>3.3500000000000002E-2</v>
      </c>
      <c r="B10">
        <f>A10-$I$48</f>
        <v>-2.35E-2</v>
      </c>
      <c r="C10">
        <v>2.2709999999999999</v>
      </c>
      <c r="D10">
        <f t="shared" si="0"/>
        <v>0.75049126528712584</v>
      </c>
      <c r="E10">
        <f>($G$48*$H$48*$G$51/(2*$I$48))*(A10/(SQRT(A10*A10+$I$51*$I$51))-B10/(SQRT(B10*B10+$I$51*$I$51)))</f>
        <v>8.9753288464383826E-4</v>
      </c>
      <c r="F10">
        <f t="shared" si="1"/>
        <v>-0.62307700652749887</v>
      </c>
      <c r="H10">
        <f>A10*A10+$I$51*$I$51</f>
        <v>1.9925000000000003E-3</v>
      </c>
      <c r="I10">
        <f>B10*B10+$I$51*$I$51</f>
        <v>1.4224999999999999E-3</v>
      </c>
      <c r="J10">
        <f>$E$48*(D10-F10)*1000</f>
        <v>0.89753288464383829</v>
      </c>
      <c r="K10">
        <v>4</v>
      </c>
      <c r="L10">
        <v>4</v>
      </c>
      <c r="Z10">
        <f>K10/100</f>
        <v>0.04</v>
      </c>
      <c r="AA10">
        <f>J10*2.2</f>
        <v>1.9745723462164444</v>
      </c>
      <c r="AB10">
        <f>C10-$E$51</f>
        <v>2.1139999999999999</v>
      </c>
    </row>
    <row r="11" spans="1:28" x14ac:dyDescent="0.25">
      <c r="A11">
        <f>Z11-(0.07-$I$48)/2</f>
        <v>3.8499999999999993E-2</v>
      </c>
      <c r="B11">
        <f>A11-$I$48</f>
        <v>-1.8500000000000009E-2</v>
      </c>
      <c r="C11">
        <v>2.194</v>
      </c>
      <c r="D11">
        <f t="shared" si="0"/>
        <v>0.79377225256866191</v>
      </c>
      <c r="E11">
        <f>($G$48*$H$48*$G$51/(2*$I$48))*(A11/(SQRT(A11*A11+$I$51*$I$51))-B11/(SQRT(B11*B11+$I$51*$I$51)))</f>
        <v>8.6583689089131312E-4</v>
      </c>
      <c r="F11">
        <f t="shared" si="1"/>
        <v>-0.53128903737712641</v>
      </c>
      <c r="H11">
        <f>A11*A11+$I$51*$I$51</f>
        <v>2.3524999999999996E-3</v>
      </c>
      <c r="I11">
        <f>B11*B11+$I$51*$I$51</f>
        <v>1.2125000000000003E-3</v>
      </c>
      <c r="J11">
        <f>$E$48*(D11-F11)*1000</f>
        <v>0.8658368908913131</v>
      </c>
      <c r="K11">
        <v>4.5</v>
      </c>
      <c r="L11">
        <v>4.5</v>
      </c>
      <c r="Z11">
        <f>K11/100</f>
        <v>4.4999999999999998E-2</v>
      </c>
      <c r="AA11">
        <f>J11*2.2</f>
        <v>1.904841159960889</v>
      </c>
      <c r="AB11">
        <f>C11-$E$51</f>
        <v>2.0369999999999999</v>
      </c>
    </row>
    <row r="12" spans="1:28" x14ac:dyDescent="0.25">
      <c r="A12">
        <f>Z12-(0.07-$I$48)/2</f>
        <v>4.3499999999999997E-2</v>
      </c>
      <c r="B12">
        <f>A12-$I$48</f>
        <v>-1.3500000000000005E-2</v>
      </c>
      <c r="C12">
        <v>2.0830000000000002</v>
      </c>
      <c r="D12">
        <f t="shared" si="0"/>
        <v>0.82763359982881968</v>
      </c>
      <c r="E12">
        <f>($G$48*$H$48*$G$51/(2*$I$48))*(A12/(SQRT(A12*A12+$I$51*$I$51))-B12/(SQRT(B12*B12+$I$51*$I$51)))</f>
        <v>8.1271046206946051E-4</v>
      </c>
      <c r="F12">
        <f t="shared" si="1"/>
        <v>-0.41612395376030903</v>
      </c>
      <c r="H12">
        <f>A12*A12+$I$51*$I$51</f>
        <v>2.7624999999999998E-3</v>
      </c>
      <c r="I12">
        <f>B12*B12+$I$51*$I$51</f>
        <v>1.0525000000000001E-3</v>
      </c>
      <c r="J12">
        <f>$E$48*(D12-F12)*1000</f>
        <v>0.81271046206946052</v>
      </c>
      <c r="K12">
        <v>5</v>
      </c>
      <c r="L12">
        <v>5</v>
      </c>
      <c r="Z12">
        <f>K12/100</f>
        <v>0.05</v>
      </c>
      <c r="AA12">
        <f>J12*2.2</f>
        <v>1.7879630165528133</v>
      </c>
      <c r="AB12">
        <f>C12-$E$51</f>
        <v>1.9260000000000002</v>
      </c>
    </row>
    <row r="13" spans="1:28" x14ac:dyDescent="0.25">
      <c r="A13">
        <f>Z13-(0.07-$I$48)/2</f>
        <v>4.8500000000000001E-2</v>
      </c>
      <c r="B13">
        <f>A13-$I$48</f>
        <v>-8.5000000000000006E-3</v>
      </c>
      <c r="C13">
        <v>1.9259999999999999</v>
      </c>
      <c r="D13">
        <f t="shared" si="0"/>
        <v>0.85436859395503018</v>
      </c>
      <c r="E13">
        <f>($G$48*$H$48*$G$51/(2*$I$48))*(A13/(SQRT(A13*A13+$I$51*$I$51))-B13/(SQRT(B13*B13+$I$51*$I$51)))</f>
        <v>7.3918799771883136E-4</v>
      </c>
      <c r="F13">
        <f t="shared" si="1"/>
        <v>-0.27687149534339395</v>
      </c>
      <c r="H13">
        <f>A13*A13+$I$51*$I$51</f>
        <v>3.2225000000000001E-3</v>
      </c>
      <c r="I13">
        <f>B13*B13+$I$51*$I$51</f>
        <v>9.4249999999999998E-4</v>
      </c>
      <c r="J13">
        <f>$E$48*(D13-F13)*1000</f>
        <v>0.73918799771883137</v>
      </c>
      <c r="K13">
        <v>5.5</v>
      </c>
      <c r="L13">
        <v>5.5</v>
      </c>
      <c r="Z13">
        <f>K13/100</f>
        <v>5.5E-2</v>
      </c>
      <c r="AA13">
        <f>J13*2.2</f>
        <v>1.6262135949814291</v>
      </c>
      <c r="AB13">
        <f>C13-$E$51</f>
        <v>1.7689999999999999</v>
      </c>
    </row>
    <row r="14" spans="1:28" x14ac:dyDescent="0.25">
      <c r="A14">
        <f>Z14-(0.07-$I$48)/2</f>
        <v>5.3499999999999992E-2</v>
      </c>
      <c r="B14">
        <f>A14-$I$48</f>
        <v>-3.50000000000001E-3</v>
      </c>
      <c r="C14">
        <v>1.71</v>
      </c>
      <c r="D14">
        <f t="shared" si="0"/>
        <v>0.87569702406930172</v>
      </c>
      <c r="E14">
        <f>($G$48*$H$48*$G$51/(2*$I$48))*(A14/(SQRT(A14*A14+$I$51*$I$51))-B14/(SQRT(B14*B14+$I$51*$I$51)))</f>
        <v>6.4919392091379678E-4</v>
      </c>
      <c r="F14">
        <f t="shared" si="1"/>
        <v>-0.11781773987829</v>
      </c>
      <c r="H14">
        <f>A14*A14+$I$51*$I$51</f>
        <v>3.7324999999999993E-3</v>
      </c>
      <c r="I14">
        <f>B14*B14+$I$51*$I$51</f>
        <v>8.8250000000000004E-4</v>
      </c>
      <c r="J14">
        <f>$E$48*(D14-F14)*1000</f>
        <v>0.6491939209137968</v>
      </c>
      <c r="K14">
        <v>6</v>
      </c>
      <c r="L14">
        <v>6</v>
      </c>
      <c r="Z14">
        <f>K14/100</f>
        <v>0.06</v>
      </c>
      <c r="AA14">
        <f>J14*2.2</f>
        <v>1.4282266260103531</v>
      </c>
      <c r="AB14">
        <f>C14-$E$51</f>
        <v>1.5529999999999999</v>
      </c>
    </row>
    <row r="15" spans="1:28" x14ac:dyDescent="0.25">
      <c r="A15">
        <f>Z15-(0.07-$I$48)/2</f>
        <v>5.8499999999999996E-2</v>
      </c>
      <c r="B15">
        <f>A15-$I$48</f>
        <v>1.4999999999999944E-3</v>
      </c>
      <c r="C15">
        <v>1.4650000000000001</v>
      </c>
      <c r="D15">
        <f t="shared" si="0"/>
        <v>0.89289566436578416</v>
      </c>
      <c r="E15">
        <f>($G$48*$H$48*$G$51/(2*$I$48))*(A15/(SQRT(A15*A15+$I$51*$I$51))-B15/(SQRT(B15*B15+$I$51*$I$51)))</f>
        <v>5.5026375762328448E-4</v>
      </c>
      <c r="F15">
        <f t="shared" si="1"/>
        <v>5.0781852679914759E-2</v>
      </c>
      <c r="H15">
        <f>A15*A15+$I$51*$I$51</f>
        <v>4.2924999999999994E-3</v>
      </c>
      <c r="I15">
        <f>B15*B15+$I$51*$I$51</f>
        <v>8.724999999999999E-4</v>
      </c>
      <c r="J15">
        <f>$E$48*(D15-F15)*1000</f>
        <v>0.5502637576232845</v>
      </c>
      <c r="K15">
        <v>6.5</v>
      </c>
      <c r="L15">
        <v>6.5</v>
      </c>
      <c r="Z15">
        <f>K15/100</f>
        <v>6.5000000000000002E-2</v>
      </c>
      <c r="AA15">
        <f>J15*2.2</f>
        <v>1.210580266771226</v>
      </c>
      <c r="AB15">
        <f>C15-$E$51</f>
        <v>1.3080000000000001</v>
      </c>
    </row>
    <row r="16" spans="1:28" x14ac:dyDescent="0.25">
      <c r="A16">
        <f>Z16-(0.07-$I$48)/2</f>
        <v>6.3500000000000001E-2</v>
      </c>
      <c r="B16">
        <f>A16-$I$48</f>
        <v>6.4999999999999988E-3</v>
      </c>
      <c r="C16">
        <v>1.2270000000000001</v>
      </c>
      <c r="D16">
        <f t="shared" si="0"/>
        <v>0.90691153166232863</v>
      </c>
      <c r="E16">
        <f>($G$48*$H$48*$G$51/(2*$I$48))*(A16/(SQRT(A16*A16+$I$51*$I$51))-B16/(SQRT(B16*B16+$I$51*$I$51)))</f>
        <v>4.5200084024043955E-4</v>
      </c>
      <c r="F16">
        <f t="shared" si="1"/>
        <v>0.21517753103661566</v>
      </c>
      <c r="H16">
        <f>A16*A16+$I$51*$I$51</f>
        <v>4.9025000000000006E-3</v>
      </c>
      <c r="I16">
        <f>B16*B16+$I$51*$I$51</f>
        <v>9.124999999999999E-4</v>
      </c>
      <c r="J16">
        <f>$E$48*(D16-F16)*1000</f>
        <v>0.45200084024043957</v>
      </c>
      <c r="K16">
        <v>7</v>
      </c>
      <c r="L16">
        <v>7</v>
      </c>
      <c r="Z16">
        <f>K16/100</f>
        <v>7.0000000000000007E-2</v>
      </c>
      <c r="AA16">
        <f>J16*2.2</f>
        <v>0.99440184852896718</v>
      </c>
      <c r="AB16">
        <f>C16-$E$51</f>
        <v>1.07</v>
      </c>
    </row>
    <row r="17" spans="1:28" x14ac:dyDescent="0.25">
      <c r="A17">
        <f>Z17-(0.07-$I$48)/2</f>
        <v>6.8500000000000005E-2</v>
      </c>
      <c r="B17">
        <f>A17-$I$48</f>
        <v>1.1500000000000003E-2</v>
      </c>
      <c r="C17">
        <v>1.0620000000000001</v>
      </c>
      <c r="D17">
        <f t="shared" si="0"/>
        <v>0.9184500867209674</v>
      </c>
      <c r="E17">
        <f>($G$48*$H$48*$G$51/(2*$I$48))*(A17/(SQRT(A17*A17+$I$51*$I$51))-B17/(SQRT(B17*B17+$I$51*$I$51)))</f>
        <v>3.6281258008058682E-4</v>
      </c>
      <c r="F17">
        <f t="shared" si="1"/>
        <v>0.36320820406654769</v>
      </c>
      <c r="H17">
        <f>A17*A17+$I$51*$I$51</f>
        <v>5.5625000000000015E-3</v>
      </c>
      <c r="I17">
        <f>B17*B17+$I$51*$I$51</f>
        <v>1.0024999999999999E-3</v>
      </c>
      <c r="J17">
        <f>$E$48*(D17-F17)*1000</f>
        <v>0.36281258008058681</v>
      </c>
      <c r="L17">
        <v>7.5</v>
      </c>
      <c r="Z17">
        <f>$Z$16+L3/100</f>
        <v>7.5000000000000011E-2</v>
      </c>
      <c r="AA17">
        <f>J17*2.2</f>
        <v>0.79818767617729103</v>
      </c>
      <c r="AB17">
        <f>C17-$E$51</f>
        <v>0.90500000000000003</v>
      </c>
    </row>
    <row r="18" spans="1:28" x14ac:dyDescent="0.25">
      <c r="A18">
        <f>Z18-(0.07-$I$48)/2</f>
        <v>7.3499999999999996E-2</v>
      </c>
      <c r="B18">
        <f>A18-$I$48</f>
        <v>1.6499999999999994E-2</v>
      </c>
      <c r="C18">
        <v>0.86599999999999999</v>
      </c>
      <c r="D18">
        <f t="shared" si="0"/>
        <v>0.92804065962794879</v>
      </c>
      <c r="E18">
        <f>($G$48*$H$48*$G$51/(2*$I$48))*(A18/(SQRT(A18*A18+$I$51*$I$51))-B18/(SQRT(B18*B18+$I$51*$I$51)))</f>
        <v>2.8743657819623461E-4</v>
      </c>
      <c r="F18">
        <f t="shared" si="1"/>
        <v>0.48815286195022645</v>
      </c>
      <c r="H18">
        <f>A18*A18+$I$51*$I$51</f>
        <v>6.2724999999999986E-3</v>
      </c>
      <c r="I18">
        <f>B18*B18+$I$51*$I$51</f>
        <v>1.1424999999999999E-3</v>
      </c>
      <c r="J18">
        <f>$E$48*(D18-F18)*1000</f>
        <v>0.28743657819623464</v>
      </c>
      <c r="L18">
        <v>8</v>
      </c>
      <c r="Z18">
        <f>$Z$16+L4/100</f>
        <v>0.08</v>
      </c>
      <c r="AA18">
        <f>J18*2.2</f>
        <v>0.6323604720317163</v>
      </c>
      <c r="AB18">
        <f>C18-$E$51</f>
        <v>0.70899999999999996</v>
      </c>
    </row>
    <row r="19" spans="1:28" x14ac:dyDescent="0.25">
      <c r="A19">
        <f>Z19-(0.07-$I$48)/2</f>
        <v>7.85E-2</v>
      </c>
      <c r="B19">
        <f>A19-$I$48</f>
        <v>2.1499999999999998E-2</v>
      </c>
      <c r="C19">
        <v>0.71299999999999997</v>
      </c>
      <c r="D19">
        <f t="shared" si="0"/>
        <v>0.93608392281788655</v>
      </c>
      <c r="E19">
        <f>($G$48*$H$48*$G$51/(2*$I$48))*(A19/(SQRT(A19*A19+$I$51*$I$51))-B19/(SQRT(B19*B19+$I$51*$I$51)))</f>
        <v>2.2680485081452668E-4</v>
      </c>
      <c r="F19">
        <f t="shared" si="1"/>
        <v>0.58898583615991829</v>
      </c>
      <c r="H19">
        <f>A19*A19+$I$51*$I$51</f>
        <v>7.0325000000000006E-3</v>
      </c>
      <c r="I19">
        <f>B19*B19+$I$51*$I$51</f>
        <v>1.3324999999999999E-3</v>
      </c>
      <c r="J19">
        <f>$E$48*(D19-F19)*1000</f>
        <v>0.22680485081452667</v>
      </c>
      <c r="L19">
        <v>8.5</v>
      </c>
      <c r="Z19">
        <f>$Z$16+L5/100</f>
        <v>8.5000000000000006E-2</v>
      </c>
      <c r="AA19">
        <f>J19*2.2</f>
        <v>0.4989706717919587</v>
      </c>
      <c r="AB19">
        <f>C19-$E$51</f>
        <v>0.55599999999999994</v>
      </c>
    </row>
    <row r="20" spans="1:28" x14ac:dyDescent="0.25">
      <c r="A20">
        <f>Z20-(0.07-$I$48)/2</f>
        <v>8.3500000000000005E-2</v>
      </c>
      <c r="B20">
        <f>A20-$I$48</f>
        <v>2.6500000000000003E-2</v>
      </c>
      <c r="C20">
        <v>0.60799999999999998</v>
      </c>
      <c r="D20">
        <f t="shared" si="0"/>
        <v>0.94288605304212558</v>
      </c>
      <c r="E20">
        <f>($G$48*$H$48*$G$51/(2*$I$48))*(A20/(SQRT(A20*A20+$I$51*$I$51))-B20/(SQRT(B20*B20+$I$51*$I$51)))</f>
        <v>1.7944422721528824E-4</v>
      </c>
      <c r="F20">
        <f t="shared" si="1"/>
        <v>0.66826781756541342</v>
      </c>
      <c r="H20">
        <f>A20*A20+$I$51*$I$51</f>
        <v>7.8425000000000005E-3</v>
      </c>
      <c r="I20">
        <f>B20*B20+$I$51*$I$51</f>
        <v>1.5725000000000001E-3</v>
      </c>
      <c r="J20">
        <f>$E$48*(D20-F20)*1000</f>
        <v>0.17944422721528824</v>
      </c>
      <c r="L20">
        <v>9</v>
      </c>
      <c r="Z20">
        <f>$Z$16+L6/100</f>
        <v>9.0000000000000011E-2</v>
      </c>
      <c r="AA20">
        <f>J20*2.2</f>
        <v>0.39477729987363419</v>
      </c>
      <c r="AB20">
        <f>C20-$E$51</f>
        <v>0.45099999999999996</v>
      </c>
    </row>
    <row r="21" spans="1:28" x14ac:dyDescent="0.25">
      <c r="A21">
        <f>Z21-(0.07-$I$48)/2</f>
        <v>8.8499999999999995E-2</v>
      </c>
      <c r="B21">
        <f>A21-$I$48</f>
        <v>3.1499999999999993E-2</v>
      </c>
      <c r="C21">
        <v>0.52600000000000002</v>
      </c>
      <c r="D21">
        <f t="shared" si="0"/>
        <v>0.94868329805051388</v>
      </c>
      <c r="E21">
        <f>($G$48*$H$48*$G$51/(2*$I$48))*(A21/(SQRT(A21*A21+$I$51*$I$51))-B21/(SQRT(B21*B21+$I$51*$I$51)))</f>
        <v>1.4296095980298861E-4</v>
      </c>
      <c r="F21">
        <f t="shared" si="1"/>
        <v>0.72989840241800019</v>
      </c>
      <c r="H21">
        <f>A21*A21+$I$51*$I$51</f>
        <v>8.7024999999999984E-3</v>
      </c>
      <c r="I21">
        <f>B21*B21+$I$51*$I$51</f>
        <v>1.8624999999999996E-3</v>
      </c>
      <c r="J21">
        <f>$E$48*(D21-F21)*1000</f>
        <v>0.14296095980298862</v>
      </c>
      <c r="L21">
        <v>9.5</v>
      </c>
      <c r="Z21">
        <f>$Z$16+L7/100</f>
        <v>9.5000000000000001E-2</v>
      </c>
      <c r="AA21">
        <f>J21*2.2</f>
        <v>0.31451411156657499</v>
      </c>
      <c r="AB21">
        <f>C21-$E$51</f>
        <v>0.36899999999999999</v>
      </c>
    </row>
    <row r="22" spans="1:28" x14ac:dyDescent="0.25">
      <c r="A22">
        <f>Z22-(0.07-$I$48)/2</f>
        <v>9.35E-2</v>
      </c>
      <c r="B22">
        <f>A22-$I$48</f>
        <v>3.6499999999999998E-2</v>
      </c>
      <c r="C22">
        <v>0.46400000000000002</v>
      </c>
      <c r="D22">
        <f t="shared" si="0"/>
        <v>0.95365970872844141</v>
      </c>
      <c r="E22">
        <f>($G$48*$H$48*$G$51/(2*$I$48))*(A22/(SQRT(A22*A22+$I$51*$I$51))-B22/(SQRT(B22*B22+$I$51*$I$51)))</f>
        <v>1.1495094287893625E-4</v>
      </c>
      <c r="F22">
        <f t="shared" si="1"/>
        <v>0.77774084196030324</v>
      </c>
      <c r="H22">
        <f>A22*A22+$I$51*$I$51</f>
        <v>9.6124999999999995E-3</v>
      </c>
      <c r="I22">
        <f>B22*B22+$I$51*$I$51</f>
        <v>2.2024999999999996E-3</v>
      </c>
      <c r="J22">
        <f>$E$48*(D22-F22)*1000</f>
        <v>0.11495094287893626</v>
      </c>
      <c r="L22">
        <v>10</v>
      </c>
      <c r="Z22">
        <f>$Z$16+L8/100</f>
        <v>0.1</v>
      </c>
      <c r="AA22">
        <f>J22*2.2</f>
        <v>0.25289207433365979</v>
      </c>
      <c r="AB22">
        <f>C22-$E$51</f>
        <v>0.30700000000000005</v>
      </c>
    </row>
    <row r="23" spans="1:28" x14ac:dyDescent="0.25">
      <c r="A23">
        <f>Z23-(0.07-$I$48)/2</f>
        <v>9.8500000000000004E-2</v>
      </c>
      <c r="B23">
        <f>A23-$I$48</f>
        <v>4.1500000000000002E-2</v>
      </c>
      <c r="C23">
        <v>0.42499999999999999</v>
      </c>
      <c r="D23">
        <f t="shared" si="0"/>
        <v>0.95796001824066079</v>
      </c>
      <c r="E23">
        <f>($G$48*$H$48*$G$51/(2*$I$48))*(A23/(SQRT(A23*A23+$I$51*$I$51))-B23/(SQRT(B23*B23+$I$51*$I$51)))</f>
        <v>9.3376446523796191E-5</v>
      </c>
      <c r="F23">
        <f t="shared" si="1"/>
        <v>0.81505837477522103</v>
      </c>
      <c r="H23">
        <f>A23*A23+$I$51*$I$51</f>
        <v>1.05725E-2</v>
      </c>
      <c r="I23">
        <f>B23*B23+$I$51*$I$51</f>
        <v>2.5925000000000002E-3</v>
      </c>
      <c r="J23">
        <f>$E$48*(D23-F23)*1000</f>
        <v>9.3376446523796189E-2</v>
      </c>
      <c r="L23">
        <v>10.5</v>
      </c>
      <c r="Z23">
        <f>$Z$16+L9/100</f>
        <v>0.10500000000000001</v>
      </c>
      <c r="AA23">
        <f>J23*2.2</f>
        <v>0.20542818235235163</v>
      </c>
      <c r="AB23">
        <f>C23-$E$51</f>
        <v>0.26800000000000002</v>
      </c>
    </row>
    <row r="24" spans="1:28" x14ac:dyDescent="0.25">
      <c r="A24">
        <f>Z24-(0.07-$I$48)/2</f>
        <v>0.10350000000000001</v>
      </c>
      <c r="B24">
        <f>A24-$I$48</f>
        <v>4.6500000000000007E-2</v>
      </c>
      <c r="C24">
        <v>0.36499999999999999</v>
      </c>
      <c r="D24">
        <f t="shared" si="0"/>
        <v>0.96169906842447561</v>
      </c>
      <c r="E24">
        <f>($G$48*$H$48*$G$51/(2*$I$48))*(A24/(SQRT(A24*A24+$I$51*$I$51))-B24/(SQRT(B24*B24+$I$51*$I$51)))</f>
        <v>7.6641422609123125E-5</v>
      </c>
      <c r="F24">
        <f t="shared" si="1"/>
        <v>0.84440840620611912</v>
      </c>
      <c r="H24">
        <f>A24*A24+$I$51*$I$51</f>
        <v>1.1582500000000001E-2</v>
      </c>
      <c r="I24">
        <f>B24*B24+$I$51*$I$51</f>
        <v>3.0325000000000005E-3</v>
      </c>
      <c r="J24">
        <f>$E$48*(D24-F24)*1000</f>
        <v>7.6641422609123128E-2</v>
      </c>
      <c r="L24">
        <v>11</v>
      </c>
      <c r="Z24">
        <f>$Z$16+L10/100</f>
        <v>0.11000000000000001</v>
      </c>
      <c r="AA24">
        <f>J24*2.2</f>
        <v>0.16861112974007089</v>
      </c>
      <c r="AB24">
        <f>C24-$E$51</f>
        <v>0.20799999999999999</v>
      </c>
    </row>
    <row r="25" spans="1:28" x14ac:dyDescent="0.25">
      <c r="A25">
        <f>Z25-(0.07-$I$48)/2</f>
        <v>0.1085</v>
      </c>
      <c r="B25">
        <f>A25-$I$48</f>
        <v>5.1499999999999997E-2</v>
      </c>
      <c r="C25">
        <v>0.35799999999999998</v>
      </c>
      <c r="D25">
        <f t="shared" si="0"/>
        <v>0.96496876745690219</v>
      </c>
      <c r="E25">
        <f>($G$48*$H$48*$G$51/(2*$I$48))*(A25/(SQRT(A25*A25+$I$51*$I$51))-B25/(SQRT(B25*B25+$I$51*$I$51)))</f>
        <v>6.3542647142290286E-5</v>
      </c>
      <c r="F25">
        <f t="shared" si="1"/>
        <v>0.86772423690535927</v>
      </c>
      <c r="H25">
        <f>A25*A25+$I$51*$I$51</f>
        <v>1.2642499999999999E-2</v>
      </c>
      <c r="I25">
        <f>B25*B25+$I$51*$I$51</f>
        <v>3.5224999999999996E-3</v>
      </c>
      <c r="J25">
        <f>$E$48*(D25-F25)*1000</f>
        <v>6.3542647142290284E-2</v>
      </c>
      <c r="L25">
        <v>11.5</v>
      </c>
      <c r="Z25">
        <f>$Z$16+L11/100</f>
        <v>0.115</v>
      </c>
      <c r="AA25">
        <f>J25*2.2</f>
        <v>0.13979382371303864</v>
      </c>
      <c r="AB25">
        <f>C25-$E$51</f>
        <v>0.20099999999999998</v>
      </c>
    </row>
    <row r="26" spans="1:28" x14ac:dyDescent="0.25">
      <c r="A26">
        <f>Z26-(0.07-$I$48)/2</f>
        <v>0.1135</v>
      </c>
      <c r="B26">
        <f>A26-$I$48</f>
        <v>5.6500000000000002E-2</v>
      </c>
      <c r="C26">
        <v>0.33400000000000002</v>
      </c>
      <c r="D26">
        <f t="shared" si="0"/>
        <v>0.96784327050159646</v>
      </c>
      <c r="E26">
        <f>($G$48*$H$48*$G$51/(2*$I$48))*(A26/(SQRT(A26*A26+$I$51*$I$51))-B26/(SQRT(B26*B26+$I$51*$I$51)))</f>
        <v>5.3188245618839415E-5</v>
      </c>
      <c r="F26">
        <f t="shared" si="1"/>
        <v>0.88644493082459175</v>
      </c>
      <c r="H26">
        <f>A26*A26+$I$51*$I$51</f>
        <v>1.3752500000000001E-2</v>
      </c>
      <c r="I26">
        <f>B26*B26+$I$51*$I$51</f>
        <v>4.0625000000000001E-3</v>
      </c>
      <c r="J26">
        <f>$E$48*(D26-F26)*1000</f>
        <v>5.3188245618839412E-2</v>
      </c>
      <c r="L26">
        <v>12</v>
      </c>
      <c r="Z26">
        <f>$Z$16+L12/100</f>
        <v>0.12000000000000001</v>
      </c>
      <c r="AA26">
        <f>J26*2.2</f>
        <v>0.11701414036144672</v>
      </c>
      <c r="AB26">
        <f>C26-$E$51</f>
        <v>0.17700000000000002</v>
      </c>
    </row>
    <row r="27" spans="1:28" x14ac:dyDescent="0.25">
      <c r="A27">
        <f>Z27-(0.07-$I$48)/2</f>
        <v>0.11849999999999999</v>
      </c>
      <c r="B27">
        <f>A27-$I$48</f>
        <v>6.1499999999999992E-2</v>
      </c>
      <c r="C27">
        <v>0.317</v>
      </c>
      <c r="D27">
        <f t="shared" si="0"/>
        <v>0.97038287135332635</v>
      </c>
      <c r="E27">
        <f>($G$48*$H$48*$G$51/(2*$I$48))*(A27/(SQRT(A27*A27+$I$51*$I$51))-B27/(SQRT(B27*B27+$I$51*$I$51)))</f>
        <v>4.4920452547202705E-5</v>
      </c>
      <c r="F27">
        <f t="shared" si="1"/>
        <v>0.9016374143009348</v>
      </c>
      <c r="H27">
        <f>A27*A27+$I$51*$I$51</f>
        <v>1.4912499999999999E-2</v>
      </c>
      <c r="I27">
        <f>B27*B27+$I$51*$I$51</f>
        <v>4.6524999999999987E-3</v>
      </c>
      <c r="J27">
        <f>$E$48*(D27-F27)*1000</f>
        <v>4.4920452547202706E-2</v>
      </c>
      <c r="L27">
        <v>12.5</v>
      </c>
      <c r="Z27">
        <f>$Z$16+L13/100</f>
        <v>0.125</v>
      </c>
      <c r="AA27">
        <f>J27*2.2</f>
        <v>9.8824995603845958E-2</v>
      </c>
      <c r="AB27">
        <f>C27-$E$51</f>
        <v>0.16</v>
      </c>
    </row>
    <row r="28" spans="1:28" x14ac:dyDescent="0.25">
      <c r="A28">
        <f>Z28-(0.07-$I$48)/2</f>
        <v>0.1235</v>
      </c>
      <c r="B28">
        <f>A28-$I$48</f>
        <v>6.6500000000000004E-2</v>
      </c>
      <c r="C28">
        <v>0.30299999999999999</v>
      </c>
      <c r="D28">
        <f t="shared" si="0"/>
        <v>0.9726369513692471</v>
      </c>
      <c r="E28">
        <f>($G$48*$H$48*$G$51/(2*$I$48))*(A28/(SQRT(A28*A28+$I$51*$I$51))-B28/(SQRT(B28*B28+$I$51*$I$51)))</f>
        <v>3.8253326748983062E-5</v>
      </c>
      <c r="F28">
        <f t="shared" si="1"/>
        <v>0.91409474437856808</v>
      </c>
      <c r="H28">
        <f>A28*A28+$I$51*$I$51</f>
        <v>1.6122500000000001E-2</v>
      </c>
      <c r="I28">
        <f>B28*B28+$I$51*$I$51</f>
        <v>5.2925000000000003E-3</v>
      </c>
      <c r="J28">
        <f>$E$48*(D28-F28)*1000</f>
        <v>3.825332674898306E-2</v>
      </c>
      <c r="L28">
        <v>13</v>
      </c>
      <c r="Z28">
        <f>$Z$16+L14/100</f>
        <v>0.13</v>
      </c>
      <c r="AA28">
        <f>J28*2.2</f>
        <v>8.4157318847762744E-2</v>
      </c>
      <c r="AB28">
        <f>C28-$E$51</f>
        <v>0.14599999999999999</v>
      </c>
    </row>
    <row r="29" spans="1:28" x14ac:dyDescent="0.25">
      <c r="A29">
        <f>Z29-(0.07-$I$48)/2</f>
        <v>0.1285</v>
      </c>
      <c r="B29">
        <f>A29-$I$48</f>
        <v>7.1500000000000008E-2</v>
      </c>
      <c r="C29">
        <v>0.29199999999999998</v>
      </c>
      <c r="D29">
        <f t="shared" si="0"/>
        <v>0.97464623312018506</v>
      </c>
      <c r="E29">
        <f>($G$48*$H$48*$G$51/(2*$I$48))*(A29/(SQRT(A29*A29+$I$51*$I$51))-B29/(SQRT(B29*B29+$I$51*$I$51)))</f>
        <v>3.2825867060052254E-5</v>
      </c>
      <c r="F29">
        <f t="shared" si="1"/>
        <v>0.92441011335240098</v>
      </c>
      <c r="H29">
        <f>A29*A29+$I$51*$I$51</f>
        <v>1.7382499999999999E-2</v>
      </c>
      <c r="I29">
        <f>B29*B29+$I$51*$I$51</f>
        <v>5.9825000000000017E-3</v>
      </c>
      <c r="J29">
        <f>$E$48*(D29-F29)*1000</f>
        <v>3.2825867060052256E-2</v>
      </c>
      <c r="L29">
        <v>13.5</v>
      </c>
      <c r="Z29">
        <f>$Z$16+L15/100</f>
        <v>0.13500000000000001</v>
      </c>
      <c r="AA29">
        <f>J29*2.2</f>
        <v>7.2216907532114974E-2</v>
      </c>
      <c r="AB29">
        <f>C29-$E$51</f>
        <v>0.13499999999999998</v>
      </c>
    </row>
    <row r="30" spans="1:28" x14ac:dyDescent="0.25">
      <c r="A30">
        <f>Z30-(0.07-$I$48)/2</f>
        <v>0.13350000000000001</v>
      </c>
      <c r="B30">
        <f>A30-$I$48</f>
        <v>7.6500000000000012E-2</v>
      </c>
      <c r="C30">
        <v>0.28499999999999998</v>
      </c>
      <c r="D30">
        <f t="shared" si="0"/>
        <v>0.97644451691334611</v>
      </c>
      <c r="E30">
        <f>($G$48*$H$48*$G$51/(2*$I$48))*(A30/(SQRT(A30*A30+$I$51*$I$51))-B30/(SQRT(B30*B30+$I$51*$I$51)))</f>
        <v>2.8367824301016552E-5</v>
      </c>
      <c r="F30">
        <f t="shared" si="1"/>
        <v>0.93303090603963368</v>
      </c>
      <c r="H30">
        <f>A30*A30+$I$51*$I$51</f>
        <v>1.8692500000000001E-2</v>
      </c>
      <c r="I30">
        <f>B30*B30+$I$51*$I$51</f>
        <v>6.722500000000001E-3</v>
      </c>
      <c r="J30">
        <f>$E$48*(D30-F30)*1000</f>
        <v>2.8367824301016552E-2</v>
      </c>
      <c r="L30">
        <v>14</v>
      </c>
      <c r="Z30">
        <f>$Z$16+L16/100</f>
        <v>0.14000000000000001</v>
      </c>
      <c r="AA30">
        <f>J30*2.2</f>
        <v>6.2409213462236421E-2</v>
      </c>
      <c r="AB30">
        <f>C30-$E$51</f>
        <v>0.12799999999999997</v>
      </c>
    </row>
    <row r="31" spans="1:28" x14ac:dyDescent="0.25">
      <c r="A31">
        <f>Z31-(0.07-$I$48)/2</f>
        <v>0.13850000000000001</v>
      </c>
      <c r="B31">
        <f>A31-$I$48</f>
        <v>8.1500000000000017E-2</v>
      </c>
      <c r="C31">
        <v>0.27600000000000002</v>
      </c>
      <c r="D31">
        <f t="shared" si="0"/>
        <v>0.9780600294814058</v>
      </c>
      <c r="E31">
        <f>($G$48*$H$48*$G$51/(2*$I$48))*(A31/(SQRT(A31*A31+$I$51*$I$51))-B31/(SQRT(B31*B31+$I$51*$I$51)))</f>
        <v>2.4675109296297714E-5</v>
      </c>
      <c r="F31">
        <f t="shared" si="1"/>
        <v>0.94029768359655042</v>
      </c>
      <c r="H31">
        <f>A31*A31+$I$51*$I$51</f>
        <v>2.0052500000000004E-2</v>
      </c>
      <c r="I31">
        <f>B31*B31+$I$51*$I$51</f>
        <v>7.5125000000000018E-3</v>
      </c>
      <c r="J31">
        <f>$E$48*(D31-F31)*1000</f>
        <v>2.4675109296297713E-2</v>
      </c>
      <c r="L31">
        <v>14.5</v>
      </c>
      <c r="Z31">
        <f>$Z$16+L17/100</f>
        <v>0.14500000000000002</v>
      </c>
      <c r="AA31">
        <f>J31*2.2</f>
        <v>5.4285240451854976E-2</v>
      </c>
      <c r="AB31">
        <f>C31-$E$51</f>
        <v>0.11900000000000002</v>
      </c>
    </row>
    <row r="32" spans="1:28" x14ac:dyDescent="0.25">
      <c r="A32">
        <f>Z32-(0.07-$I$48)/2</f>
        <v>0.14350000000000002</v>
      </c>
      <c r="B32">
        <f>A32-$I$48</f>
        <v>8.6500000000000021E-2</v>
      </c>
      <c r="C32">
        <v>0.26700000000000002</v>
      </c>
      <c r="D32">
        <f t="shared" si="0"/>
        <v>0.97951647943699394</v>
      </c>
      <c r="E32">
        <f>($G$48*$H$48*$G$51/(2*$I$48))*(A32/(SQRT(A32*A32+$I$51*$I$51))-B32/(SQRT(B32*B32+$I$51*$I$51)))</f>
        <v>2.159217138653573E-5</v>
      </c>
      <c r="F32">
        <f t="shared" si="1"/>
        <v>0.94647220658241416</v>
      </c>
      <c r="H32">
        <f>A32*A32+$I$51*$I$51</f>
        <v>2.1462500000000006E-2</v>
      </c>
      <c r="I32">
        <f>B32*B32+$I$51*$I$51</f>
        <v>8.352500000000004E-3</v>
      </c>
      <c r="J32">
        <f>$E$48*(D32-F32)*1000</f>
        <v>2.1592171386535731E-2</v>
      </c>
      <c r="L32">
        <v>15</v>
      </c>
      <c r="Z32">
        <f>$Z$16+L18/100</f>
        <v>0.15000000000000002</v>
      </c>
      <c r="AA32">
        <f>J32*2.2</f>
        <v>4.7502777050378614E-2</v>
      </c>
      <c r="AB32">
        <f>C32-$E$51</f>
        <v>0.11000000000000001</v>
      </c>
    </row>
    <row r="33" spans="1:28" x14ac:dyDescent="0.25">
      <c r="A33">
        <f>Z33-(0.07-$I$48)/2</f>
        <v>0.14850000000000002</v>
      </c>
      <c r="B33">
        <f>A33-$I$48</f>
        <v>9.1500000000000026E-2</v>
      </c>
      <c r="C33">
        <v>0.26500000000000001</v>
      </c>
      <c r="D33">
        <f t="shared" si="0"/>
        <v>0.98083388926643189</v>
      </c>
      <c r="E33">
        <f>($G$48*$H$48*$G$51/(2*$I$48))*(A33/(SQRT(A33*A33+$I$51*$I$51))-B33/(SQRT(B33*B33+$I$51*$I$51)))</f>
        <v>1.899934984785068E-5</v>
      </c>
      <c r="F33">
        <f t="shared" si="1"/>
        <v>0.95175762411491094</v>
      </c>
      <c r="H33">
        <f>A33*A33+$I$51*$I$51</f>
        <v>2.2922500000000005E-2</v>
      </c>
      <c r="I33">
        <f>B33*B33+$I$51*$I$51</f>
        <v>9.2425000000000042E-3</v>
      </c>
      <c r="J33">
        <f>$E$48*(D33-F33)*1000</f>
        <v>1.8999349847850681E-2</v>
      </c>
      <c r="Z33">
        <f>$Z$16+L19/100</f>
        <v>0.15500000000000003</v>
      </c>
      <c r="AA33">
        <f>J33*2.2</f>
        <v>4.1798569665271498E-2</v>
      </c>
      <c r="AB33">
        <f>C33-$E$51</f>
        <v>0.10800000000000001</v>
      </c>
    </row>
    <row r="34" spans="1:28" x14ac:dyDescent="0.25">
      <c r="A34">
        <f>Z34-(0.07-$I$48)/2</f>
        <v>0.1535</v>
      </c>
      <c r="B34">
        <f>A34-$I$48</f>
        <v>9.6500000000000002E-2</v>
      </c>
      <c r="C34">
        <v>0.25700000000000001</v>
      </c>
      <c r="D34">
        <f>A34/SQRT(H34)</f>
        <v>0.98202925573634048</v>
      </c>
      <c r="E34">
        <f>($G$48*$H$48*$G$51/(2*$I$48))*(A34/(SQRT(A34*A34+$I$51*$I$51))-B34/(SQRT(B34*B34+$I$51*$I$51)))</f>
        <v>1.6803749700745696E-5</v>
      </c>
      <c r="F34">
        <f t="shared" si="1"/>
        <v>0.95631309777560136</v>
      </c>
      <c r="H34">
        <f>A34*A34+$I$51*$I$51</f>
        <v>2.4432499999999999E-2</v>
      </c>
      <c r="I34">
        <f>B34*B34+$I$51*$I$51</f>
        <v>1.0182500000000001E-2</v>
      </c>
      <c r="J34">
        <f>$E$48*(D34-F34)*1000</f>
        <v>1.6803749700745697E-2</v>
      </c>
      <c r="X34" t="s">
        <v>21</v>
      </c>
      <c r="Z34">
        <f>$Z$16+L20/100</f>
        <v>0.16</v>
      </c>
      <c r="AA34">
        <f>J34*2.2</f>
        <v>3.6968249341640537E-2</v>
      </c>
      <c r="AB34">
        <f>C34-$E$51</f>
        <v>0.1</v>
      </c>
    </row>
    <row r="35" spans="1:28" x14ac:dyDescent="0.25">
      <c r="A35">
        <f>Z35-(0.07-$I$48)/2</f>
        <v>0.1585</v>
      </c>
      <c r="B35">
        <f>A35-$I$48</f>
        <v>0.10150000000000001</v>
      </c>
      <c r="C35">
        <v>0.251</v>
      </c>
      <c r="D35">
        <f>A35/SQRT(H35)</f>
        <v>0.98311707757894895</v>
      </c>
      <c r="E35">
        <f>($G$48*$H$48*$G$51/(2*$I$48))*(A35/(SQRT(A35*A35+$I$51*$I$51))-B35/(SQRT(B35*B35+$I$51*$I$51)))</f>
        <v>1.4932614853990555E-5</v>
      </c>
      <c r="F35">
        <f t="shared" si="1"/>
        <v>0.96026447091729061</v>
      </c>
      <c r="H35">
        <f>A35*A35+$I$51*$I$51</f>
        <v>2.5992500000000002E-2</v>
      </c>
      <c r="I35">
        <f>B35*B35+$I$51*$I$51</f>
        <v>1.11725E-2</v>
      </c>
      <c r="J35">
        <f>$E$48*(D35-F35)*1000</f>
        <v>1.4932614853990556E-2</v>
      </c>
      <c r="Z35">
        <f>$Z$16+L21/100</f>
        <v>0.16500000000000001</v>
      </c>
      <c r="AA35">
        <f>J35*2.2</f>
        <v>3.2851752678779225E-2</v>
      </c>
      <c r="AB35">
        <f>C35-$E$51</f>
        <v>9.4E-2</v>
      </c>
    </row>
    <row r="36" spans="1:28" x14ac:dyDescent="0.25">
      <c r="A36">
        <f>Z36-(0.07-$I$48)/2</f>
        <v>0.16350000000000001</v>
      </c>
      <c r="B36">
        <f>A36-$I$48</f>
        <v>0.10650000000000001</v>
      </c>
      <c r="C36">
        <v>0.255</v>
      </c>
      <c r="D36">
        <f>A36/SQRT(H36)</f>
        <v>0.98410977979610392</v>
      </c>
      <c r="E36">
        <f>($G$48*$H$48*$G$51/(2*$I$48))*(A36/(SQRT(A36*A36+$I$51*$I$51))-B36/(SQRT(B36*B36+$I$51*$I$51)))</f>
        <v>1.3328477156977081E-5</v>
      </c>
      <c r="F36">
        <f t="shared" si="1"/>
        <v>0.96371211677154012</v>
      </c>
      <c r="H36">
        <f>A36*A36+$I$51*$I$51</f>
        <v>2.7602500000000002E-2</v>
      </c>
      <c r="I36">
        <f>B36*B36+$I$51*$I$51</f>
        <v>1.2212500000000001E-2</v>
      </c>
      <c r="J36">
        <f>$E$48*(D36-F36)*1000</f>
        <v>1.3328477156977081E-2</v>
      </c>
      <c r="Z36">
        <f>$Z$16+L22/100</f>
        <v>0.17</v>
      </c>
      <c r="AA36">
        <f>J36*2.2</f>
        <v>2.932264974534958E-2</v>
      </c>
      <c r="AB36">
        <f>C36-$E$51</f>
        <v>9.8000000000000004E-2</v>
      </c>
    </row>
    <row r="37" spans="1:28" x14ac:dyDescent="0.25">
      <c r="A37">
        <f>Z37-(0.07-$I$48)/2</f>
        <v>0.16849999999999998</v>
      </c>
      <c r="B37">
        <f>A37-$I$48</f>
        <v>0.11149999999999999</v>
      </c>
      <c r="C37">
        <v>0.253</v>
      </c>
      <c r="D37">
        <f>A37/SQRT(H37)</f>
        <v>0.9850180568928445</v>
      </c>
      <c r="E37">
        <f>($G$48*$H$48*$G$51/(2*$I$48))*(A37/(SQRT(A37*A37+$I$51*$I$51))-B37/(SQRT(B37*B37+$I$51*$I$51)))</f>
        <v>1.1945575667698059E-5</v>
      </c>
      <c r="F37">
        <f t="shared" si="1"/>
        <v>0.9667367615704765</v>
      </c>
      <c r="H37">
        <f>A37*A37+$I$51*$I$51</f>
        <v>2.9262499999999993E-2</v>
      </c>
      <c r="I37">
        <f>B37*B37+$I$51*$I$51</f>
        <v>1.3302499999999997E-2</v>
      </c>
      <c r="J37">
        <f>$E$48*(D37-F37)*1000</f>
        <v>1.1945575667698058E-2</v>
      </c>
      <c r="Z37">
        <f>$Z$16+L23/100</f>
        <v>0.17499999999999999</v>
      </c>
      <c r="AA37">
        <f>J37*2.2</f>
        <v>2.6280266468935731E-2</v>
      </c>
      <c r="AB37">
        <f>C37-$E$51</f>
        <v>9.6000000000000002E-2</v>
      </c>
    </row>
    <row r="38" spans="1:28" x14ac:dyDescent="0.25">
      <c r="A38">
        <f>Z38-(0.07-$I$48)/2</f>
        <v>0.17349999999999999</v>
      </c>
      <c r="B38">
        <f>A38-$I$48</f>
        <v>0.11649999999999999</v>
      </c>
      <c r="C38">
        <v>0.25600000000000001</v>
      </c>
      <c r="D38">
        <f>A38/SQRT(H38)</f>
        <v>0.98585115212593555</v>
      </c>
      <c r="E38">
        <f>($G$48*$H$48*$G$51/(2*$I$48))*(A38/(SQRT(A38*A38+$I$51*$I$51))-B38/(SQRT(B38*B38+$I$51*$I$51)))</f>
        <v>1.0747190887216208E-5</v>
      </c>
      <c r="F38">
        <f t="shared" si="1"/>
        <v>0.96940384343520902</v>
      </c>
      <c r="H38">
        <f>A38*A38+$I$51*$I$51</f>
        <v>3.0972499999999997E-2</v>
      </c>
      <c r="I38">
        <f>B38*B38+$I$51*$I$51</f>
        <v>1.4442499999999997E-2</v>
      </c>
      <c r="J38">
        <f>$E$48*(D38-F38)*1000</f>
        <v>1.0747190887216207E-2</v>
      </c>
      <c r="Z38">
        <f>$Z$16+L24/100</f>
        <v>0.18</v>
      </c>
      <c r="AA38">
        <f>J38*2.2</f>
        <v>2.3643819951875658E-2</v>
      </c>
      <c r="AB38">
        <f>C38-$E$51</f>
        <v>9.9000000000000005E-2</v>
      </c>
    </row>
    <row r="39" spans="1:28" x14ac:dyDescent="0.25">
      <c r="A39">
        <f>Z39-(0.07-$I$48)/2</f>
        <v>0.17849999999999999</v>
      </c>
      <c r="B39">
        <f>A39-$I$48</f>
        <v>0.1215</v>
      </c>
      <c r="C39">
        <v>0.248</v>
      </c>
      <c r="D39">
        <f>A39/SQRT(H39)</f>
        <v>0.98661708593997766</v>
      </c>
      <c r="E39">
        <f>($G$48*$H$48*$G$51/(2*$I$48))*(A39/(SQRT(A39*A39+$I$51*$I$51))-B39/(SQRT(B39*B39+$I$51*$I$51)))</f>
        <v>9.7036432103401214E-6</v>
      </c>
      <c r="F39">
        <f t="shared" si="1"/>
        <v>0.97176680394722181</v>
      </c>
      <c r="H39">
        <f>A39*A39+$I$51*$I$51</f>
        <v>3.2732499999999998E-2</v>
      </c>
      <c r="I39">
        <f>B39*B39+$I$51*$I$51</f>
        <v>1.5632500000000001E-2</v>
      </c>
      <c r="J39">
        <f>$E$48*(D39-F39)*1000</f>
        <v>9.7036432103401217E-3</v>
      </c>
      <c r="Z39">
        <f>$Z$16+L25/100</f>
        <v>0.185</v>
      </c>
      <c r="AA39">
        <f>J39*2.2</f>
        <v>2.134801506274827E-2</v>
      </c>
      <c r="AB39">
        <f>C39-$E$51</f>
        <v>9.0999999999999998E-2</v>
      </c>
    </row>
    <row r="40" spans="1:28" x14ac:dyDescent="0.25">
      <c r="A40">
        <f>Z40-(0.07-$I$48)/2</f>
        <v>0.1835</v>
      </c>
      <c r="B40">
        <f>A40-$I$48</f>
        <v>0.1265</v>
      </c>
      <c r="C40">
        <v>0.24399999999999999</v>
      </c>
      <c r="D40">
        <f>A40/SQRT(H40)</f>
        <v>0.9873228438133147</v>
      </c>
      <c r="E40">
        <f>($G$48*$H$48*$G$51/(2*$I$48))*(A40/(SQRT(A40*A40+$I$51*$I$51))-B40/(SQRT(B40*B40+$I$51*$I$51)))</f>
        <v>8.7907774874892529E-6</v>
      </c>
      <c r="F40">
        <f t="shared" si="1"/>
        <v>0.97386959519369554</v>
      </c>
      <c r="H40">
        <f>A40*A40+$I$51*$I$51</f>
        <v>3.4542500000000004E-2</v>
      </c>
      <c r="I40">
        <f>B40*B40+$I$51*$I$51</f>
        <v>1.6872499999999999E-2</v>
      </c>
      <c r="J40">
        <f>$E$48*(D40-F40)*1000</f>
        <v>8.7907774874892534E-3</v>
      </c>
      <c r="Z40">
        <f>$Z$16+L26/100</f>
        <v>0.19</v>
      </c>
      <c r="AA40">
        <f>J40*2.2</f>
        <v>1.933971047247636E-2</v>
      </c>
      <c r="AB40">
        <f>C40-$E$51</f>
        <v>8.6999999999999994E-2</v>
      </c>
    </row>
    <row r="41" spans="1:28" x14ac:dyDescent="0.25">
      <c r="A41">
        <f>Z41-(0.07-$I$48)/2</f>
        <v>0.1885</v>
      </c>
      <c r="B41">
        <f>A41-$I$48</f>
        <v>0.13150000000000001</v>
      </c>
      <c r="C41">
        <v>0.246</v>
      </c>
      <c r="D41">
        <f>A41/SQRT(H41)</f>
        <v>0.98797453149611425</v>
      </c>
      <c r="E41">
        <f>($G$48*$H$48*$G$51/(2*$I$48))*(A41/(SQRT(A41*A41+$I$51*$I$51))-B41/(SQRT(B41*B41+$I$51*$I$51)))</f>
        <v>7.9888062820030216E-6</v>
      </c>
      <c r="F41">
        <f t="shared" si="1"/>
        <v>0.97574860526391038</v>
      </c>
      <c r="H41">
        <f>A41*A41+$I$51*$I$51</f>
        <v>3.6402500000000004E-2</v>
      </c>
      <c r="I41">
        <f>B41*B41+$I$51*$I$51</f>
        <v>1.8162500000000002E-2</v>
      </c>
      <c r="J41">
        <f>$E$48*(D41-F41)*1000</f>
        <v>7.988806282003021E-3</v>
      </c>
      <c r="Z41">
        <f>$Z$16+L27/100</f>
        <v>0.19500000000000001</v>
      </c>
      <c r="AA41">
        <f>J41*2.2</f>
        <v>1.7575373820406647E-2</v>
      </c>
      <c r="AB41">
        <f>C41-$E$51</f>
        <v>8.8999999999999996E-2</v>
      </c>
    </row>
    <row r="42" spans="1:28" x14ac:dyDescent="0.25">
      <c r="A42">
        <f>Z42-(0.07-$I$48)/2</f>
        <v>0.19350000000000001</v>
      </c>
      <c r="B42">
        <f>A42-$I$48</f>
        <v>0.13650000000000001</v>
      </c>
      <c r="C42">
        <v>0.24199999999999999</v>
      </c>
      <c r="D42">
        <f>A42/SQRT(H42)</f>
        <v>0.98857750391145571</v>
      </c>
      <c r="E42">
        <f>($G$48*$H$48*$G$51/(2*$I$48))*(A42/(SQRT(A42*A42+$I$51*$I$51))-B42/(SQRT(B42*B42+$I$51*$I$51)))</f>
        <v>7.2814199705767444E-6</v>
      </c>
      <c r="F42">
        <f t="shared" si="1"/>
        <v>0.97743414903670878</v>
      </c>
      <c r="H42">
        <f>A42*A42+$I$51*$I$51</f>
        <v>3.8312500000000006E-2</v>
      </c>
      <c r="I42">
        <f>B42*B42+$I$51*$I$51</f>
        <v>1.9502500000000002E-2</v>
      </c>
      <c r="J42">
        <f>$E$48*(D42-F42)*1000</f>
        <v>7.2814199705767448E-3</v>
      </c>
      <c r="Z42">
        <f>$Z$16+L28/100</f>
        <v>0.2</v>
      </c>
      <c r="AA42">
        <f>J42*2.2</f>
        <v>1.6019123935268841E-2</v>
      </c>
      <c r="AB42">
        <f>C42-$E$51</f>
        <v>8.4999999999999992E-2</v>
      </c>
    </row>
    <row r="43" spans="1:28" x14ac:dyDescent="0.25">
      <c r="A43">
        <f>Z43-(0.07-$I$48)/2</f>
        <v>0.19850000000000001</v>
      </c>
      <c r="B43">
        <f>A43-$I$48</f>
        <v>0.14150000000000001</v>
      </c>
      <c r="C43">
        <v>0.23699999999999999</v>
      </c>
      <c r="D43">
        <f>A43/SQRT(H43)</f>
        <v>0.98913647267415794</v>
      </c>
      <c r="E43">
        <f>($G$48*$H$48*$G$51/(2*$I$48))*(A43/(SQRT(A43*A43+$I$51*$I$51))-B43/(SQRT(B43*B43+$I$51*$I$51)))</f>
        <v>6.6550969494206068E-6</v>
      </c>
      <c r="F43">
        <f t="shared" si="1"/>
        <v>0.97895163134747842</v>
      </c>
      <c r="H43">
        <f>A43*A43+$I$51*$I$51</f>
        <v>4.027250000000001E-2</v>
      </c>
      <c r="I43">
        <f>B43*B43+$I$51*$I$51</f>
        <v>2.0892500000000005E-2</v>
      </c>
      <c r="J43">
        <f>$E$48*(D43-F43)*1000</f>
        <v>6.6550969494206065E-3</v>
      </c>
      <c r="Z43">
        <f>$Z$16+L29/100</f>
        <v>0.20500000000000002</v>
      </c>
      <c r="AA43">
        <f>J43*2.2</f>
        <v>1.4641213288725335E-2</v>
      </c>
      <c r="AB43">
        <f>C43-$E$51</f>
        <v>7.9999999999999988E-2</v>
      </c>
    </row>
    <row r="44" spans="1:28" x14ac:dyDescent="0.25">
      <c r="A44">
        <f>Z44-(0.07-$I$48)/2</f>
        <v>0.20350000000000001</v>
      </c>
      <c r="B44">
        <f>A44-$I$48</f>
        <v>0.14650000000000002</v>
      </c>
      <c r="C44">
        <v>0.23599999999999999</v>
      </c>
      <c r="D44">
        <f>A44/SQRT(H44)</f>
        <v>0.98965559616389087</v>
      </c>
      <c r="E44">
        <f>($G$48*$H$48*$G$51/(2*$I$48))*(A44/(SQRT(A44*A44+$I$51*$I$51))-B44/(SQRT(B44*B44+$I$51*$I$51)))</f>
        <v>6.0985650722404149E-6</v>
      </c>
      <c r="F44">
        <f t="shared" si="1"/>
        <v>0.98032246126694456</v>
      </c>
      <c r="H44">
        <f>A44*A44+$I$51*$I$51</f>
        <v>4.2282500000000008E-2</v>
      </c>
      <c r="I44">
        <f>B44*B44+$I$51*$I$51</f>
        <v>2.2332500000000005E-2</v>
      </c>
      <c r="J44">
        <f>$E$48*(D44-F44)*1000</f>
        <v>6.0985650722404153E-3</v>
      </c>
      <c r="Z44">
        <f>$Z$16+L30/100</f>
        <v>0.21000000000000002</v>
      </c>
      <c r="AA44">
        <f>J44*2.2</f>
        <v>1.3416843158928915E-2</v>
      </c>
      <c r="AB44">
        <f>C44-$E$51</f>
        <v>7.8999999999999987E-2</v>
      </c>
    </row>
    <row r="45" spans="1:28" x14ac:dyDescent="0.25">
      <c r="A45">
        <f>Z45-(0.07-$I$48)/2</f>
        <v>0.20849999999999999</v>
      </c>
      <c r="B45">
        <f>A45-$I$48</f>
        <v>0.1515</v>
      </c>
      <c r="C45">
        <v>0.24</v>
      </c>
      <c r="D45">
        <f>A45/SQRT(H45)</f>
        <v>0.99013855529679995</v>
      </c>
      <c r="E45">
        <f>($G$48*$H$48*$G$51/(2*$I$48))*(A45/(SQRT(A45*A45+$I$51*$I$51))-B45/(SQRT(B45*B45+$I$51*$I$51)))</f>
        <v>5.6023782472804487E-6</v>
      </c>
      <c r="F45">
        <f t="shared" si="1"/>
        <v>0.98156477584110624</v>
      </c>
      <c r="H45">
        <f>A45*A45+$I$51*$I$51</f>
        <v>4.43425E-2</v>
      </c>
      <c r="I45">
        <f>B45*B45+$I$51*$I$51</f>
        <v>2.38225E-2</v>
      </c>
      <c r="J45">
        <f>$E$48*(D45-F45)*1000</f>
        <v>5.6023782472804486E-3</v>
      </c>
      <c r="Z45">
        <f>$Z$16+L31/100</f>
        <v>0.215</v>
      </c>
      <c r="AA45">
        <f>J45*2.2</f>
        <v>1.2325232144016988E-2</v>
      </c>
      <c r="AB45">
        <f>C45-$E$51</f>
        <v>8.299999999999999E-2</v>
      </c>
    </row>
    <row r="46" spans="1:28" x14ac:dyDescent="0.25">
      <c r="A46">
        <f>Z46-(0.07-$I$48)/2</f>
        <v>0.2135</v>
      </c>
      <c r="B46">
        <f>A46-$I$48</f>
        <v>0.1565</v>
      </c>
      <c r="C46">
        <v>0.23599999999999999</v>
      </c>
      <c r="D46">
        <f>A46/SQRT(H46)</f>
        <v>0.9905886175198535</v>
      </c>
      <c r="E46">
        <f>($G$48*$H$48*$G$51/(2*$I$48))*(A46/(SQRT(A46*A46+$I$51*$I$51))-B46/(SQRT(B46*B46+$I$51*$I$51)))</f>
        <v>5.1585813640504923E-6</v>
      </c>
      <c r="F46">
        <f t="shared" si="1"/>
        <v>0.98269401687572699</v>
      </c>
      <c r="H46">
        <f>A46*A46+$I$51*$I$51</f>
        <v>4.6452500000000001E-2</v>
      </c>
      <c r="I46">
        <f>B46*B46+$I$51*$I$51</f>
        <v>2.53625E-2</v>
      </c>
      <c r="J46">
        <f>$E$48*(D46-F46)*1000</f>
        <v>5.1585813640504926E-3</v>
      </c>
      <c r="Z46">
        <f>$Z$16+L32/100</f>
        <v>0.22</v>
      </c>
      <c r="AA46">
        <f>J46*2.2</f>
        <v>1.1348879000911085E-2</v>
      </c>
      <c r="AB46">
        <f>C46-$E$51</f>
        <v>7.8999999999999987E-2</v>
      </c>
    </row>
    <row r="47" spans="1:28" x14ac:dyDescent="0.25">
      <c r="E47" t="s">
        <v>13</v>
      </c>
      <c r="G47" s="1" t="s">
        <v>0</v>
      </c>
      <c r="H47" t="s">
        <v>1</v>
      </c>
      <c r="I47" t="s">
        <v>2</v>
      </c>
    </row>
    <row r="48" spans="1:28" x14ac:dyDescent="0.25">
      <c r="E48">
        <f>($G$48*$H$48*$G$51)/(2*I48)</f>
        <v>6.5343157894736834E-4</v>
      </c>
      <c r="G48">
        <f>1.26*POWER(10,-6)</f>
        <v>1.26E-6</v>
      </c>
      <c r="H48">
        <f>G54/H54</f>
        <v>1.3436363636363635</v>
      </c>
      <c r="I48">
        <v>5.7000000000000002E-2</v>
      </c>
    </row>
    <row r="50" spans="5:9" x14ac:dyDescent="0.25">
      <c r="E50" t="s">
        <v>20</v>
      </c>
      <c r="G50" t="s">
        <v>3</v>
      </c>
      <c r="I50" t="s">
        <v>4</v>
      </c>
    </row>
    <row r="51" spans="5:9" x14ac:dyDescent="0.25">
      <c r="E51">
        <v>0.157</v>
      </c>
      <c r="G51">
        <v>44</v>
      </c>
      <c r="I51">
        <v>2.9499999999999998E-2</v>
      </c>
    </row>
    <row r="53" spans="5:9" x14ac:dyDescent="0.25">
      <c r="G53" t="s">
        <v>11</v>
      </c>
      <c r="H53" t="s">
        <v>12</v>
      </c>
    </row>
    <row r="54" spans="5:9" x14ac:dyDescent="0.25">
      <c r="G54">
        <v>1.478</v>
      </c>
      <c r="H54">
        <v>1.1000000000000001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mao</dc:creator>
  <cp:lastModifiedBy>mimi mao</cp:lastModifiedBy>
  <dcterms:created xsi:type="dcterms:W3CDTF">2017-12-17T23:37:51Z</dcterms:created>
  <dcterms:modified xsi:type="dcterms:W3CDTF">2017-12-19T08:41:57Z</dcterms:modified>
</cp:coreProperties>
</file>