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ames/Desktop/"/>
    </mc:Choice>
  </mc:AlternateContent>
  <xr:revisionPtr revIDLastSave="0" documentId="13_ncr:1_{BF6C0E60-6A48-4843-9CF2-D65F0AD4CDEA}" xr6:coauthVersionLast="32" xr6:coauthVersionMax="32" xr10:uidLastSave="{00000000-0000-0000-0000-000000000000}"/>
  <bookViews>
    <workbookView xWindow="0" yWindow="460" windowWidth="25600" windowHeight="15460" activeTab="9" xr2:uid="{00000000-000D-0000-FFFF-FFFF00000000}"/>
  </bookViews>
  <sheets>
    <sheet name="Test 1" sheetId="1" r:id="rId1"/>
    <sheet name="Test (2)" sheetId="3" r:id="rId2"/>
    <sheet name="Test (3)" sheetId="4" r:id="rId3"/>
    <sheet name="Test (4)" sheetId="5" r:id="rId4"/>
    <sheet name="Test (5)" sheetId="6" r:id="rId5"/>
    <sheet name="Test (6)" sheetId="7" r:id="rId6"/>
    <sheet name="Test (7)" sheetId="8" r:id="rId7"/>
    <sheet name="Test (8)" sheetId="9" r:id="rId8"/>
    <sheet name="analysis" sheetId="2" r:id="rId9"/>
    <sheet name="ANALYSIS 2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L18" i="3"/>
  <c r="F18" i="3"/>
  <c r="R19" i="1"/>
  <c r="L19" i="1"/>
  <c r="F19" i="1"/>
  <c r="I10" i="2" l="1"/>
  <c r="M11" i="2"/>
  <c r="N11" i="2"/>
  <c r="L11" i="2"/>
  <c r="K8" i="2"/>
  <c r="K9" i="2"/>
  <c r="J7" i="2"/>
  <c r="J10" i="2"/>
  <c r="J3" i="2"/>
  <c r="G19" i="1"/>
  <c r="F10" i="2"/>
  <c r="F9" i="2"/>
  <c r="I9" i="2" s="1"/>
  <c r="F8" i="2"/>
  <c r="I8" i="2" s="1"/>
  <c r="F7" i="2"/>
  <c r="I7" i="2" s="1"/>
  <c r="F6" i="2"/>
  <c r="I6" i="2" s="1"/>
  <c r="F5" i="2"/>
  <c r="I5" i="2" s="1"/>
  <c r="F4" i="2"/>
  <c r="I4" i="2" s="1"/>
  <c r="F3" i="2"/>
  <c r="G10" i="2"/>
  <c r="G9" i="2"/>
  <c r="J9" i="2" s="1"/>
  <c r="G8" i="2"/>
  <c r="J8" i="2" s="1"/>
  <c r="G6" i="2"/>
  <c r="J6" i="2" s="1"/>
  <c r="G5" i="2"/>
  <c r="J5" i="2" s="1"/>
  <c r="G3" i="2"/>
  <c r="G4" i="2"/>
  <c r="J4" i="2" s="1"/>
  <c r="H10" i="2"/>
  <c r="K10" i="2" s="1"/>
  <c r="H9" i="2"/>
  <c r="H7" i="2"/>
  <c r="K7" i="2" s="1"/>
  <c r="H6" i="2"/>
  <c r="K6" i="2" s="1"/>
  <c r="H5" i="2"/>
  <c r="K5" i="2" s="1"/>
  <c r="H4" i="2"/>
  <c r="K4" i="2" s="1"/>
  <c r="H3" i="2"/>
  <c r="K3" i="2" s="1"/>
  <c r="S18" i="9"/>
  <c r="I18" i="2"/>
  <c r="L5" i="1"/>
  <c r="L4" i="1"/>
  <c r="G4" i="9"/>
  <c r="R5" i="9"/>
  <c r="R6" i="9"/>
  <c r="R7" i="9"/>
  <c r="R18" i="9" s="1"/>
  <c r="R8" i="9"/>
  <c r="S8" i="9" s="1"/>
  <c r="R12" i="9"/>
  <c r="R13" i="9"/>
  <c r="S13" i="9" s="1"/>
  <c r="R15" i="9"/>
  <c r="S15" i="9" s="1"/>
  <c r="R16" i="9"/>
  <c r="S16" i="9" s="1"/>
  <c r="R17" i="9"/>
  <c r="S7" i="9"/>
  <c r="S11" i="9"/>
  <c r="R4" i="9"/>
  <c r="F13" i="3"/>
  <c r="F6" i="3"/>
  <c r="F4" i="3"/>
  <c r="L17" i="1"/>
  <c r="L14" i="1"/>
  <c r="L13" i="1"/>
  <c r="F3" i="1"/>
  <c r="F11" i="1"/>
  <c r="F17" i="1"/>
  <c r="F16" i="1"/>
  <c r="F8" i="1"/>
  <c r="L8" i="1"/>
  <c r="F15" i="1"/>
  <c r="F14" i="1"/>
  <c r="G14" i="1" s="1"/>
  <c r="F13" i="1"/>
  <c r="F12" i="1"/>
  <c r="F10" i="1"/>
  <c r="F9" i="1"/>
  <c r="F7" i="1"/>
  <c r="F6" i="1"/>
  <c r="F5" i="1"/>
  <c r="G5" i="1" s="1"/>
  <c r="F4" i="1"/>
  <c r="L16" i="1"/>
  <c r="L15" i="1"/>
  <c r="L12" i="1"/>
  <c r="L11" i="1"/>
  <c r="L10" i="1"/>
  <c r="M10" i="1" s="1"/>
  <c r="L9" i="1"/>
  <c r="L7" i="1"/>
  <c r="L6" i="1"/>
  <c r="M6" i="1" s="1"/>
  <c r="L3" i="1"/>
  <c r="L18" i="1"/>
  <c r="M8" i="1"/>
  <c r="S17" i="9"/>
  <c r="S14" i="9"/>
  <c r="S12" i="9"/>
  <c r="S10" i="9"/>
  <c r="S9" i="9"/>
  <c r="S6" i="9"/>
  <c r="S5" i="9"/>
  <c r="S4" i="9"/>
  <c r="S3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M3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3" i="9"/>
  <c r="S18" i="8"/>
  <c r="S17" i="8"/>
  <c r="S16" i="8"/>
  <c r="S15" i="8"/>
  <c r="S14" i="8"/>
  <c r="S13" i="8"/>
  <c r="S12" i="8"/>
  <c r="S11" i="8"/>
  <c r="S10" i="8"/>
  <c r="S9" i="8"/>
  <c r="S8" i="8"/>
  <c r="S7" i="8"/>
  <c r="S6" i="8"/>
  <c r="S5" i="8"/>
  <c r="S4" i="8"/>
  <c r="S3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M3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3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3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17" i="3"/>
  <c r="F16" i="3"/>
  <c r="F15" i="3"/>
  <c r="F14" i="3"/>
  <c r="F12" i="3"/>
  <c r="F11" i="3"/>
  <c r="F10" i="3"/>
  <c r="F9" i="3"/>
  <c r="F8" i="3"/>
  <c r="F7" i="3"/>
  <c r="F5" i="3"/>
  <c r="F3" i="3"/>
  <c r="M7" i="1"/>
  <c r="M12" i="1"/>
  <c r="R11" i="1"/>
  <c r="R15" i="1"/>
  <c r="R5" i="1"/>
  <c r="R3" i="1"/>
  <c r="S3" i="1"/>
  <c r="R16" i="1"/>
  <c r="R10" i="1"/>
  <c r="R12" i="1"/>
  <c r="R13" i="1"/>
  <c r="S13" i="1" s="1"/>
  <c r="R14" i="1"/>
  <c r="S15" i="1"/>
  <c r="R17" i="1"/>
  <c r="S17" i="1" s="1"/>
  <c r="R4" i="1"/>
  <c r="R6" i="1"/>
  <c r="R7" i="1"/>
  <c r="R9" i="1"/>
  <c r="S10" i="1"/>
  <c r="S7" i="1"/>
  <c r="S18" i="1"/>
  <c r="S16" i="1"/>
  <c r="S14" i="1"/>
  <c r="S12" i="1"/>
  <c r="S4" i="1"/>
  <c r="M18" i="1"/>
  <c r="M9" i="1"/>
  <c r="G4" i="1"/>
  <c r="G6" i="1"/>
  <c r="G7" i="1"/>
  <c r="G8" i="1"/>
  <c r="G9" i="1"/>
  <c r="G12" i="1"/>
  <c r="G13" i="1"/>
  <c r="G18" i="1"/>
  <c r="G3" i="1"/>
  <c r="H18" i="2" l="1"/>
  <c r="G18" i="2"/>
  <c r="J11" i="2"/>
  <c r="E2" i="10"/>
  <c r="I11" i="2"/>
  <c r="K11" i="2"/>
  <c r="C2" i="10"/>
  <c r="G2" i="10"/>
  <c r="F2" i="10"/>
  <c r="D2" i="10"/>
  <c r="B2" i="10"/>
  <c r="L18" i="9"/>
  <c r="F18" i="9"/>
  <c r="R3" i="9"/>
  <c r="L6" i="9"/>
  <c r="L7" i="9"/>
  <c r="L9" i="9"/>
  <c r="L11" i="9"/>
  <c r="L12" i="9"/>
  <c r="L13" i="9"/>
  <c r="L14" i="9"/>
  <c r="L15" i="9"/>
  <c r="L17" i="9"/>
  <c r="L3" i="9"/>
  <c r="F4" i="9"/>
  <c r="F5" i="9"/>
  <c r="F6" i="9"/>
  <c r="F8" i="9"/>
  <c r="F9" i="9"/>
  <c r="F10" i="9"/>
  <c r="F11" i="9"/>
  <c r="F13" i="9"/>
  <c r="F14" i="9"/>
  <c r="F15" i="9"/>
  <c r="F17" i="9"/>
  <c r="F3" i="9"/>
  <c r="R18" i="8"/>
  <c r="R4" i="8"/>
  <c r="R5" i="8"/>
  <c r="R7" i="8"/>
  <c r="R8" i="8"/>
  <c r="R9" i="8"/>
  <c r="R10" i="8"/>
  <c r="R11" i="8"/>
  <c r="R12" i="8"/>
  <c r="R13" i="8"/>
  <c r="R14" i="8"/>
  <c r="R15" i="8"/>
  <c r="R16" i="8"/>
  <c r="R17" i="8"/>
  <c r="R3" i="8"/>
  <c r="L18" i="8"/>
  <c r="L4" i="8"/>
  <c r="L5" i="8"/>
  <c r="L6" i="8"/>
  <c r="L7" i="8"/>
  <c r="L8" i="8"/>
  <c r="L9" i="8"/>
  <c r="L11" i="8"/>
  <c r="L12" i="8"/>
  <c r="L13" i="8"/>
  <c r="L16" i="8"/>
  <c r="L3" i="8"/>
  <c r="F18" i="8"/>
  <c r="F10" i="8"/>
  <c r="F4" i="8"/>
  <c r="F6" i="8"/>
  <c r="F7" i="8"/>
  <c r="F8" i="8"/>
  <c r="F11" i="8"/>
  <c r="F12" i="8"/>
  <c r="F13" i="8"/>
  <c r="F15" i="8"/>
  <c r="F16" i="8"/>
  <c r="F3" i="8"/>
  <c r="R18" i="7"/>
  <c r="R4" i="7"/>
  <c r="R5" i="7"/>
  <c r="R6" i="7"/>
  <c r="R7" i="7"/>
  <c r="R10" i="7"/>
  <c r="R11" i="7"/>
  <c r="R12" i="7"/>
  <c r="R14" i="7"/>
  <c r="R15" i="7"/>
  <c r="R16" i="7"/>
  <c r="R17" i="7"/>
  <c r="R3" i="7"/>
  <c r="L18" i="7"/>
  <c r="L4" i="7"/>
  <c r="L5" i="7"/>
  <c r="L6" i="7"/>
  <c r="L7" i="7"/>
  <c r="L8" i="7"/>
  <c r="L10" i="7"/>
  <c r="L12" i="7"/>
  <c r="L15" i="7"/>
  <c r="L16" i="7"/>
  <c r="L17" i="7"/>
  <c r="L3" i="7"/>
  <c r="F18" i="7"/>
  <c r="F4" i="7"/>
  <c r="F5" i="7"/>
  <c r="F7" i="7"/>
  <c r="F8" i="7"/>
  <c r="F10" i="7"/>
  <c r="F12" i="7"/>
  <c r="F13" i="7"/>
  <c r="F14" i="7"/>
  <c r="F15" i="7"/>
  <c r="F16" i="7"/>
  <c r="F17" i="7"/>
  <c r="F3" i="7"/>
  <c r="R18" i="6"/>
  <c r="R5" i="6"/>
  <c r="R6" i="6"/>
  <c r="R7" i="6"/>
  <c r="R9" i="6"/>
  <c r="R10" i="6"/>
  <c r="R11" i="6"/>
  <c r="R13" i="6"/>
  <c r="R14" i="6"/>
  <c r="R15" i="6"/>
  <c r="R17" i="6"/>
  <c r="L18" i="6"/>
  <c r="L5" i="6"/>
  <c r="L6" i="6"/>
  <c r="L7" i="6"/>
  <c r="L8" i="6"/>
  <c r="L11" i="6"/>
  <c r="L12" i="6"/>
  <c r="L13" i="6"/>
  <c r="L15" i="6"/>
  <c r="L3" i="6"/>
  <c r="F18" i="6"/>
  <c r="F4" i="6"/>
  <c r="F5" i="6"/>
  <c r="F6" i="6"/>
  <c r="F7" i="6"/>
  <c r="F8" i="6"/>
  <c r="F9" i="6"/>
  <c r="F13" i="6"/>
  <c r="F15" i="6"/>
  <c r="F16" i="6"/>
  <c r="F3" i="6"/>
  <c r="R18" i="5"/>
  <c r="R5" i="5"/>
  <c r="R6" i="5"/>
  <c r="R8" i="5"/>
  <c r="R9" i="5"/>
  <c r="R10" i="5"/>
  <c r="R12" i="5"/>
  <c r="R13" i="5"/>
  <c r="R15" i="5"/>
  <c r="R3" i="5"/>
  <c r="L18" i="5"/>
  <c r="L5" i="5"/>
  <c r="L6" i="5"/>
  <c r="L7" i="5"/>
  <c r="L8" i="5"/>
  <c r="L10" i="5"/>
  <c r="L11" i="5"/>
  <c r="L12" i="5"/>
  <c r="L14" i="5"/>
  <c r="L15" i="5"/>
  <c r="L17" i="5"/>
  <c r="L3" i="5"/>
  <c r="F18" i="5"/>
  <c r="F4" i="5"/>
  <c r="F5" i="5"/>
  <c r="F6" i="5"/>
  <c r="F8" i="5"/>
  <c r="F10" i="5"/>
  <c r="F11" i="5"/>
  <c r="F12" i="5"/>
  <c r="F13" i="5"/>
  <c r="F17" i="5"/>
  <c r="R18" i="4"/>
  <c r="R5" i="4"/>
  <c r="R7" i="4"/>
  <c r="R8" i="4"/>
  <c r="R9" i="4"/>
  <c r="R11" i="4"/>
  <c r="R13" i="4"/>
  <c r="R15" i="4"/>
  <c r="R3" i="4"/>
  <c r="L18" i="4"/>
  <c r="L6" i="4"/>
  <c r="L7" i="4"/>
  <c r="L9" i="4"/>
  <c r="L11" i="4"/>
  <c r="L13" i="4"/>
  <c r="L14" i="4"/>
  <c r="L15" i="4"/>
  <c r="L16" i="4"/>
  <c r="F6" i="4"/>
  <c r="F7" i="4"/>
  <c r="F8" i="4"/>
  <c r="F9" i="4"/>
  <c r="F10" i="4"/>
  <c r="F11" i="4"/>
  <c r="F12" i="4"/>
  <c r="F14" i="4"/>
  <c r="F16" i="4"/>
  <c r="G18" i="3"/>
  <c r="R18" i="3"/>
  <c r="R5" i="3"/>
  <c r="R6" i="3"/>
  <c r="R7" i="3"/>
  <c r="R8" i="3"/>
  <c r="R10" i="3"/>
  <c r="R11" i="3"/>
  <c r="R12" i="3"/>
  <c r="R14" i="3"/>
  <c r="R15" i="3"/>
  <c r="R17" i="3"/>
  <c r="L11" i="3"/>
  <c r="L12" i="3"/>
  <c r="L14" i="3"/>
  <c r="L15" i="3"/>
  <c r="L16" i="3"/>
  <c r="L3" i="3"/>
  <c r="L4" i="3"/>
  <c r="L5" i="3"/>
  <c r="L6" i="3"/>
  <c r="S11" i="1"/>
  <c r="S9" i="1"/>
  <c r="S5" i="1"/>
  <c r="M15" i="1"/>
  <c r="M16" i="1"/>
  <c r="M17" i="1"/>
  <c r="M13" i="1"/>
  <c r="M11" i="1"/>
  <c r="M5" i="1"/>
  <c r="M4" i="1"/>
  <c r="M3" i="1"/>
  <c r="G17" i="1"/>
  <c r="G16" i="1"/>
  <c r="G15" i="1"/>
  <c r="G11" i="1"/>
  <c r="G10" i="1" l="1"/>
  <c r="K16" i="6"/>
  <c r="K15" i="6"/>
  <c r="K4" i="6"/>
  <c r="E12" i="6"/>
  <c r="E11" i="6"/>
  <c r="E10" i="6"/>
  <c r="K17" i="5" l="1"/>
  <c r="K11" i="5"/>
  <c r="K8" i="5"/>
  <c r="K5" i="5"/>
  <c r="E15" i="5"/>
  <c r="E14" i="5"/>
  <c r="E7" i="5"/>
  <c r="Q17" i="4"/>
  <c r="Q10" i="4"/>
  <c r="Q6" i="4"/>
  <c r="K12" i="4"/>
  <c r="E17" i="4"/>
  <c r="F17" i="4" s="1"/>
  <c r="E15" i="4"/>
  <c r="E5" i="4"/>
  <c r="F5" i="4" s="1"/>
  <c r="E4" i="4"/>
  <c r="F4" i="4" s="1"/>
  <c r="Q11" i="3"/>
  <c r="K17" i="3"/>
  <c r="K9" i="3"/>
  <c r="E12" i="3"/>
  <c r="E9" i="3"/>
  <c r="E8" i="3"/>
  <c r="E6" i="3"/>
  <c r="Q6" i="1"/>
  <c r="K14" i="1"/>
  <c r="M14" i="1" l="1"/>
  <c r="S6" i="1"/>
  <c r="F18" i="4"/>
</calcChain>
</file>

<file path=xl/sharedStrings.xml><?xml version="1.0" encoding="utf-8"?>
<sst xmlns="http://schemas.openxmlformats.org/spreadsheetml/2006/main" count="615" uniqueCount="79">
  <si>
    <t>Participant 1</t>
  </si>
  <si>
    <t>Sound Playback</t>
  </si>
  <si>
    <t>Source sound</t>
  </si>
  <si>
    <t>Percieved Direction</t>
  </si>
  <si>
    <t>Actual Directionality</t>
  </si>
  <si>
    <t>Overall Test Time</t>
  </si>
  <si>
    <t>Bare Head</t>
  </si>
  <si>
    <t>W/Bicycle Helmet</t>
  </si>
  <si>
    <t>W/Motorcycle Helmet</t>
  </si>
  <si>
    <t>Participant 2</t>
  </si>
  <si>
    <t>Participant 3</t>
  </si>
  <si>
    <t>Participant 4</t>
  </si>
  <si>
    <t>Participant 5</t>
  </si>
  <si>
    <t>Participant 6</t>
  </si>
  <si>
    <t>Participant</t>
  </si>
  <si>
    <t>Bicycle Helm Accuracy</t>
  </si>
  <si>
    <t>Motorcycle Helm Accuracy</t>
  </si>
  <si>
    <t>AGE</t>
  </si>
  <si>
    <t>Hearing Impairment?</t>
  </si>
  <si>
    <t>Do they wear helmet?</t>
  </si>
  <si>
    <t>h</t>
  </si>
  <si>
    <t>e</t>
  </si>
  <si>
    <t>source sound</t>
  </si>
  <si>
    <t>TOTAL:02:26</t>
  </si>
  <si>
    <t>TOTAL:02:27</t>
  </si>
  <si>
    <t>s</t>
  </si>
  <si>
    <t>Total: 2:51</t>
  </si>
  <si>
    <t>TOTAL: 2:41</t>
  </si>
  <si>
    <t>TOTAL:2:39</t>
  </si>
  <si>
    <t>TOTAL:2:12</t>
  </si>
  <si>
    <t>AVERAGE TIME</t>
  </si>
  <si>
    <t>E</t>
  </si>
  <si>
    <t>TOTAL:2:10</t>
  </si>
  <si>
    <t>TOTAL:2:20</t>
  </si>
  <si>
    <t>TOTAL:2:07</t>
  </si>
  <si>
    <t>TOTAL:2:40</t>
  </si>
  <si>
    <t>TOTAL:2:00</t>
  </si>
  <si>
    <t>TOTAL:3:00</t>
  </si>
  <si>
    <t>TOTAL:2:28</t>
  </si>
  <si>
    <t>TOTAL:2:47</t>
  </si>
  <si>
    <t>TOTAL:2:42</t>
  </si>
  <si>
    <t>TOTAL:2:50</t>
  </si>
  <si>
    <t>TOTAL:3:05</t>
  </si>
  <si>
    <t>TOTAL:3:15</t>
  </si>
  <si>
    <t>WEAR HELMETS</t>
  </si>
  <si>
    <t>HEARING IMPAIRMENT?</t>
  </si>
  <si>
    <t>N/A</t>
  </si>
  <si>
    <t xml:space="preserve">AGE </t>
  </si>
  <si>
    <t>26-32</t>
  </si>
  <si>
    <t>HEARING IMPAIRED</t>
  </si>
  <si>
    <t>NO</t>
  </si>
  <si>
    <t>CRASH HELMS?</t>
  </si>
  <si>
    <t>18-25</t>
  </si>
  <si>
    <t>N</t>
  </si>
  <si>
    <t>INACCURACY</t>
  </si>
  <si>
    <t>TIMETOTAL:02:44</t>
  </si>
  <si>
    <t>Bare Head Accuracy (mean azimuth error)</t>
  </si>
  <si>
    <t>mean</t>
  </si>
  <si>
    <t>in accuracy</t>
  </si>
  <si>
    <t>INNACURACY</t>
  </si>
  <si>
    <t>INACURACY</t>
  </si>
  <si>
    <t>MEDIAN AC. BAREHEAD</t>
  </si>
  <si>
    <t>MEDIAN AC. BICYCLE</t>
  </si>
  <si>
    <t>MEDIAN AC. CRASH HELM</t>
  </si>
  <si>
    <t>Barehead</t>
  </si>
  <si>
    <t>Bicycle helm</t>
  </si>
  <si>
    <t>Full Crash Helm</t>
  </si>
  <si>
    <t>FB AMB'S BARE</t>
  </si>
  <si>
    <t>FB AMB'S BICYCLE</t>
  </si>
  <si>
    <t>FB AMB'S CRASH</t>
  </si>
  <si>
    <t>t-test bare vs bicycle accuracy</t>
  </si>
  <si>
    <t>TTEST FONT BACKS</t>
  </si>
  <si>
    <t>%INAC</t>
  </si>
  <si>
    <t>%</t>
  </si>
  <si>
    <t>%inac bare</t>
  </si>
  <si>
    <t>avg bare%</t>
  </si>
  <si>
    <t>avg crahs%</t>
  </si>
  <si>
    <t>avg bicylee%</t>
  </si>
  <si>
    <t>T-test bare vs crash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</si>
</sst>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0" xfId="0" applyFont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20" fontId="0" fillId="0" borderId="2" xfId="0" applyNumberFormat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9" fontId="0" fillId="0" borderId="0" xfId="1" applyFont="1"/>
    <xf numFmtId="0" fontId="0" fillId="0" borderId="11" xfId="0" applyFill="1" applyBorder="1" applyAlignment="1">
      <alignment horizontal="center"/>
    </xf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/>
    <xf numFmtId="0" fontId="0" fillId="0" borderId="11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Fill="1" applyBorder="1"/>
    <xf numFmtId="0" fontId="0" fillId="0" borderId="18" xfId="0" applyBorder="1" applyAlignment="1">
      <alignment horizontal="center"/>
    </xf>
    <xf numFmtId="0" fontId="0" fillId="0" borderId="8" xfId="0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9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AVARAGE ERRORS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BAREHEAD ERROR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analysis!$F$3:$F$10</c:f>
              <c:numCache>
                <c:formatCode>General</c:formatCode>
                <c:ptCount val="8"/>
                <c:pt idx="0">
                  <c:v>15.7</c:v>
                </c:pt>
                <c:pt idx="1">
                  <c:v>9.1666666666666661</c:v>
                </c:pt>
                <c:pt idx="2">
                  <c:v>60.43333333333333</c:v>
                </c:pt>
                <c:pt idx="3">
                  <c:v>14.066666666666666</c:v>
                </c:pt>
                <c:pt idx="4">
                  <c:v>11.8</c:v>
                </c:pt>
                <c:pt idx="5">
                  <c:v>21.833333333333332</c:v>
                </c:pt>
                <c:pt idx="6">
                  <c:v>25.266666666666666</c:v>
                </c:pt>
                <c:pt idx="7">
                  <c:v>24.366666666666667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A2-FC48-AC45-FE4A613347DC}"/>
            </c:ext>
          </c:extLst>
        </c:ser>
        <c:ser>
          <c:idx val="1"/>
          <c:order val="1"/>
          <c:tx>
            <c:v>BICYCLE HELM ERROR</c:v>
          </c:tx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analysis!$G$3:$G$10</c:f>
              <c:numCache>
                <c:formatCode>General</c:formatCode>
                <c:ptCount val="8"/>
                <c:pt idx="0">
                  <c:v>9.5</c:v>
                </c:pt>
                <c:pt idx="1">
                  <c:v>10.666666666666666</c:v>
                </c:pt>
                <c:pt idx="2">
                  <c:v>43.31333333333334</c:v>
                </c:pt>
                <c:pt idx="3">
                  <c:v>13.866666666666667</c:v>
                </c:pt>
                <c:pt idx="4">
                  <c:v>13.1</c:v>
                </c:pt>
                <c:pt idx="5">
                  <c:v>13.1</c:v>
                </c:pt>
                <c:pt idx="6">
                  <c:v>22.8</c:v>
                </c:pt>
                <c:pt idx="7">
                  <c:v>15.833333333333334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A2-FC48-AC45-FE4A613347DC}"/>
            </c:ext>
          </c:extLst>
        </c:ser>
        <c:ser>
          <c:idx val="2"/>
          <c:order val="2"/>
          <c:tx>
            <c:v>CRASH HELM ERROR</c:v>
          </c:tx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analysis!$H$3:$H$10</c:f>
              <c:numCache>
                <c:formatCode>General</c:formatCode>
                <c:ptCount val="8"/>
                <c:pt idx="0">
                  <c:v>86.566666666666663</c:v>
                </c:pt>
                <c:pt idx="1">
                  <c:v>25.866666666666667</c:v>
                </c:pt>
                <c:pt idx="2">
                  <c:v>67.7</c:v>
                </c:pt>
                <c:pt idx="3">
                  <c:v>14.9</c:v>
                </c:pt>
                <c:pt idx="4">
                  <c:v>23.333333333333332</c:v>
                </c:pt>
                <c:pt idx="5">
                  <c:v>37.6</c:v>
                </c:pt>
                <c:pt idx="6">
                  <c:v>32</c:v>
                </c:pt>
                <c:pt idx="7">
                  <c:v>54.56666666666667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A2-FC48-AC45-FE4A61334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59728"/>
        <c:axId val="64501440"/>
      </c:scatterChart>
      <c:valAx>
        <c:axId val="8905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1440"/>
        <c:crosses val="autoZero"/>
        <c:crossBetween val="midCat"/>
      </c:valAx>
      <c:valAx>
        <c:axId val="645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5972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AVG. Azimuth Error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'ANALYSIS 2'!$E$1:$G$1</c:f>
              <c:strCache>
                <c:ptCount val="3"/>
                <c:pt idx="0">
                  <c:v>Barehead</c:v>
                </c:pt>
                <c:pt idx="1">
                  <c:v>Bicycle helm</c:v>
                </c:pt>
                <c:pt idx="2">
                  <c:v>Full Crash Helm</c:v>
                </c:pt>
              </c:strCache>
            </c:strRef>
          </c:cat>
          <c:val>
            <c:numRef>
              <c:f>'ANALYSIS 2'!$E$2:$G$2</c:f>
              <c:numCache>
                <c:formatCode>General</c:formatCode>
                <c:ptCount val="3"/>
                <c:pt idx="0">
                  <c:v>22.829166666666666</c:v>
                </c:pt>
                <c:pt idx="1">
                  <c:v>17.772499999999997</c:v>
                </c:pt>
                <c:pt idx="2">
                  <c:v>34.799999999999997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9-814A-B97C-400AEDC0D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0192"/>
        <c:axId val="25585824"/>
      </c:barChart>
      <c:catAx>
        <c:axId val="691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5824"/>
        <c:crosses val="autoZero"/>
        <c:auto val="1"/>
        <c:lblAlgn val="ctr"/>
        <c:lblOffset val="100"/>
        <c:noMultiLvlLbl val="0"/>
      </c:catAx>
      <c:valAx>
        <c:axId val="2558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1676400</xdr:colOff>
      <xdr:row>28</xdr:row>
      <xdr:rowOff>177800</xdr:rowOff>
    </xdr:from>
    <xdr:to>
      <xdr:col>16</xdr:col>
      <xdr:colOff>381000</xdr:colOff>
      <xdr:row>53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ED1321-A622-1448-8DD5-75FF7FEA8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6</xdr:row>
      <xdr:rowOff>107950</xdr:rowOff>
    </xdr:from>
    <xdr:to>
      <xdr:col>12</xdr:col>
      <xdr:colOff>539750</xdr:colOff>
      <xdr:row>20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4A425B-3487-ED4E-9A5A-1BCBF3B1E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5"/>
  <sheetViews>
    <sheetView topLeftCell="E1" zoomScale="67" zoomScaleNormal="70" workbookViewId="0">
      <selection activeCell="R9" sqref="R9"/>
    </sheetView>
  </sheetViews>
  <sheetFormatPr baseColWidth="10" defaultColWidth="8.83203125" defaultRowHeight="15" x14ac:dyDescent="0.2"/>
  <cols>
    <col min="2" max="2" width="17.33203125" customWidth="1"/>
    <col min="3" max="3" width="19.6640625" customWidth="1"/>
    <col min="4" max="4" width="14" style="1" customWidth="1"/>
    <col min="5" max="5" width="18.6640625" style="1" customWidth="1"/>
    <col min="6" max="6" width="16.1640625" customWidth="1"/>
    <col min="8" max="8" width="17.5" customWidth="1"/>
    <col min="9" max="9" width="22" customWidth="1"/>
    <col min="10" max="10" width="21" customWidth="1"/>
    <col min="11" max="11" width="20" customWidth="1"/>
    <col min="12" max="12" width="16.1640625" customWidth="1"/>
    <col min="14" max="14" width="17.5" customWidth="1"/>
    <col min="15" max="15" width="20.5" customWidth="1"/>
    <col min="16" max="16" width="14.83203125" customWidth="1"/>
    <col min="17" max="17" width="18.6640625" bestFit="1" customWidth="1"/>
    <col min="18" max="18" width="18.5" customWidth="1"/>
  </cols>
  <sheetData>
    <row r="1" spans="2:19" x14ac:dyDescent="0.2">
      <c r="B1" s="13" t="s">
        <v>0</v>
      </c>
      <c r="C1" t="s">
        <v>6</v>
      </c>
      <c r="H1" t="s">
        <v>7</v>
      </c>
      <c r="N1" t="s">
        <v>8</v>
      </c>
    </row>
    <row r="2" spans="2:19" ht="24" customHeight="1" x14ac:dyDescent="0.2">
      <c r="B2" s="3" t="s">
        <v>1</v>
      </c>
      <c r="C2" s="3" t="s">
        <v>4</v>
      </c>
      <c r="D2" s="3" t="s">
        <v>2</v>
      </c>
      <c r="E2" s="3" t="s">
        <v>3</v>
      </c>
      <c r="F2" s="3" t="s">
        <v>54</v>
      </c>
      <c r="G2" s="29" t="s">
        <v>72</v>
      </c>
      <c r="H2" s="3" t="s">
        <v>1</v>
      </c>
      <c r="I2" s="3" t="s">
        <v>4</v>
      </c>
      <c r="J2" s="3" t="s">
        <v>2</v>
      </c>
      <c r="K2" s="3" t="s">
        <v>3</v>
      </c>
      <c r="L2" s="3" t="s">
        <v>58</v>
      </c>
      <c r="M2" s="29" t="s">
        <v>72</v>
      </c>
      <c r="N2" s="3" t="s">
        <v>1</v>
      </c>
      <c r="O2" s="3" t="s">
        <v>4</v>
      </c>
      <c r="P2" s="3" t="s">
        <v>2</v>
      </c>
      <c r="Q2" s="3" t="s">
        <v>3</v>
      </c>
      <c r="R2" s="3" t="s">
        <v>59</v>
      </c>
      <c r="S2" s="29" t="s">
        <v>72</v>
      </c>
    </row>
    <row r="3" spans="2:19" ht="24" customHeight="1" x14ac:dyDescent="0.2">
      <c r="B3" s="9">
        <v>1</v>
      </c>
      <c r="C3" s="10">
        <v>315</v>
      </c>
      <c r="D3" s="11" t="s">
        <v>20</v>
      </c>
      <c r="E3" s="11">
        <v>316</v>
      </c>
      <c r="F3" s="33">
        <f>MOD(E3-C3,359)</f>
        <v>1</v>
      </c>
      <c r="G3">
        <f>(F3/180)*100</f>
        <v>0.55555555555555558</v>
      </c>
      <c r="H3" s="9">
        <v>1</v>
      </c>
      <c r="I3" s="10">
        <v>67.5</v>
      </c>
      <c r="J3" s="11" t="s">
        <v>22</v>
      </c>
      <c r="K3" s="11">
        <v>45</v>
      </c>
      <c r="L3" s="33">
        <f>MOD(I3-K3,359)</f>
        <v>22.5</v>
      </c>
      <c r="M3">
        <f>(L3/180)*100</f>
        <v>12.5</v>
      </c>
      <c r="N3" s="9">
        <v>1</v>
      </c>
      <c r="O3" s="10">
        <v>22.5</v>
      </c>
      <c r="P3" s="11" t="s">
        <v>21</v>
      </c>
      <c r="Q3" s="11">
        <v>0</v>
      </c>
      <c r="R3" s="33">
        <f>MOD(O3-Q3,359)</f>
        <v>22.5</v>
      </c>
      <c r="S3">
        <f>(R3/180)*100</f>
        <v>12.5</v>
      </c>
    </row>
    <row r="4" spans="2:19" ht="24" customHeight="1" x14ac:dyDescent="0.2">
      <c r="B4" s="5">
        <v>2</v>
      </c>
      <c r="C4" s="4">
        <v>45</v>
      </c>
      <c r="D4" s="3" t="s">
        <v>21</v>
      </c>
      <c r="E4" s="3">
        <v>45</v>
      </c>
      <c r="F4" s="33">
        <f t="shared" ref="F4:F14" si="0">MOD(E4-C4,360)</f>
        <v>0</v>
      </c>
      <c r="G4">
        <f t="shared" ref="G4:G19" si="1">(F4/180)*100</f>
        <v>0</v>
      </c>
      <c r="H4" s="5">
        <v>2</v>
      </c>
      <c r="I4" s="4">
        <v>135</v>
      </c>
      <c r="J4" s="3" t="s">
        <v>20</v>
      </c>
      <c r="K4" s="3">
        <v>117</v>
      </c>
      <c r="L4" s="33">
        <f>MOD(I4-K4,360)</f>
        <v>18</v>
      </c>
      <c r="M4">
        <f t="shared" ref="M4:M18" si="2">(L4/180)*100</f>
        <v>10</v>
      </c>
      <c r="N4" s="5">
        <v>2</v>
      </c>
      <c r="O4" s="4">
        <v>270</v>
      </c>
      <c r="P4" s="3" t="s">
        <v>20</v>
      </c>
      <c r="Q4" s="3">
        <v>290</v>
      </c>
      <c r="R4" s="33">
        <f t="shared" ref="R4:R17" si="3">MOD(Q4-O4,360)</f>
        <v>20</v>
      </c>
      <c r="S4">
        <f t="shared" ref="S4:S18" si="4">(R4/180)*100</f>
        <v>11.111111111111111</v>
      </c>
    </row>
    <row r="5" spans="2:19" ht="24" customHeight="1" x14ac:dyDescent="0.2">
      <c r="B5" s="5">
        <v>3</v>
      </c>
      <c r="C5" s="4">
        <v>90</v>
      </c>
      <c r="D5" s="3" t="s">
        <v>22</v>
      </c>
      <c r="E5" s="3">
        <v>90</v>
      </c>
      <c r="F5" s="33">
        <f>MOD(C5-E5,359)</f>
        <v>0</v>
      </c>
      <c r="G5">
        <f t="shared" si="1"/>
        <v>0</v>
      </c>
      <c r="H5" s="5">
        <v>3</v>
      </c>
      <c r="I5" s="4">
        <v>202.5</v>
      </c>
      <c r="J5" s="3" t="s">
        <v>21</v>
      </c>
      <c r="K5" s="3">
        <v>220</v>
      </c>
      <c r="L5" s="33">
        <f>MOD(K5-I5,359)</f>
        <v>17.5</v>
      </c>
      <c r="M5">
        <f t="shared" si="2"/>
        <v>9.7222222222222232</v>
      </c>
      <c r="N5" s="30">
        <v>3</v>
      </c>
      <c r="O5" s="31">
        <v>135</v>
      </c>
      <c r="P5" s="32" t="s">
        <v>22</v>
      </c>
      <c r="Q5" s="32">
        <v>19</v>
      </c>
      <c r="R5" s="33">
        <f>MOD(O5-Q5,359)</f>
        <v>116</v>
      </c>
      <c r="S5">
        <f t="shared" si="4"/>
        <v>64.444444444444443</v>
      </c>
    </row>
    <row r="6" spans="2:19" ht="24" customHeight="1" x14ac:dyDescent="0.2">
      <c r="B6" s="5">
        <v>4</v>
      </c>
      <c r="C6" s="4">
        <v>225</v>
      </c>
      <c r="D6" s="3" t="s">
        <v>20</v>
      </c>
      <c r="E6" s="3">
        <v>227</v>
      </c>
      <c r="F6" s="33">
        <f t="shared" si="0"/>
        <v>2</v>
      </c>
      <c r="G6">
        <f t="shared" si="1"/>
        <v>1.1111111111111112</v>
      </c>
      <c r="H6" s="5">
        <v>4</v>
      </c>
      <c r="I6" s="4">
        <v>270</v>
      </c>
      <c r="J6" s="3" t="s">
        <v>20</v>
      </c>
      <c r="K6" s="3">
        <v>270</v>
      </c>
      <c r="L6" s="33">
        <f t="shared" ref="L6:L12" si="5">MOD(K6-I6,360)</f>
        <v>0</v>
      </c>
      <c r="M6">
        <f t="shared" si="2"/>
        <v>0</v>
      </c>
      <c r="N6" s="5">
        <v>4</v>
      </c>
      <c r="O6" s="4">
        <v>337.5</v>
      </c>
      <c r="P6" s="3" t="s">
        <v>22</v>
      </c>
      <c r="Q6" s="3">
        <f>360-22</f>
        <v>338</v>
      </c>
      <c r="R6" s="33">
        <f t="shared" si="3"/>
        <v>0.5</v>
      </c>
      <c r="S6">
        <f t="shared" si="4"/>
        <v>0.27777777777777779</v>
      </c>
    </row>
    <row r="7" spans="2:19" ht="24" customHeight="1" x14ac:dyDescent="0.2">
      <c r="B7" s="5">
        <v>5</v>
      </c>
      <c r="C7" s="4">
        <v>180</v>
      </c>
      <c r="D7" s="3" t="s">
        <v>22</v>
      </c>
      <c r="E7" s="3">
        <v>180</v>
      </c>
      <c r="F7" s="33">
        <f t="shared" si="0"/>
        <v>0</v>
      </c>
      <c r="G7">
        <f t="shared" si="1"/>
        <v>0</v>
      </c>
      <c r="H7" s="5">
        <v>5</v>
      </c>
      <c r="I7" s="4">
        <v>0</v>
      </c>
      <c r="J7" s="3" t="s">
        <v>22</v>
      </c>
      <c r="K7" s="3">
        <v>0</v>
      </c>
      <c r="L7" s="33">
        <f t="shared" si="5"/>
        <v>0</v>
      </c>
      <c r="M7">
        <f t="shared" si="2"/>
        <v>0</v>
      </c>
      <c r="N7" s="5">
        <v>5</v>
      </c>
      <c r="O7" s="4">
        <v>180</v>
      </c>
      <c r="P7" s="3" t="s">
        <v>21</v>
      </c>
      <c r="Q7" s="3">
        <v>180</v>
      </c>
      <c r="R7" s="33">
        <f t="shared" si="3"/>
        <v>0</v>
      </c>
      <c r="S7">
        <f t="shared" si="4"/>
        <v>0</v>
      </c>
    </row>
    <row r="8" spans="2:19" ht="24" customHeight="1" x14ac:dyDescent="0.2">
      <c r="B8" s="5">
        <v>6</v>
      </c>
      <c r="C8" s="4">
        <v>0</v>
      </c>
      <c r="D8" s="3" t="s">
        <v>21</v>
      </c>
      <c r="E8" s="3">
        <v>0</v>
      </c>
      <c r="F8" s="33">
        <f t="shared" si="0"/>
        <v>0</v>
      </c>
      <c r="G8">
        <f t="shared" si="1"/>
        <v>0</v>
      </c>
      <c r="H8" s="5">
        <v>6</v>
      </c>
      <c r="I8" s="4">
        <v>45</v>
      </c>
      <c r="J8" s="3" t="s">
        <v>21</v>
      </c>
      <c r="K8" s="3">
        <v>45</v>
      </c>
      <c r="L8" s="33">
        <f t="shared" si="5"/>
        <v>0</v>
      </c>
      <c r="M8">
        <f t="shared" si="2"/>
        <v>0</v>
      </c>
      <c r="N8" s="5">
        <v>6</v>
      </c>
      <c r="O8" s="4">
        <v>0</v>
      </c>
      <c r="P8" s="3" t="s">
        <v>22</v>
      </c>
      <c r="Q8" s="3" t="s">
        <v>46</v>
      </c>
      <c r="R8" s="33">
        <v>0</v>
      </c>
      <c r="S8">
        <v>0</v>
      </c>
    </row>
    <row r="9" spans="2:19" ht="24" customHeight="1" x14ac:dyDescent="0.2">
      <c r="B9" s="5">
        <v>7</v>
      </c>
      <c r="C9" s="4">
        <v>45</v>
      </c>
      <c r="D9" s="3" t="s">
        <v>22</v>
      </c>
      <c r="E9" s="3">
        <v>45</v>
      </c>
      <c r="F9" s="33">
        <f t="shared" si="0"/>
        <v>0</v>
      </c>
      <c r="G9">
        <f t="shared" si="1"/>
        <v>0</v>
      </c>
      <c r="H9" s="5">
        <v>7</v>
      </c>
      <c r="I9" s="4">
        <v>0</v>
      </c>
      <c r="J9" s="3" t="s">
        <v>22</v>
      </c>
      <c r="K9" s="3">
        <v>0</v>
      </c>
      <c r="L9" s="33">
        <f t="shared" si="5"/>
        <v>0</v>
      </c>
      <c r="M9">
        <f t="shared" si="2"/>
        <v>0</v>
      </c>
      <c r="N9" s="5">
        <v>7</v>
      </c>
      <c r="O9" s="4">
        <v>90</v>
      </c>
      <c r="P9" s="3" t="s">
        <v>20</v>
      </c>
      <c r="Q9" s="3">
        <v>270</v>
      </c>
      <c r="R9" s="33">
        <f t="shared" si="3"/>
        <v>180</v>
      </c>
      <c r="S9">
        <f t="shared" si="4"/>
        <v>100</v>
      </c>
    </row>
    <row r="10" spans="2:19" ht="24" customHeight="1" x14ac:dyDescent="0.2">
      <c r="B10" s="5">
        <v>8</v>
      </c>
      <c r="C10" s="4">
        <v>67.5</v>
      </c>
      <c r="D10" s="3" t="s">
        <v>20</v>
      </c>
      <c r="E10" s="3">
        <v>90</v>
      </c>
      <c r="F10" s="33">
        <f t="shared" si="0"/>
        <v>22.5</v>
      </c>
      <c r="G10">
        <f t="shared" si="1"/>
        <v>12.5</v>
      </c>
      <c r="H10" s="5">
        <v>8</v>
      </c>
      <c r="I10" s="4">
        <v>180</v>
      </c>
      <c r="J10" s="3" t="s">
        <v>20</v>
      </c>
      <c r="K10" s="3">
        <v>200</v>
      </c>
      <c r="L10" s="33">
        <f t="shared" si="5"/>
        <v>20</v>
      </c>
      <c r="M10">
        <f t="shared" si="2"/>
        <v>11.111111111111111</v>
      </c>
      <c r="N10" s="30">
        <v>8</v>
      </c>
      <c r="O10" s="31">
        <v>270</v>
      </c>
      <c r="P10" s="32" t="s">
        <v>22</v>
      </c>
      <c r="Q10" s="32">
        <v>45</v>
      </c>
      <c r="R10" s="33">
        <f t="shared" si="3"/>
        <v>135</v>
      </c>
      <c r="S10">
        <f t="shared" si="4"/>
        <v>75</v>
      </c>
    </row>
    <row r="11" spans="2:19" ht="23.25" customHeight="1" x14ac:dyDescent="0.2">
      <c r="B11" s="5">
        <v>9</v>
      </c>
      <c r="C11" s="4">
        <v>247.5</v>
      </c>
      <c r="D11" s="3" t="s">
        <v>21</v>
      </c>
      <c r="E11" s="3">
        <v>300</v>
      </c>
      <c r="F11" s="33">
        <f>MOD(E11-C11,360)</f>
        <v>52.5</v>
      </c>
      <c r="G11">
        <f t="shared" si="1"/>
        <v>29.166666666666668</v>
      </c>
      <c r="H11" s="5">
        <v>9</v>
      </c>
      <c r="I11" s="4">
        <v>112.5</v>
      </c>
      <c r="J11" s="3" t="s">
        <v>21</v>
      </c>
      <c r="K11" s="3">
        <v>90</v>
      </c>
      <c r="L11" s="33">
        <f>MOD(I11-K11,360)</f>
        <v>22.5</v>
      </c>
      <c r="M11">
        <f t="shared" si="2"/>
        <v>12.5</v>
      </c>
      <c r="N11" s="5">
        <v>9</v>
      </c>
      <c r="O11" s="4">
        <v>135</v>
      </c>
      <c r="P11" s="3" t="s">
        <v>21</v>
      </c>
      <c r="Q11" s="3">
        <v>26</v>
      </c>
      <c r="R11" s="33">
        <f>MOD(O11-Q11,360)</f>
        <v>109</v>
      </c>
      <c r="S11">
        <f t="shared" si="4"/>
        <v>60.55555555555555</v>
      </c>
    </row>
    <row r="12" spans="2:19" ht="23.25" customHeight="1" x14ac:dyDescent="0.2">
      <c r="B12" s="5">
        <v>10</v>
      </c>
      <c r="C12" s="4">
        <v>135</v>
      </c>
      <c r="D12" s="3" t="s">
        <v>20</v>
      </c>
      <c r="E12" s="3">
        <v>135</v>
      </c>
      <c r="F12" s="33">
        <f t="shared" si="0"/>
        <v>0</v>
      </c>
      <c r="G12">
        <f t="shared" si="1"/>
        <v>0</v>
      </c>
      <c r="H12" s="5">
        <v>10</v>
      </c>
      <c r="I12" s="4">
        <v>270</v>
      </c>
      <c r="J12" s="3" t="s">
        <v>20</v>
      </c>
      <c r="K12" s="3">
        <v>270</v>
      </c>
      <c r="L12" s="33">
        <f t="shared" si="5"/>
        <v>0</v>
      </c>
      <c r="M12">
        <f t="shared" si="2"/>
        <v>0</v>
      </c>
      <c r="N12" s="5">
        <v>10</v>
      </c>
      <c r="O12" s="4">
        <v>45</v>
      </c>
      <c r="P12" s="3" t="s">
        <v>21</v>
      </c>
      <c r="Q12" s="3">
        <v>180</v>
      </c>
      <c r="R12" s="33">
        <f t="shared" si="3"/>
        <v>135</v>
      </c>
      <c r="S12">
        <f t="shared" si="4"/>
        <v>75</v>
      </c>
    </row>
    <row r="13" spans="2:19" ht="23.25" customHeight="1" x14ac:dyDescent="0.2">
      <c r="B13" s="5">
        <v>11</v>
      </c>
      <c r="C13" s="4">
        <v>0</v>
      </c>
      <c r="D13" s="3" t="s">
        <v>22</v>
      </c>
      <c r="E13" s="3">
        <v>0</v>
      </c>
      <c r="F13" s="33">
        <f t="shared" si="0"/>
        <v>0</v>
      </c>
      <c r="G13">
        <f t="shared" si="1"/>
        <v>0</v>
      </c>
      <c r="H13" s="5">
        <v>11</v>
      </c>
      <c r="I13" s="4">
        <v>67.5</v>
      </c>
      <c r="J13" s="3" t="s">
        <v>22</v>
      </c>
      <c r="K13" s="3">
        <v>58</v>
      </c>
      <c r="L13" s="33">
        <f>MOD(I13-K13,360)</f>
        <v>9.5</v>
      </c>
      <c r="M13">
        <f t="shared" si="2"/>
        <v>5.2777777777777777</v>
      </c>
      <c r="N13" s="5">
        <v>11</v>
      </c>
      <c r="O13" s="4">
        <v>0</v>
      </c>
      <c r="P13" s="3" t="s">
        <v>20</v>
      </c>
      <c r="Q13" s="3">
        <v>225</v>
      </c>
      <c r="R13" s="33">
        <f t="shared" si="3"/>
        <v>225</v>
      </c>
      <c r="S13">
        <f t="shared" si="4"/>
        <v>125</v>
      </c>
    </row>
    <row r="14" spans="2:19" ht="23.25" customHeight="1" x14ac:dyDescent="0.2">
      <c r="B14" s="5">
        <v>12</v>
      </c>
      <c r="C14" s="4">
        <v>270</v>
      </c>
      <c r="D14" s="3" t="s">
        <v>21</v>
      </c>
      <c r="E14" s="3">
        <v>315</v>
      </c>
      <c r="F14" s="33">
        <f t="shared" si="0"/>
        <v>45</v>
      </c>
      <c r="G14">
        <f t="shared" si="1"/>
        <v>25</v>
      </c>
      <c r="H14" s="5">
        <v>12</v>
      </c>
      <c r="I14" s="4">
        <v>292.5</v>
      </c>
      <c r="J14" s="3" t="s">
        <v>21</v>
      </c>
      <c r="K14" s="3">
        <f>180+85</f>
        <v>265</v>
      </c>
      <c r="L14" s="33">
        <f>MOD(I14-K14,360)</f>
        <v>27.5</v>
      </c>
      <c r="M14">
        <f t="shared" si="2"/>
        <v>15.277777777777779</v>
      </c>
      <c r="N14" s="5">
        <v>12</v>
      </c>
      <c r="O14" s="4">
        <v>202.5</v>
      </c>
      <c r="P14" s="3" t="s">
        <v>22</v>
      </c>
      <c r="Q14" s="3">
        <v>285</v>
      </c>
      <c r="R14" s="33">
        <f t="shared" si="3"/>
        <v>82.5</v>
      </c>
      <c r="S14">
        <f t="shared" si="4"/>
        <v>45.833333333333329</v>
      </c>
    </row>
    <row r="15" spans="2:19" ht="23.25" customHeight="1" x14ac:dyDescent="0.2">
      <c r="B15" s="5">
        <v>13</v>
      </c>
      <c r="C15" s="4">
        <v>67.5</v>
      </c>
      <c r="D15" s="3" t="s">
        <v>21</v>
      </c>
      <c r="E15" s="3">
        <v>45</v>
      </c>
      <c r="F15" s="33">
        <f>MOD(C15-E15,360)</f>
        <v>22.5</v>
      </c>
      <c r="G15">
        <f t="shared" si="1"/>
        <v>12.5</v>
      </c>
      <c r="H15" s="5">
        <v>13</v>
      </c>
      <c r="I15" s="4">
        <v>157.5</v>
      </c>
      <c r="J15" s="3" t="s">
        <v>20</v>
      </c>
      <c r="K15" s="3">
        <v>155</v>
      </c>
      <c r="L15" s="33">
        <f>MOD(I15-K15,360)</f>
        <v>2.5</v>
      </c>
      <c r="M15">
        <f t="shared" si="2"/>
        <v>1.3888888888888888</v>
      </c>
      <c r="N15" s="5">
        <v>13</v>
      </c>
      <c r="O15" s="4">
        <v>112.5</v>
      </c>
      <c r="P15" s="3" t="s">
        <v>20</v>
      </c>
      <c r="Q15" s="3">
        <v>70</v>
      </c>
      <c r="R15" s="33">
        <f>MOD(O15-Q15,360)</f>
        <v>42.5</v>
      </c>
      <c r="S15">
        <f t="shared" si="4"/>
        <v>23.611111111111111</v>
      </c>
    </row>
    <row r="16" spans="2:19" ht="23.25" customHeight="1" x14ac:dyDescent="0.2">
      <c r="B16" s="5">
        <v>14</v>
      </c>
      <c r="C16" s="4">
        <v>202.5</v>
      </c>
      <c r="D16" s="3" t="s">
        <v>20</v>
      </c>
      <c r="E16" s="3">
        <v>225</v>
      </c>
      <c r="F16" s="33">
        <f>MOD(E16-C16,360)</f>
        <v>22.5</v>
      </c>
      <c r="G16">
        <f t="shared" si="1"/>
        <v>12.5</v>
      </c>
      <c r="H16" s="5">
        <v>14</v>
      </c>
      <c r="I16" s="4">
        <v>135</v>
      </c>
      <c r="J16" s="3" t="s">
        <v>22</v>
      </c>
      <c r="K16" s="3">
        <v>135</v>
      </c>
      <c r="L16" s="33">
        <f>MOD(I16-K16,360)</f>
        <v>0</v>
      </c>
      <c r="M16">
        <f t="shared" si="2"/>
        <v>0</v>
      </c>
      <c r="N16" s="30">
        <v>14</v>
      </c>
      <c r="O16" s="31">
        <v>67.5</v>
      </c>
      <c r="P16" s="32" t="s">
        <v>20</v>
      </c>
      <c r="Q16" s="32">
        <v>270</v>
      </c>
      <c r="R16" s="33">
        <f>MOD(O16-Q16,360)</f>
        <v>157.5</v>
      </c>
      <c r="S16">
        <f>(R16/180)*100</f>
        <v>87.5</v>
      </c>
    </row>
    <row r="17" spans="2:19" ht="23.25" customHeight="1" thickBot="1" x14ac:dyDescent="0.25">
      <c r="B17" s="6">
        <v>15</v>
      </c>
      <c r="C17" s="4">
        <v>112.5</v>
      </c>
      <c r="D17" s="3" t="s">
        <v>22</v>
      </c>
      <c r="E17" s="3">
        <v>45</v>
      </c>
      <c r="F17" s="33">
        <f>MOD(C17-E17,360)</f>
        <v>67.5</v>
      </c>
      <c r="G17">
        <f t="shared" si="1"/>
        <v>37.5</v>
      </c>
      <c r="H17" s="6">
        <v>15</v>
      </c>
      <c r="I17" s="4">
        <v>22.5</v>
      </c>
      <c r="J17" s="3" t="s">
        <v>21</v>
      </c>
      <c r="K17" s="3">
        <v>20</v>
      </c>
      <c r="L17" s="33">
        <f>MOD(I17-K17,360)</f>
        <v>2.5</v>
      </c>
      <c r="M17">
        <f t="shared" si="2"/>
        <v>1.3888888888888888</v>
      </c>
      <c r="N17" s="6">
        <v>15</v>
      </c>
      <c r="O17" s="4">
        <v>217</v>
      </c>
      <c r="P17" s="3" t="s">
        <v>21</v>
      </c>
      <c r="Q17" s="3">
        <v>290</v>
      </c>
      <c r="R17" s="33">
        <f t="shared" si="3"/>
        <v>73</v>
      </c>
      <c r="S17">
        <f>(R17/180)*100</f>
        <v>40.555555555555557</v>
      </c>
    </row>
    <row r="18" spans="2:19" ht="23.25" customHeight="1" thickBot="1" x14ac:dyDescent="0.25">
      <c r="B18" s="8">
        <v>16</v>
      </c>
      <c r="C18" s="4"/>
      <c r="D18" s="3"/>
      <c r="E18" s="3"/>
      <c r="F18" s="2"/>
      <c r="G18">
        <f t="shared" si="1"/>
        <v>0</v>
      </c>
      <c r="H18" s="8">
        <v>16</v>
      </c>
      <c r="I18" s="4"/>
      <c r="J18" s="3"/>
      <c r="K18" s="3"/>
      <c r="L18">
        <f t="shared" ref="L18" si="6">(K18/180)*100</f>
        <v>0</v>
      </c>
      <c r="M18">
        <f t="shared" si="2"/>
        <v>0</v>
      </c>
      <c r="N18" s="8">
        <v>16</v>
      </c>
      <c r="O18" s="4"/>
      <c r="P18" s="3"/>
      <c r="Q18" s="3"/>
      <c r="R18" s="2"/>
      <c r="S18">
        <f t="shared" si="4"/>
        <v>0</v>
      </c>
    </row>
    <row r="19" spans="2:19" x14ac:dyDescent="0.2">
      <c r="B19" s="7"/>
      <c r="C19" s="15">
        <v>1</v>
      </c>
      <c r="E19" s="14" t="s">
        <v>57</v>
      </c>
      <c r="F19" s="2">
        <f>SUM(F3:F17)/15</f>
        <v>15.7</v>
      </c>
      <c r="G19">
        <f t="shared" si="1"/>
        <v>8.7222222222222214</v>
      </c>
      <c r="L19" s="2">
        <f>SUM(L3:L17)/15</f>
        <v>9.5</v>
      </c>
      <c r="R19" s="2">
        <f>SUM(R3:R17)/15</f>
        <v>86.566666666666663</v>
      </c>
    </row>
    <row r="21" spans="2:19" x14ac:dyDescent="0.2">
      <c r="B21" t="s">
        <v>17</v>
      </c>
      <c r="J21" s="2" t="s">
        <v>23</v>
      </c>
      <c r="Q21" s="2" t="s">
        <v>24</v>
      </c>
    </row>
    <row r="22" spans="2:19" x14ac:dyDescent="0.2">
      <c r="B22" t="s">
        <v>44</v>
      </c>
    </row>
    <row r="23" spans="2:19" x14ac:dyDescent="0.2">
      <c r="B23" t="s">
        <v>45</v>
      </c>
      <c r="E23" s="2" t="s">
        <v>55</v>
      </c>
    </row>
    <row r="27" spans="2:19" x14ac:dyDescent="0.2">
      <c r="C27" s="10"/>
    </row>
    <row r="28" spans="2:19" x14ac:dyDescent="0.2">
      <c r="C28" s="4"/>
    </row>
    <row r="29" spans="2:19" x14ac:dyDescent="0.2">
      <c r="C29" s="4"/>
    </row>
    <row r="30" spans="2:19" x14ac:dyDescent="0.2">
      <c r="C30" s="4"/>
    </row>
    <row r="31" spans="2:19" x14ac:dyDescent="0.2">
      <c r="C31" s="4"/>
    </row>
    <row r="32" spans="2:19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</sheetData>
  <sortState ref="C28:C41">
    <sortCondition ref="C27"/>
  </sortState>
  <pageMargins left="0.7" right="0.7" top="0.75" bottom="0.75" header="0.3" footer="0.3"/>
  <pageSetup paperSize="9" orientation="portrait" r:id="rId1"/>
  <ignoredErrors>
    <ignoredError sqref="L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1"/>
  <sheetViews>
    <sheetView topLeftCell="F1" zoomScale="82" workbookViewId="0">
      <selection activeCell="R18" sqref="R18"/>
    </sheetView>
  </sheetViews>
  <sheetFormatPr baseColWidth="10" defaultColWidth="8.83203125" defaultRowHeight="15" x14ac:dyDescent="0.2"/>
  <cols>
    <col min="2" max="2" width="14.5" customWidth="1"/>
    <col min="3" max="3" width="19.6640625" customWidth="1"/>
    <col min="4" max="4" width="14" style="1" customWidth="1"/>
    <col min="5" max="5" width="18.6640625" style="1" bestFit="1" customWidth="1"/>
    <col min="6" max="6" width="16.1640625" customWidth="1"/>
    <col min="8" max="8" width="17.5" customWidth="1"/>
    <col min="9" max="9" width="22" customWidth="1"/>
    <col min="10" max="10" width="21" customWidth="1"/>
    <col min="11" max="11" width="20" customWidth="1"/>
    <col min="12" max="12" width="16.1640625" customWidth="1"/>
    <col min="14" max="14" width="17.5" customWidth="1"/>
    <col min="15" max="15" width="20.5" customWidth="1"/>
    <col min="16" max="16" width="14.83203125" customWidth="1"/>
    <col min="17" max="17" width="18.6640625" bestFit="1" customWidth="1"/>
    <col min="18" max="18" width="18.5" customWidth="1"/>
  </cols>
  <sheetData>
    <row r="1" spans="2:19" x14ac:dyDescent="0.2">
      <c r="B1" s="13" t="s">
        <v>9</v>
      </c>
      <c r="C1" t="s">
        <v>6</v>
      </c>
      <c r="H1" t="s">
        <v>7</v>
      </c>
      <c r="N1" t="s">
        <v>8</v>
      </c>
    </row>
    <row r="2" spans="2:19" ht="24" customHeight="1" x14ac:dyDescent="0.2">
      <c r="B2" s="3" t="s">
        <v>1</v>
      </c>
      <c r="C2" s="3" t="s">
        <v>4</v>
      </c>
      <c r="D2" s="3" t="s">
        <v>2</v>
      </c>
      <c r="E2" s="3" t="s">
        <v>3</v>
      </c>
      <c r="F2" s="3" t="s">
        <v>54</v>
      </c>
      <c r="G2" s="29" t="s">
        <v>73</v>
      </c>
      <c r="H2" s="3" t="s">
        <v>1</v>
      </c>
      <c r="I2" s="3" t="s">
        <v>4</v>
      </c>
      <c r="J2" s="3" t="s">
        <v>2</v>
      </c>
      <c r="K2" s="3" t="s">
        <v>3</v>
      </c>
      <c r="L2" s="3" t="s">
        <v>54</v>
      </c>
      <c r="M2" t="s">
        <v>73</v>
      </c>
      <c r="N2" s="3" t="s">
        <v>1</v>
      </c>
      <c r="O2" s="3" t="s">
        <v>4</v>
      </c>
      <c r="P2" s="3" t="s">
        <v>2</v>
      </c>
      <c r="Q2" s="3" t="s">
        <v>3</v>
      </c>
      <c r="R2" s="3" t="s">
        <v>54</v>
      </c>
      <c r="S2" t="s">
        <v>73</v>
      </c>
    </row>
    <row r="3" spans="2:19" ht="24" customHeight="1" x14ac:dyDescent="0.2">
      <c r="B3" s="9">
        <v>1</v>
      </c>
      <c r="C3" s="10">
        <v>90</v>
      </c>
      <c r="D3" s="11" t="s">
        <v>21</v>
      </c>
      <c r="E3" s="11">
        <v>90</v>
      </c>
      <c r="F3" s="33">
        <f>MOD(C3-E3,360)</f>
        <v>0</v>
      </c>
      <c r="G3">
        <f>(F3/180)*100</f>
        <v>0</v>
      </c>
      <c r="H3" s="9">
        <v>1</v>
      </c>
      <c r="I3" s="10">
        <v>270</v>
      </c>
      <c r="J3" s="11" t="s">
        <v>25</v>
      </c>
      <c r="K3" s="11">
        <v>270</v>
      </c>
      <c r="L3" s="2">
        <f t="shared" ref="L3:L16" si="0">I3-K3</f>
        <v>0</v>
      </c>
      <c r="M3">
        <f>(L3/180)*100</f>
        <v>0</v>
      </c>
      <c r="N3" s="9">
        <v>1</v>
      </c>
      <c r="O3" s="34">
        <v>22.5</v>
      </c>
      <c r="P3" s="35" t="s">
        <v>25</v>
      </c>
      <c r="Q3" s="35">
        <v>135</v>
      </c>
      <c r="R3" s="36">
        <v>112.5</v>
      </c>
      <c r="S3">
        <f>(R3/180)*100</f>
        <v>62.5</v>
      </c>
    </row>
    <row r="4" spans="2:19" ht="24" customHeight="1" x14ac:dyDescent="0.2">
      <c r="B4" s="5">
        <v>2</v>
      </c>
      <c r="C4" s="4">
        <v>202.5</v>
      </c>
      <c r="D4" s="3" t="s">
        <v>25</v>
      </c>
      <c r="E4" s="3">
        <v>225</v>
      </c>
      <c r="F4" s="33">
        <f>MOD(E4-C4,360)</f>
        <v>22.5</v>
      </c>
      <c r="G4">
        <f t="shared" ref="G4:G18" si="1">(F4/180)*100</f>
        <v>12.5</v>
      </c>
      <c r="H4" s="5">
        <v>2</v>
      </c>
      <c r="I4" s="4">
        <v>0</v>
      </c>
      <c r="J4" s="3" t="s">
        <v>21</v>
      </c>
      <c r="K4" s="3">
        <v>0</v>
      </c>
      <c r="L4" s="2">
        <f t="shared" si="0"/>
        <v>0</v>
      </c>
      <c r="M4">
        <f t="shared" ref="M4:M18" si="2">(L4/180)*100</f>
        <v>0</v>
      </c>
      <c r="N4" s="5">
        <v>2</v>
      </c>
      <c r="O4" s="4">
        <v>202.5</v>
      </c>
      <c r="P4" s="3" t="s">
        <v>21</v>
      </c>
      <c r="Q4" s="3">
        <v>203</v>
      </c>
      <c r="R4" s="12">
        <v>0.5</v>
      </c>
      <c r="S4">
        <f t="shared" ref="S4:S18" si="3">(R4/180)*100</f>
        <v>0.27777777777777779</v>
      </c>
    </row>
    <row r="5" spans="2:19" ht="24" customHeight="1" x14ac:dyDescent="0.2">
      <c r="B5" s="5">
        <v>3</v>
      </c>
      <c r="C5" s="4">
        <v>22.5</v>
      </c>
      <c r="D5" s="3" t="s">
        <v>20</v>
      </c>
      <c r="E5" s="3">
        <v>24</v>
      </c>
      <c r="F5" s="33">
        <f>MOD(E5-C5,360)</f>
        <v>1.5</v>
      </c>
      <c r="G5">
        <f t="shared" si="1"/>
        <v>0.83333333333333337</v>
      </c>
      <c r="H5" s="5">
        <v>3</v>
      </c>
      <c r="I5" s="4">
        <v>180</v>
      </c>
      <c r="J5" s="3" t="s">
        <v>20</v>
      </c>
      <c r="K5" s="3">
        <v>180</v>
      </c>
      <c r="L5" s="2">
        <f t="shared" si="0"/>
        <v>0</v>
      </c>
      <c r="M5">
        <f t="shared" si="2"/>
        <v>0</v>
      </c>
      <c r="N5" s="5">
        <v>3</v>
      </c>
      <c r="O5" s="4">
        <v>112.5</v>
      </c>
      <c r="P5" s="3" t="s">
        <v>20</v>
      </c>
      <c r="Q5" s="3">
        <v>111</v>
      </c>
      <c r="R5" s="12">
        <f t="shared" ref="R5:R17" si="4">O5-Q5</f>
        <v>1.5</v>
      </c>
      <c r="S5">
        <f t="shared" si="3"/>
        <v>0.83333333333333337</v>
      </c>
    </row>
    <row r="6" spans="2:19" ht="24" customHeight="1" x14ac:dyDescent="0.2">
      <c r="B6" s="5">
        <v>4</v>
      </c>
      <c r="C6" s="4">
        <v>315</v>
      </c>
      <c r="D6" s="3" t="s">
        <v>20</v>
      </c>
      <c r="E6" s="3">
        <f>360-22</f>
        <v>338</v>
      </c>
      <c r="F6" s="33">
        <f>MOD(E6-C6,360)</f>
        <v>23</v>
      </c>
      <c r="G6">
        <f t="shared" si="1"/>
        <v>12.777777777777777</v>
      </c>
      <c r="H6" s="5">
        <v>4</v>
      </c>
      <c r="I6" s="4">
        <v>112.5</v>
      </c>
      <c r="J6" s="3" t="s">
        <v>20</v>
      </c>
      <c r="K6" s="3">
        <v>108</v>
      </c>
      <c r="L6" s="2">
        <f t="shared" si="0"/>
        <v>4.5</v>
      </c>
      <c r="M6">
        <f t="shared" si="2"/>
        <v>2.5</v>
      </c>
      <c r="N6" s="5">
        <v>4</v>
      </c>
      <c r="O6" s="4">
        <v>270</v>
      </c>
      <c r="P6" s="3" t="s">
        <v>21</v>
      </c>
      <c r="Q6" s="3">
        <v>270</v>
      </c>
      <c r="R6" s="12">
        <f t="shared" si="4"/>
        <v>0</v>
      </c>
      <c r="S6">
        <f t="shared" si="3"/>
        <v>0</v>
      </c>
    </row>
    <row r="7" spans="2:19" ht="24" customHeight="1" x14ac:dyDescent="0.2">
      <c r="B7" s="5">
        <v>5</v>
      </c>
      <c r="C7" s="4">
        <v>157.5</v>
      </c>
      <c r="D7" s="3" t="s">
        <v>25</v>
      </c>
      <c r="E7" s="3">
        <v>135</v>
      </c>
      <c r="F7" s="33">
        <f t="shared" ref="F7:F17" si="5">MOD(C7-E7,360)</f>
        <v>22.5</v>
      </c>
      <c r="G7">
        <f t="shared" si="1"/>
        <v>12.5</v>
      </c>
      <c r="H7" s="5">
        <v>5</v>
      </c>
      <c r="I7" s="4">
        <v>292.5</v>
      </c>
      <c r="J7" s="3" t="s">
        <v>21</v>
      </c>
      <c r="K7" s="3">
        <v>293</v>
      </c>
      <c r="L7" s="2">
        <v>0.5</v>
      </c>
      <c r="M7">
        <f t="shared" si="2"/>
        <v>0.27777777777777779</v>
      </c>
      <c r="N7" s="5">
        <v>5</v>
      </c>
      <c r="O7" s="4">
        <v>90</v>
      </c>
      <c r="P7" s="3" t="s">
        <v>25</v>
      </c>
      <c r="Q7" s="3">
        <v>90</v>
      </c>
      <c r="R7" s="12">
        <f t="shared" si="4"/>
        <v>0</v>
      </c>
      <c r="S7">
        <f t="shared" si="3"/>
        <v>0</v>
      </c>
    </row>
    <row r="8" spans="2:19" ht="24" customHeight="1" x14ac:dyDescent="0.2">
      <c r="B8" s="5">
        <v>6</v>
      </c>
      <c r="C8" s="4">
        <v>337.5</v>
      </c>
      <c r="D8" s="3" t="s">
        <v>25</v>
      </c>
      <c r="E8" s="3">
        <f>360-24</f>
        <v>336</v>
      </c>
      <c r="F8" s="33">
        <f t="shared" si="5"/>
        <v>1.5</v>
      </c>
      <c r="G8">
        <f t="shared" si="1"/>
        <v>0.83333333333333337</v>
      </c>
      <c r="H8" s="5">
        <v>6</v>
      </c>
      <c r="I8" s="4">
        <v>67.5</v>
      </c>
      <c r="J8" s="3" t="s">
        <v>25</v>
      </c>
      <c r="K8" s="3">
        <v>90</v>
      </c>
      <c r="L8" s="2">
        <v>22.5</v>
      </c>
      <c r="M8">
        <f t="shared" si="2"/>
        <v>12.5</v>
      </c>
      <c r="N8" s="5">
        <v>6</v>
      </c>
      <c r="O8" s="4">
        <v>67.5</v>
      </c>
      <c r="P8" s="3" t="s">
        <v>21</v>
      </c>
      <c r="Q8" s="3">
        <v>65</v>
      </c>
      <c r="R8" s="12">
        <f t="shared" si="4"/>
        <v>2.5</v>
      </c>
      <c r="S8">
        <f t="shared" si="3"/>
        <v>1.3888888888888888</v>
      </c>
    </row>
    <row r="9" spans="2:19" ht="24" customHeight="1" x14ac:dyDescent="0.2">
      <c r="B9" s="5">
        <v>7</v>
      </c>
      <c r="C9" s="4">
        <v>270</v>
      </c>
      <c r="D9" s="3" t="s">
        <v>20</v>
      </c>
      <c r="E9" s="3">
        <f>270-17</f>
        <v>253</v>
      </c>
      <c r="F9" s="33">
        <f t="shared" si="5"/>
        <v>17</v>
      </c>
      <c r="G9">
        <f t="shared" si="1"/>
        <v>9.4444444444444446</v>
      </c>
      <c r="H9" s="5">
        <v>7</v>
      </c>
      <c r="I9" s="4">
        <v>225</v>
      </c>
      <c r="J9" s="3" t="s">
        <v>20</v>
      </c>
      <c r="K9" s="3">
        <f>225+22</f>
        <v>247</v>
      </c>
      <c r="L9" s="2">
        <v>22</v>
      </c>
      <c r="M9">
        <f t="shared" si="2"/>
        <v>12.222222222222221</v>
      </c>
      <c r="N9" s="5">
        <v>7</v>
      </c>
      <c r="O9" s="31">
        <v>0</v>
      </c>
      <c r="P9" s="32" t="s">
        <v>21</v>
      </c>
      <c r="Q9" s="32">
        <v>158</v>
      </c>
      <c r="R9" s="36">
        <v>158</v>
      </c>
      <c r="S9">
        <f t="shared" si="3"/>
        <v>87.777777777777771</v>
      </c>
    </row>
    <row r="10" spans="2:19" ht="24" customHeight="1" x14ac:dyDescent="0.2">
      <c r="B10" s="5">
        <v>8</v>
      </c>
      <c r="C10" s="4">
        <v>45</v>
      </c>
      <c r="D10" s="3" t="s">
        <v>20</v>
      </c>
      <c r="E10" s="3">
        <v>45</v>
      </c>
      <c r="F10" s="33">
        <f>MOD(E10-C10,360)</f>
        <v>0</v>
      </c>
      <c r="G10">
        <f t="shared" si="1"/>
        <v>0</v>
      </c>
      <c r="H10" s="5">
        <v>8</v>
      </c>
      <c r="I10" s="4">
        <v>292.5</v>
      </c>
      <c r="J10" s="3" t="s">
        <v>20</v>
      </c>
      <c r="K10" s="3">
        <v>315</v>
      </c>
      <c r="L10" s="2">
        <v>22.5</v>
      </c>
      <c r="M10">
        <f t="shared" si="2"/>
        <v>12.5</v>
      </c>
      <c r="N10" s="5">
        <v>8</v>
      </c>
      <c r="O10" s="4">
        <v>180</v>
      </c>
      <c r="P10" s="3" t="s">
        <v>25</v>
      </c>
      <c r="Q10" s="3">
        <v>180</v>
      </c>
      <c r="R10" s="12">
        <f t="shared" si="4"/>
        <v>0</v>
      </c>
      <c r="S10">
        <f t="shared" si="3"/>
        <v>0</v>
      </c>
    </row>
    <row r="11" spans="2:19" ht="23.25" customHeight="1" x14ac:dyDescent="0.2">
      <c r="B11" s="5">
        <v>9</v>
      </c>
      <c r="C11" s="4">
        <v>315</v>
      </c>
      <c r="D11" s="3" t="s">
        <v>21</v>
      </c>
      <c r="E11" s="3">
        <v>315</v>
      </c>
      <c r="F11" s="33">
        <f t="shared" si="5"/>
        <v>0</v>
      </c>
      <c r="G11">
        <f t="shared" si="1"/>
        <v>0</v>
      </c>
      <c r="H11" s="5">
        <v>9</v>
      </c>
      <c r="I11" s="4">
        <v>90</v>
      </c>
      <c r="J11" s="3" t="s">
        <v>21</v>
      </c>
      <c r="K11" s="3">
        <v>90</v>
      </c>
      <c r="L11" s="2">
        <f t="shared" si="0"/>
        <v>0</v>
      </c>
      <c r="M11">
        <f t="shared" si="2"/>
        <v>0</v>
      </c>
      <c r="N11" s="5">
        <v>9</v>
      </c>
      <c r="O11" s="4">
        <v>337.5</v>
      </c>
      <c r="P11" s="3" t="s">
        <v>20</v>
      </c>
      <c r="Q11" s="3">
        <f>315+22</f>
        <v>337</v>
      </c>
      <c r="R11" s="12">
        <f t="shared" si="4"/>
        <v>0.5</v>
      </c>
      <c r="S11">
        <f t="shared" si="3"/>
        <v>0.27777777777777779</v>
      </c>
    </row>
    <row r="12" spans="2:19" ht="23.25" customHeight="1" x14ac:dyDescent="0.2">
      <c r="B12" s="5">
        <v>10</v>
      </c>
      <c r="C12" s="4">
        <v>157.5</v>
      </c>
      <c r="D12" s="3" t="s">
        <v>21</v>
      </c>
      <c r="E12" s="3">
        <f>180-27</f>
        <v>153</v>
      </c>
      <c r="F12" s="33">
        <f t="shared" si="5"/>
        <v>4.5</v>
      </c>
      <c r="G12">
        <f t="shared" si="1"/>
        <v>2.5</v>
      </c>
      <c r="H12" s="5">
        <v>10</v>
      </c>
      <c r="I12" s="4">
        <v>0</v>
      </c>
      <c r="J12" s="3" t="s">
        <v>21</v>
      </c>
      <c r="K12" s="3">
        <v>0</v>
      </c>
      <c r="L12" s="2">
        <f t="shared" si="0"/>
        <v>0</v>
      </c>
      <c r="M12">
        <f t="shared" si="2"/>
        <v>0</v>
      </c>
      <c r="N12" s="5">
        <v>10</v>
      </c>
      <c r="O12" s="4">
        <v>112.5</v>
      </c>
      <c r="P12" s="3" t="s">
        <v>25</v>
      </c>
      <c r="Q12" s="3">
        <v>90</v>
      </c>
      <c r="R12" s="12">
        <f t="shared" si="4"/>
        <v>22.5</v>
      </c>
      <c r="S12">
        <f t="shared" si="3"/>
        <v>12.5</v>
      </c>
    </row>
    <row r="13" spans="2:19" ht="23.25" customHeight="1" x14ac:dyDescent="0.2">
      <c r="B13" s="5">
        <v>11</v>
      </c>
      <c r="C13" s="4">
        <v>247.5</v>
      </c>
      <c r="D13" s="3" t="s">
        <v>25</v>
      </c>
      <c r="E13" s="3">
        <v>270</v>
      </c>
      <c r="F13" s="33">
        <f>MOD(E13-C13,360)</f>
        <v>22.5</v>
      </c>
      <c r="G13">
        <f t="shared" si="1"/>
        <v>12.5</v>
      </c>
      <c r="H13" s="5">
        <v>11</v>
      </c>
      <c r="I13" s="4">
        <v>270</v>
      </c>
      <c r="J13" s="3" t="s">
        <v>25</v>
      </c>
      <c r="K13" s="3">
        <v>290</v>
      </c>
      <c r="L13" s="2">
        <v>20</v>
      </c>
      <c r="M13">
        <f t="shared" si="2"/>
        <v>11.111111111111111</v>
      </c>
      <c r="N13" s="5">
        <v>11</v>
      </c>
      <c r="O13" s="4">
        <v>247.5</v>
      </c>
      <c r="P13" s="3" t="s">
        <v>21</v>
      </c>
      <c r="Q13" s="3">
        <v>270</v>
      </c>
      <c r="R13" s="12">
        <v>22.5</v>
      </c>
      <c r="S13">
        <f t="shared" si="3"/>
        <v>12.5</v>
      </c>
    </row>
    <row r="14" spans="2:19" ht="23.25" customHeight="1" x14ac:dyDescent="0.2">
      <c r="B14" s="5">
        <v>12</v>
      </c>
      <c r="C14" s="4">
        <v>157.5</v>
      </c>
      <c r="D14" s="3" t="s">
        <v>20</v>
      </c>
      <c r="E14" s="3">
        <v>135</v>
      </c>
      <c r="F14" s="33">
        <f t="shared" si="5"/>
        <v>22.5</v>
      </c>
      <c r="G14">
        <f t="shared" si="1"/>
        <v>12.5</v>
      </c>
      <c r="H14" s="5">
        <v>12</v>
      </c>
      <c r="I14" s="4">
        <v>112.5</v>
      </c>
      <c r="J14" s="3" t="s">
        <v>25</v>
      </c>
      <c r="K14" s="3">
        <v>45</v>
      </c>
      <c r="L14" s="2">
        <f t="shared" si="0"/>
        <v>67.5</v>
      </c>
      <c r="M14">
        <f t="shared" si="2"/>
        <v>37.5</v>
      </c>
      <c r="N14" s="5">
        <v>12</v>
      </c>
      <c r="O14" s="4">
        <v>90</v>
      </c>
      <c r="P14" s="3" t="s">
        <v>25</v>
      </c>
      <c r="Q14" s="3">
        <v>45</v>
      </c>
      <c r="R14" s="12">
        <f t="shared" si="4"/>
        <v>45</v>
      </c>
      <c r="S14">
        <f t="shared" si="3"/>
        <v>25</v>
      </c>
    </row>
    <row r="15" spans="2:19" ht="23.25" customHeight="1" x14ac:dyDescent="0.2">
      <c r="B15" s="5">
        <v>13</v>
      </c>
      <c r="C15" s="4">
        <v>0</v>
      </c>
      <c r="D15" s="3" t="s">
        <v>25</v>
      </c>
      <c r="E15" s="3">
        <v>0</v>
      </c>
      <c r="F15" s="33">
        <f t="shared" si="5"/>
        <v>0</v>
      </c>
      <c r="G15">
        <f t="shared" si="1"/>
        <v>0</v>
      </c>
      <c r="H15" s="5">
        <v>13</v>
      </c>
      <c r="I15" s="4">
        <v>135</v>
      </c>
      <c r="J15" s="3" t="s">
        <v>21</v>
      </c>
      <c r="K15" s="3">
        <v>135</v>
      </c>
      <c r="L15" s="2">
        <f t="shared" si="0"/>
        <v>0</v>
      </c>
      <c r="M15">
        <f t="shared" si="2"/>
        <v>0</v>
      </c>
      <c r="N15" s="5">
        <v>13</v>
      </c>
      <c r="O15" s="4">
        <v>315</v>
      </c>
      <c r="P15" s="3" t="s">
        <v>20</v>
      </c>
      <c r="Q15" s="3">
        <v>315</v>
      </c>
      <c r="R15" s="12">
        <f t="shared" si="4"/>
        <v>0</v>
      </c>
      <c r="S15">
        <f t="shared" si="3"/>
        <v>0</v>
      </c>
    </row>
    <row r="16" spans="2:19" ht="23.25" customHeight="1" x14ac:dyDescent="0.2">
      <c r="B16" s="5">
        <v>14</v>
      </c>
      <c r="C16" s="4">
        <v>180</v>
      </c>
      <c r="D16" s="3" t="s">
        <v>21</v>
      </c>
      <c r="E16" s="3">
        <v>180</v>
      </c>
      <c r="F16" s="33">
        <f t="shared" si="5"/>
        <v>0</v>
      </c>
      <c r="G16">
        <f t="shared" si="1"/>
        <v>0</v>
      </c>
      <c r="H16" s="5">
        <v>14</v>
      </c>
      <c r="I16" s="4">
        <v>180</v>
      </c>
      <c r="J16" s="3" t="s">
        <v>25</v>
      </c>
      <c r="K16" s="3">
        <v>180</v>
      </c>
      <c r="L16" s="2">
        <f t="shared" si="0"/>
        <v>0</v>
      </c>
      <c r="M16">
        <f t="shared" si="2"/>
        <v>0</v>
      </c>
      <c r="N16" s="5">
        <v>14</v>
      </c>
      <c r="O16" s="4">
        <v>112.5</v>
      </c>
      <c r="P16" s="3" t="s">
        <v>20</v>
      </c>
      <c r="Q16" s="3">
        <v>135</v>
      </c>
      <c r="R16" s="12">
        <v>22.5</v>
      </c>
      <c r="S16">
        <f t="shared" si="3"/>
        <v>12.5</v>
      </c>
    </row>
    <row r="17" spans="2:19" ht="23.25" customHeight="1" thickBot="1" x14ac:dyDescent="0.25">
      <c r="B17" s="6">
        <v>15</v>
      </c>
      <c r="C17" s="4">
        <v>270</v>
      </c>
      <c r="D17" s="3" t="s">
        <v>21</v>
      </c>
      <c r="E17" s="3">
        <v>270</v>
      </c>
      <c r="F17" s="33">
        <f t="shared" si="5"/>
        <v>0</v>
      </c>
      <c r="G17">
        <f t="shared" si="1"/>
        <v>0</v>
      </c>
      <c r="H17" s="6">
        <v>15</v>
      </c>
      <c r="I17" s="4">
        <v>337.5</v>
      </c>
      <c r="J17" s="3" t="s">
        <v>21</v>
      </c>
      <c r="K17" s="3">
        <f>315+23</f>
        <v>338</v>
      </c>
      <c r="L17" s="2">
        <v>0.5</v>
      </c>
      <c r="M17">
        <f t="shared" si="2"/>
        <v>0.27777777777777779</v>
      </c>
      <c r="N17" s="6">
        <v>15</v>
      </c>
      <c r="O17" s="4">
        <v>0</v>
      </c>
      <c r="P17" s="3" t="s">
        <v>20</v>
      </c>
      <c r="Q17" s="3">
        <v>0</v>
      </c>
      <c r="R17" s="12">
        <f t="shared" si="4"/>
        <v>0</v>
      </c>
      <c r="S17">
        <f t="shared" si="3"/>
        <v>0</v>
      </c>
    </row>
    <row r="18" spans="2:19" ht="23.25" customHeight="1" thickBot="1" x14ac:dyDescent="0.25">
      <c r="B18" s="8"/>
      <c r="C18" s="4"/>
      <c r="D18" s="3"/>
      <c r="E18" s="3"/>
      <c r="F18" s="2">
        <f>SUM(F3:F17)/15</f>
        <v>9.1666666666666661</v>
      </c>
      <c r="G18">
        <f t="shared" si="1"/>
        <v>5.0925925925925926</v>
      </c>
      <c r="H18" s="8"/>
      <c r="I18" s="4"/>
      <c r="J18" s="3"/>
      <c r="K18" s="3"/>
      <c r="L18" s="2">
        <f>SUM(L3:L17)/15</f>
        <v>10.666666666666666</v>
      </c>
      <c r="M18">
        <f t="shared" si="2"/>
        <v>5.9259259259259256</v>
      </c>
      <c r="N18" s="8"/>
      <c r="O18" s="4"/>
      <c r="P18" s="3"/>
      <c r="Q18" s="3"/>
      <c r="R18" s="2">
        <f>SUM(R3:R17)/15</f>
        <v>25.866666666666667</v>
      </c>
      <c r="S18">
        <f t="shared" si="3"/>
        <v>14.37037037037037</v>
      </c>
    </row>
    <row r="19" spans="2:19" x14ac:dyDescent="0.2">
      <c r="B19" s="7"/>
      <c r="F19" s="2"/>
      <c r="L19" s="2"/>
      <c r="R19" s="19"/>
    </row>
    <row r="21" spans="2:19" x14ac:dyDescent="0.2">
      <c r="F21" s="2" t="s">
        <v>27</v>
      </c>
      <c r="L21" s="2" t="s">
        <v>26</v>
      </c>
      <c r="R21" s="19">
        <v>9.375E-2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3"/>
  <sheetViews>
    <sheetView zoomScale="85" zoomScaleNormal="85" workbookViewId="0">
      <selection activeCell="H25" sqref="H25"/>
    </sheetView>
  </sheetViews>
  <sheetFormatPr baseColWidth="10" defaultColWidth="8.83203125" defaultRowHeight="15" x14ac:dyDescent="0.2"/>
  <cols>
    <col min="2" max="2" width="14.5" customWidth="1"/>
    <col min="3" max="3" width="19.6640625" customWidth="1"/>
    <col min="4" max="4" width="14" style="1" customWidth="1"/>
    <col min="5" max="5" width="18.6640625" style="1" bestFit="1" customWidth="1"/>
    <col min="6" max="6" width="16.1640625" customWidth="1"/>
    <col min="8" max="8" width="17.5" customWidth="1"/>
    <col min="9" max="9" width="22" customWidth="1"/>
    <col min="10" max="10" width="21" customWidth="1"/>
    <col min="11" max="11" width="20" customWidth="1"/>
    <col min="12" max="12" width="16.1640625" customWidth="1"/>
    <col min="14" max="14" width="17.5" customWidth="1"/>
    <col min="15" max="15" width="20.5" customWidth="1"/>
    <col min="16" max="16" width="14.83203125" customWidth="1"/>
    <col min="17" max="17" width="18.6640625" bestFit="1" customWidth="1"/>
    <col min="18" max="18" width="18.5" customWidth="1"/>
  </cols>
  <sheetData>
    <row r="1" spans="2:19" x14ac:dyDescent="0.2">
      <c r="B1" s="13" t="s">
        <v>10</v>
      </c>
      <c r="C1" t="s">
        <v>6</v>
      </c>
      <c r="H1" t="s">
        <v>7</v>
      </c>
      <c r="N1" t="s">
        <v>8</v>
      </c>
    </row>
    <row r="2" spans="2:19" ht="24" customHeight="1" x14ac:dyDescent="0.2">
      <c r="B2" s="3" t="s">
        <v>1</v>
      </c>
      <c r="C2" s="3" t="s">
        <v>4</v>
      </c>
      <c r="D2" s="3" t="s">
        <v>2</v>
      </c>
      <c r="E2" s="3" t="s">
        <v>3</v>
      </c>
      <c r="F2" s="3" t="s">
        <v>60</v>
      </c>
      <c r="G2" t="s">
        <v>73</v>
      </c>
      <c r="H2" s="3" t="s">
        <v>1</v>
      </c>
      <c r="I2" s="3" t="s">
        <v>4</v>
      </c>
      <c r="J2" s="3" t="s">
        <v>2</v>
      </c>
      <c r="K2" s="3" t="s">
        <v>3</v>
      </c>
      <c r="L2" s="3" t="s">
        <v>54</v>
      </c>
      <c r="M2" t="s">
        <v>73</v>
      </c>
      <c r="N2" s="3" t="s">
        <v>1</v>
      </c>
      <c r="O2" s="3" t="s">
        <v>4</v>
      </c>
      <c r="P2" s="3" t="s">
        <v>2</v>
      </c>
      <c r="Q2" s="3" t="s">
        <v>3</v>
      </c>
      <c r="R2" s="3" t="s">
        <v>59</v>
      </c>
      <c r="S2" t="s">
        <v>73</v>
      </c>
    </row>
    <row r="3" spans="2:19" ht="24" customHeight="1" x14ac:dyDescent="0.2">
      <c r="B3" s="9">
        <v>1</v>
      </c>
      <c r="C3" s="10">
        <v>292</v>
      </c>
      <c r="D3" s="11" t="s">
        <v>20</v>
      </c>
      <c r="E3" s="11">
        <v>303</v>
      </c>
      <c r="F3" s="12">
        <v>11</v>
      </c>
      <c r="G3">
        <f>(F3/180)*100</f>
        <v>6.1111111111111107</v>
      </c>
      <c r="H3" s="9">
        <v>1</v>
      </c>
      <c r="I3" s="10">
        <v>247.5</v>
      </c>
      <c r="J3" s="11" t="s">
        <v>21</v>
      </c>
      <c r="K3" s="11">
        <v>292</v>
      </c>
      <c r="L3" s="12">
        <v>44.5</v>
      </c>
      <c r="M3">
        <f>(L3/180)*100</f>
        <v>24.722222222222221</v>
      </c>
      <c r="N3" s="9">
        <v>1</v>
      </c>
      <c r="O3" s="10">
        <v>67.5</v>
      </c>
      <c r="P3" s="11" t="s">
        <v>31</v>
      </c>
      <c r="Q3" s="11">
        <v>42</v>
      </c>
      <c r="R3" s="12">
        <f>O3-Q3</f>
        <v>25.5</v>
      </c>
      <c r="S3">
        <f>(R3/180)*100</f>
        <v>14.166666666666666</v>
      </c>
    </row>
    <row r="4" spans="2:19" ht="24" customHeight="1" x14ac:dyDescent="0.2">
      <c r="B4" s="5">
        <v>2</v>
      </c>
      <c r="C4" s="4">
        <v>112</v>
      </c>
      <c r="D4" s="3" t="s">
        <v>21</v>
      </c>
      <c r="E4" s="3">
        <f>90-14</f>
        <v>76</v>
      </c>
      <c r="F4" s="12">
        <f t="shared" ref="F4:F17" si="0">C4-E4</f>
        <v>36</v>
      </c>
      <c r="G4">
        <f t="shared" ref="G4:G18" si="1">(F4/180)*100</f>
        <v>20</v>
      </c>
      <c r="H4" s="5">
        <v>2</v>
      </c>
      <c r="I4" s="4">
        <v>90</v>
      </c>
      <c r="J4" s="3" t="s">
        <v>20</v>
      </c>
      <c r="K4" s="3">
        <v>99</v>
      </c>
      <c r="L4" s="12">
        <v>9</v>
      </c>
      <c r="M4">
        <f t="shared" ref="M4:M18" si="2">(L4/180)*100</f>
        <v>5</v>
      </c>
      <c r="N4" s="5">
        <v>2</v>
      </c>
      <c r="O4" s="31">
        <v>225</v>
      </c>
      <c r="P4" s="32" t="s">
        <v>22</v>
      </c>
      <c r="Q4" s="32">
        <v>324</v>
      </c>
      <c r="R4" s="36">
        <v>99</v>
      </c>
      <c r="S4">
        <f t="shared" ref="S4:S18" si="3">(R4/180)*100</f>
        <v>55.000000000000007</v>
      </c>
    </row>
    <row r="5" spans="2:19" ht="24" customHeight="1" x14ac:dyDescent="0.2">
      <c r="B5" s="5">
        <v>3</v>
      </c>
      <c r="C5" s="4">
        <v>45</v>
      </c>
      <c r="D5" s="3" t="s">
        <v>22</v>
      </c>
      <c r="E5" s="3">
        <f>45-17</f>
        <v>28</v>
      </c>
      <c r="F5" s="12">
        <f t="shared" si="0"/>
        <v>17</v>
      </c>
      <c r="G5">
        <f t="shared" si="1"/>
        <v>9.4444444444444446</v>
      </c>
      <c r="H5" s="5">
        <v>3</v>
      </c>
      <c r="I5" s="4">
        <v>315</v>
      </c>
      <c r="J5" s="3" t="s">
        <v>22</v>
      </c>
      <c r="K5" s="3">
        <v>324</v>
      </c>
      <c r="L5" s="12">
        <v>9</v>
      </c>
      <c r="M5">
        <f t="shared" si="2"/>
        <v>5</v>
      </c>
      <c r="N5" s="5">
        <v>3</v>
      </c>
      <c r="O5" s="31">
        <v>135</v>
      </c>
      <c r="P5" s="32" t="s">
        <v>20</v>
      </c>
      <c r="Q5" s="32">
        <v>45</v>
      </c>
      <c r="R5" s="36">
        <f t="shared" ref="R5:R15" si="4">O5-Q5</f>
        <v>90</v>
      </c>
      <c r="S5">
        <f t="shared" si="3"/>
        <v>50</v>
      </c>
    </row>
    <row r="6" spans="2:19" ht="24" customHeight="1" x14ac:dyDescent="0.2">
      <c r="B6" s="5">
        <v>4</v>
      </c>
      <c r="C6" s="4">
        <v>22.5</v>
      </c>
      <c r="D6" s="3" t="s">
        <v>22</v>
      </c>
      <c r="E6" s="3">
        <v>11</v>
      </c>
      <c r="F6" s="12">
        <f t="shared" si="0"/>
        <v>11.5</v>
      </c>
      <c r="G6">
        <f t="shared" si="1"/>
        <v>6.3888888888888884</v>
      </c>
      <c r="H6" s="5">
        <v>4</v>
      </c>
      <c r="I6" s="4">
        <v>0</v>
      </c>
      <c r="J6" s="3" t="s">
        <v>20</v>
      </c>
      <c r="K6" s="3">
        <v>0</v>
      </c>
      <c r="L6" s="12">
        <f t="shared" ref="L6:L16" si="5">I6-K6</f>
        <v>0</v>
      </c>
      <c r="M6">
        <f t="shared" si="2"/>
        <v>0</v>
      </c>
      <c r="N6" s="5">
        <v>4</v>
      </c>
      <c r="O6" s="4">
        <v>337.5</v>
      </c>
      <c r="P6" s="3" t="s">
        <v>21</v>
      </c>
      <c r="Q6" s="3">
        <f>360-9</f>
        <v>351</v>
      </c>
      <c r="R6" s="12">
        <v>13.5</v>
      </c>
      <c r="S6">
        <f t="shared" si="3"/>
        <v>7.5</v>
      </c>
    </row>
    <row r="7" spans="2:19" ht="24" customHeight="1" x14ac:dyDescent="0.2">
      <c r="B7" s="5">
        <v>5</v>
      </c>
      <c r="C7" s="4">
        <v>205</v>
      </c>
      <c r="D7" s="3" t="s">
        <v>20</v>
      </c>
      <c r="E7" s="3">
        <v>15</v>
      </c>
      <c r="F7" s="12">
        <f t="shared" si="0"/>
        <v>190</v>
      </c>
      <c r="G7">
        <f t="shared" si="1"/>
        <v>105.55555555555556</v>
      </c>
      <c r="H7" s="30">
        <v>5</v>
      </c>
      <c r="I7" s="31">
        <v>157.69999999999999</v>
      </c>
      <c r="J7" s="32" t="s">
        <v>20</v>
      </c>
      <c r="K7" s="32">
        <v>16</v>
      </c>
      <c r="L7" s="36">
        <f t="shared" si="5"/>
        <v>141.69999999999999</v>
      </c>
      <c r="M7">
        <f t="shared" si="2"/>
        <v>78.722222222222214</v>
      </c>
      <c r="N7" s="5">
        <v>5</v>
      </c>
      <c r="O7" s="4">
        <v>90</v>
      </c>
      <c r="P7" s="3" t="s">
        <v>22</v>
      </c>
      <c r="Q7" s="3">
        <v>83</v>
      </c>
      <c r="R7" s="12">
        <f t="shared" si="4"/>
        <v>7</v>
      </c>
      <c r="S7">
        <f t="shared" si="3"/>
        <v>3.8888888888888888</v>
      </c>
    </row>
    <row r="8" spans="2:19" ht="24" customHeight="1" x14ac:dyDescent="0.2">
      <c r="B8" s="5">
        <v>6</v>
      </c>
      <c r="C8" s="4">
        <v>0</v>
      </c>
      <c r="D8" s="3" t="s">
        <v>22</v>
      </c>
      <c r="E8" s="3">
        <v>0</v>
      </c>
      <c r="F8" s="12">
        <f t="shared" si="0"/>
        <v>0</v>
      </c>
      <c r="G8">
        <f t="shared" si="1"/>
        <v>0</v>
      </c>
      <c r="H8" s="5">
        <v>6</v>
      </c>
      <c r="I8" s="4">
        <v>225</v>
      </c>
      <c r="J8" s="3" t="s">
        <v>21</v>
      </c>
      <c r="K8" s="3">
        <v>236</v>
      </c>
      <c r="L8" s="12">
        <v>11</v>
      </c>
      <c r="M8">
        <f t="shared" si="2"/>
        <v>6.1111111111111107</v>
      </c>
      <c r="N8" s="5">
        <v>6</v>
      </c>
      <c r="O8" s="4">
        <v>0</v>
      </c>
      <c r="P8" s="3" t="s">
        <v>20</v>
      </c>
      <c r="Q8" s="3">
        <v>0</v>
      </c>
      <c r="R8" s="12">
        <f t="shared" si="4"/>
        <v>0</v>
      </c>
      <c r="S8">
        <f t="shared" si="3"/>
        <v>0</v>
      </c>
    </row>
    <row r="9" spans="2:19" ht="24" customHeight="1" x14ac:dyDescent="0.2">
      <c r="B9" s="5">
        <v>7</v>
      </c>
      <c r="C9" s="4">
        <v>157.5</v>
      </c>
      <c r="D9" s="3" t="s">
        <v>20</v>
      </c>
      <c r="E9" s="3">
        <v>128</v>
      </c>
      <c r="F9" s="12">
        <f t="shared" si="0"/>
        <v>29.5</v>
      </c>
      <c r="G9">
        <f t="shared" si="1"/>
        <v>16.388888888888889</v>
      </c>
      <c r="H9" s="5">
        <v>7</v>
      </c>
      <c r="I9" s="4">
        <v>90</v>
      </c>
      <c r="J9" s="3" t="s">
        <v>22</v>
      </c>
      <c r="K9" s="3">
        <v>83</v>
      </c>
      <c r="L9" s="12">
        <f t="shared" si="5"/>
        <v>7</v>
      </c>
      <c r="M9">
        <f t="shared" si="2"/>
        <v>3.8888888888888888</v>
      </c>
      <c r="N9" s="30">
        <v>7</v>
      </c>
      <c r="O9" s="31">
        <v>180</v>
      </c>
      <c r="P9" s="32" t="s">
        <v>21</v>
      </c>
      <c r="Q9" s="32">
        <v>0</v>
      </c>
      <c r="R9" s="36">
        <f t="shared" si="4"/>
        <v>180</v>
      </c>
      <c r="S9">
        <f t="shared" si="3"/>
        <v>100</v>
      </c>
    </row>
    <row r="10" spans="2:19" ht="24" customHeight="1" x14ac:dyDescent="0.2">
      <c r="B10" s="5">
        <v>8</v>
      </c>
      <c r="C10" s="4">
        <v>270</v>
      </c>
      <c r="D10" s="3" t="s">
        <v>21</v>
      </c>
      <c r="E10" s="3">
        <v>260</v>
      </c>
      <c r="F10" s="12">
        <f t="shared" si="0"/>
        <v>10</v>
      </c>
      <c r="G10">
        <f t="shared" si="1"/>
        <v>5.5555555555555554</v>
      </c>
      <c r="H10" s="5">
        <v>8</v>
      </c>
      <c r="I10" s="4">
        <v>315</v>
      </c>
      <c r="J10" s="3" t="s">
        <v>21</v>
      </c>
      <c r="K10" s="3">
        <v>325</v>
      </c>
      <c r="L10" s="12">
        <v>10</v>
      </c>
      <c r="M10">
        <f t="shared" si="2"/>
        <v>5.5555555555555554</v>
      </c>
      <c r="N10" s="30">
        <v>8</v>
      </c>
      <c r="O10" s="31">
        <v>202.5</v>
      </c>
      <c r="P10" s="32" t="s">
        <v>22</v>
      </c>
      <c r="Q10" s="32">
        <f>315+18</f>
        <v>333</v>
      </c>
      <c r="R10" s="36">
        <v>130.5</v>
      </c>
      <c r="S10">
        <f t="shared" si="3"/>
        <v>72.5</v>
      </c>
    </row>
    <row r="11" spans="2:19" ht="23.25" customHeight="1" x14ac:dyDescent="0.2">
      <c r="B11" s="5">
        <v>9</v>
      </c>
      <c r="C11" s="4">
        <v>112.5</v>
      </c>
      <c r="D11" s="3" t="s">
        <v>21</v>
      </c>
      <c r="E11" s="3">
        <v>97</v>
      </c>
      <c r="F11" s="12">
        <f t="shared" si="0"/>
        <v>15.5</v>
      </c>
      <c r="G11">
        <f t="shared" si="1"/>
        <v>8.6111111111111107</v>
      </c>
      <c r="H11" s="5">
        <v>9</v>
      </c>
      <c r="I11" s="4">
        <v>22.5</v>
      </c>
      <c r="J11" s="3" t="s">
        <v>20</v>
      </c>
      <c r="K11" s="3">
        <v>7</v>
      </c>
      <c r="L11" s="12">
        <f t="shared" si="5"/>
        <v>15.5</v>
      </c>
      <c r="M11">
        <f t="shared" si="2"/>
        <v>8.6111111111111107</v>
      </c>
      <c r="N11" s="5">
        <v>9</v>
      </c>
      <c r="O11" s="4">
        <v>22.5</v>
      </c>
      <c r="P11" s="3" t="s">
        <v>22</v>
      </c>
      <c r="Q11" s="3">
        <v>17</v>
      </c>
      <c r="R11" s="12">
        <f t="shared" si="4"/>
        <v>5.5</v>
      </c>
      <c r="S11">
        <f t="shared" si="3"/>
        <v>3.0555555555555554</v>
      </c>
    </row>
    <row r="12" spans="2:19" ht="23.25" customHeight="1" x14ac:dyDescent="0.2">
      <c r="B12" s="30">
        <v>10</v>
      </c>
      <c r="C12" s="31">
        <v>180</v>
      </c>
      <c r="D12" s="32" t="s">
        <v>22</v>
      </c>
      <c r="E12" s="32">
        <v>0</v>
      </c>
      <c r="F12" s="36">
        <f t="shared" si="0"/>
        <v>180</v>
      </c>
      <c r="G12">
        <f t="shared" si="1"/>
        <v>100</v>
      </c>
      <c r="H12" s="5">
        <v>10</v>
      </c>
      <c r="I12" s="4">
        <v>202.5</v>
      </c>
      <c r="J12" s="3" t="s">
        <v>22</v>
      </c>
      <c r="K12" s="3">
        <f>360-17</f>
        <v>343</v>
      </c>
      <c r="L12" s="12">
        <v>140.5</v>
      </c>
      <c r="M12">
        <f t="shared" si="2"/>
        <v>78.055555555555557</v>
      </c>
      <c r="N12" s="5">
        <v>10</v>
      </c>
      <c r="O12" s="4">
        <v>292.5</v>
      </c>
      <c r="P12" s="3" t="s">
        <v>20</v>
      </c>
      <c r="Q12" s="3">
        <v>326</v>
      </c>
      <c r="R12" s="12">
        <v>33.5</v>
      </c>
      <c r="S12">
        <f t="shared" si="3"/>
        <v>18.611111111111111</v>
      </c>
    </row>
    <row r="13" spans="2:19" ht="23.25" customHeight="1" x14ac:dyDescent="0.2">
      <c r="B13" s="5">
        <v>11</v>
      </c>
      <c r="C13" s="4">
        <v>292.5</v>
      </c>
      <c r="D13" s="3" t="s">
        <v>21</v>
      </c>
      <c r="E13" s="3">
        <v>335</v>
      </c>
      <c r="F13" s="12">
        <v>42.5</v>
      </c>
      <c r="G13">
        <f t="shared" si="1"/>
        <v>23.611111111111111</v>
      </c>
      <c r="H13" s="5">
        <v>11</v>
      </c>
      <c r="I13" s="4">
        <v>112.5</v>
      </c>
      <c r="J13" s="3" t="s">
        <v>20</v>
      </c>
      <c r="K13" s="3">
        <v>102</v>
      </c>
      <c r="L13" s="12">
        <f t="shared" si="5"/>
        <v>10.5</v>
      </c>
      <c r="M13">
        <f t="shared" si="2"/>
        <v>5.833333333333333</v>
      </c>
      <c r="N13" s="5">
        <v>11</v>
      </c>
      <c r="O13" s="4">
        <v>112.5</v>
      </c>
      <c r="P13" s="3" t="s">
        <v>20</v>
      </c>
      <c r="Q13" s="3">
        <v>57</v>
      </c>
      <c r="R13" s="12">
        <f t="shared" si="4"/>
        <v>55.5</v>
      </c>
      <c r="S13">
        <f t="shared" si="3"/>
        <v>30.833333333333336</v>
      </c>
    </row>
    <row r="14" spans="2:19" ht="23.25" customHeight="1" x14ac:dyDescent="0.2">
      <c r="B14" s="5">
        <v>12</v>
      </c>
      <c r="C14" s="4">
        <v>135</v>
      </c>
      <c r="D14" s="3" t="s">
        <v>20</v>
      </c>
      <c r="E14" s="3">
        <v>130</v>
      </c>
      <c r="F14" s="12">
        <f t="shared" si="0"/>
        <v>5</v>
      </c>
      <c r="G14">
        <f t="shared" si="1"/>
        <v>2.7777777777777777</v>
      </c>
      <c r="H14" s="5">
        <v>12</v>
      </c>
      <c r="I14" s="4">
        <v>22.5</v>
      </c>
      <c r="J14" s="3" t="s">
        <v>22</v>
      </c>
      <c r="K14" s="3">
        <v>0</v>
      </c>
      <c r="L14" s="12">
        <f t="shared" si="5"/>
        <v>22.5</v>
      </c>
      <c r="M14">
        <f t="shared" si="2"/>
        <v>12.5</v>
      </c>
      <c r="N14" s="5">
        <v>12</v>
      </c>
      <c r="O14" s="4">
        <v>247.5</v>
      </c>
      <c r="P14" s="3" t="s">
        <v>21</v>
      </c>
      <c r="Q14" s="3">
        <v>322</v>
      </c>
      <c r="R14" s="12">
        <v>74.5</v>
      </c>
      <c r="S14">
        <f t="shared" si="3"/>
        <v>41.388888888888886</v>
      </c>
    </row>
    <row r="15" spans="2:19" ht="23.25" customHeight="1" x14ac:dyDescent="0.2">
      <c r="B15" s="5">
        <v>13</v>
      </c>
      <c r="C15" s="4">
        <v>0</v>
      </c>
      <c r="D15" s="3" t="s">
        <v>21</v>
      </c>
      <c r="E15" s="3">
        <f>360-9</f>
        <v>351</v>
      </c>
      <c r="F15" s="12">
        <v>351</v>
      </c>
      <c r="G15">
        <f t="shared" si="1"/>
        <v>195</v>
      </c>
      <c r="H15" s="5">
        <v>13</v>
      </c>
      <c r="I15" s="4">
        <v>270</v>
      </c>
      <c r="J15" s="3" t="s">
        <v>21</v>
      </c>
      <c r="K15" s="3">
        <v>256</v>
      </c>
      <c r="L15" s="12">
        <f t="shared" si="5"/>
        <v>14</v>
      </c>
      <c r="M15">
        <f t="shared" si="2"/>
        <v>7.7777777777777777</v>
      </c>
      <c r="N15" s="5">
        <v>13</v>
      </c>
      <c r="O15" s="4">
        <v>45</v>
      </c>
      <c r="P15" s="3" t="s">
        <v>22</v>
      </c>
      <c r="Q15" s="3">
        <v>24</v>
      </c>
      <c r="R15" s="12">
        <f t="shared" si="4"/>
        <v>21</v>
      </c>
      <c r="S15">
        <f t="shared" si="3"/>
        <v>11.666666666666666</v>
      </c>
    </row>
    <row r="16" spans="2:19" ht="23.25" customHeight="1" x14ac:dyDescent="0.2">
      <c r="B16" s="5">
        <v>14</v>
      </c>
      <c r="C16" s="4">
        <v>225</v>
      </c>
      <c r="D16" s="3" t="s">
        <v>20</v>
      </c>
      <c r="E16" s="3">
        <v>220</v>
      </c>
      <c r="F16" s="12">
        <f t="shared" si="0"/>
        <v>5</v>
      </c>
      <c r="G16">
        <f t="shared" si="1"/>
        <v>2.7777777777777777</v>
      </c>
      <c r="H16" s="5">
        <v>14</v>
      </c>
      <c r="I16" s="4">
        <v>112.5</v>
      </c>
      <c r="J16" s="3" t="s">
        <v>21</v>
      </c>
      <c r="K16" s="3">
        <v>72</v>
      </c>
      <c r="L16" s="12">
        <f t="shared" si="5"/>
        <v>40.5</v>
      </c>
      <c r="M16">
        <f t="shared" si="2"/>
        <v>22.5</v>
      </c>
      <c r="N16" s="5">
        <v>14</v>
      </c>
      <c r="O16" s="4">
        <v>225</v>
      </c>
      <c r="P16" s="3" t="s">
        <v>21</v>
      </c>
      <c r="Q16" s="3">
        <v>331</v>
      </c>
      <c r="R16" s="12">
        <v>106</v>
      </c>
      <c r="S16">
        <f t="shared" si="3"/>
        <v>58.888888888888893</v>
      </c>
    </row>
    <row r="17" spans="2:19" ht="23.25" customHeight="1" thickBot="1" x14ac:dyDescent="0.25">
      <c r="B17" s="6">
        <v>15</v>
      </c>
      <c r="C17" s="4">
        <v>337.5</v>
      </c>
      <c r="D17" s="3" t="s">
        <v>22</v>
      </c>
      <c r="E17" s="3">
        <f>360-25</f>
        <v>335</v>
      </c>
      <c r="F17" s="12">
        <f t="shared" si="0"/>
        <v>2.5</v>
      </c>
      <c r="G17">
        <f t="shared" si="1"/>
        <v>1.3888888888888888</v>
      </c>
      <c r="H17" s="37">
        <v>15</v>
      </c>
      <c r="I17" s="31">
        <v>180</v>
      </c>
      <c r="J17" s="32" t="s">
        <v>22</v>
      </c>
      <c r="K17" s="32">
        <v>354</v>
      </c>
      <c r="L17" s="36">
        <v>174</v>
      </c>
      <c r="M17">
        <f t="shared" si="2"/>
        <v>96.666666666666671</v>
      </c>
      <c r="N17" s="37">
        <v>15</v>
      </c>
      <c r="O17" s="31">
        <v>180</v>
      </c>
      <c r="P17" s="32" t="s">
        <v>20</v>
      </c>
      <c r="Q17" s="32">
        <f>360-6</f>
        <v>354</v>
      </c>
      <c r="R17" s="36">
        <v>174</v>
      </c>
      <c r="S17">
        <f t="shared" si="3"/>
        <v>96.666666666666671</v>
      </c>
    </row>
    <row r="18" spans="2:19" ht="23.25" customHeight="1" thickBot="1" x14ac:dyDescent="0.25">
      <c r="B18" s="20"/>
      <c r="C18" s="21"/>
      <c r="D18" s="22"/>
      <c r="E18" s="22"/>
      <c r="F18" s="23">
        <f>SUM(F3:F17)/15</f>
        <v>60.43333333333333</v>
      </c>
      <c r="G18">
        <f t="shared" si="1"/>
        <v>33.574074074074076</v>
      </c>
      <c r="H18" s="20"/>
      <c r="I18" s="24"/>
      <c r="J18" s="25"/>
      <c r="K18" s="25"/>
      <c r="L18" s="26">
        <f>SUM(L3:L17)/15</f>
        <v>43.31333333333334</v>
      </c>
      <c r="M18">
        <f t="shared" si="2"/>
        <v>24.062962962962967</v>
      </c>
      <c r="N18" s="27"/>
      <c r="O18" s="24"/>
      <c r="P18" s="25"/>
      <c r="Q18" s="25"/>
      <c r="R18" s="26">
        <f>SUM(R3:R17)/15</f>
        <v>67.7</v>
      </c>
      <c r="S18">
        <f t="shared" si="3"/>
        <v>37.611111111111114</v>
      </c>
    </row>
    <row r="19" spans="2:19" x14ac:dyDescent="0.2">
      <c r="B19" s="7"/>
      <c r="F19" s="2" t="s">
        <v>28</v>
      </c>
      <c r="L19" s="2" t="s">
        <v>29</v>
      </c>
      <c r="R19" s="2"/>
    </row>
    <row r="20" spans="2:19" x14ac:dyDescent="0.2">
      <c r="Q20" t="s">
        <v>30</v>
      </c>
    </row>
    <row r="21" spans="2:19" x14ac:dyDescent="0.2">
      <c r="B21" t="s">
        <v>47</v>
      </c>
      <c r="C21" t="s">
        <v>48</v>
      </c>
    </row>
    <row r="22" spans="2:19" x14ac:dyDescent="0.2">
      <c r="B22" t="s">
        <v>49</v>
      </c>
      <c r="C22" t="s">
        <v>50</v>
      </c>
    </row>
    <row r="23" spans="2:19" x14ac:dyDescent="0.2">
      <c r="B23" t="s">
        <v>51</v>
      </c>
      <c r="C23" t="s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23"/>
  <sheetViews>
    <sheetView workbookViewId="0">
      <selection activeCell="G2" sqref="G2"/>
    </sheetView>
  </sheetViews>
  <sheetFormatPr baseColWidth="10" defaultColWidth="8.83203125" defaultRowHeight="15" x14ac:dyDescent="0.2"/>
  <cols>
    <col min="2" max="2" width="14.5" customWidth="1"/>
    <col min="3" max="3" width="19.6640625" customWidth="1"/>
    <col min="4" max="4" width="14" style="1" customWidth="1"/>
    <col min="5" max="5" width="18.6640625" style="1" bestFit="1" customWidth="1"/>
    <col min="6" max="6" width="16.1640625" customWidth="1"/>
    <col min="8" max="8" width="17.5" customWidth="1"/>
    <col min="9" max="9" width="22" customWidth="1"/>
    <col min="10" max="10" width="21" customWidth="1"/>
    <col min="11" max="11" width="20" customWidth="1"/>
    <col min="12" max="12" width="16.1640625" customWidth="1"/>
    <col min="14" max="14" width="17.5" customWidth="1"/>
    <col min="15" max="15" width="20.5" customWidth="1"/>
    <col min="16" max="16" width="14.83203125" customWidth="1"/>
    <col min="17" max="17" width="18.6640625" bestFit="1" customWidth="1"/>
    <col min="18" max="18" width="18.5" customWidth="1"/>
  </cols>
  <sheetData>
    <row r="1" spans="2:19" x14ac:dyDescent="0.2">
      <c r="B1" s="13" t="s">
        <v>11</v>
      </c>
      <c r="C1" t="s">
        <v>6</v>
      </c>
      <c r="H1" t="s">
        <v>7</v>
      </c>
      <c r="N1" t="s">
        <v>8</v>
      </c>
    </row>
    <row r="2" spans="2:19" ht="24" customHeight="1" x14ac:dyDescent="0.2">
      <c r="B2" s="3" t="s">
        <v>1</v>
      </c>
      <c r="C2" s="3" t="s">
        <v>4</v>
      </c>
      <c r="D2" s="3" t="s">
        <v>2</v>
      </c>
      <c r="E2" s="3" t="s">
        <v>3</v>
      </c>
      <c r="F2" s="3" t="s">
        <v>54</v>
      </c>
      <c r="G2" t="s">
        <v>73</v>
      </c>
      <c r="H2" s="3" t="s">
        <v>1</v>
      </c>
      <c r="I2" s="3" t="s">
        <v>4</v>
      </c>
      <c r="J2" s="3" t="s">
        <v>2</v>
      </c>
      <c r="K2" s="3" t="s">
        <v>3</v>
      </c>
      <c r="L2" s="3" t="s">
        <v>54</v>
      </c>
      <c r="M2" t="s">
        <v>73</v>
      </c>
      <c r="N2" s="3" t="s">
        <v>1</v>
      </c>
      <c r="O2" s="3" t="s">
        <v>4</v>
      </c>
      <c r="P2" s="3" t="s">
        <v>2</v>
      </c>
      <c r="Q2" s="3" t="s">
        <v>3</v>
      </c>
      <c r="R2" s="3" t="s">
        <v>54</v>
      </c>
      <c r="S2" t="s">
        <v>73</v>
      </c>
    </row>
    <row r="3" spans="2:19" ht="24" customHeight="1" x14ac:dyDescent="0.2">
      <c r="B3" s="9">
        <v>1</v>
      </c>
      <c r="C3" s="10">
        <v>292.5</v>
      </c>
      <c r="D3" s="11" t="s">
        <v>21</v>
      </c>
      <c r="E3" s="11">
        <v>315</v>
      </c>
      <c r="F3" s="12">
        <v>22.5</v>
      </c>
      <c r="G3">
        <f>(F3/180)*100</f>
        <v>12.5</v>
      </c>
      <c r="H3" s="9">
        <v>1</v>
      </c>
      <c r="I3" s="10">
        <v>112</v>
      </c>
      <c r="J3" s="11" t="s">
        <v>21</v>
      </c>
      <c r="K3" s="11">
        <v>90</v>
      </c>
      <c r="L3" s="12">
        <f>I3-K3</f>
        <v>22</v>
      </c>
      <c r="M3">
        <f>(L3/180)*100</f>
        <v>12.222222222222221</v>
      </c>
      <c r="N3" s="9">
        <v>1</v>
      </c>
      <c r="O3" s="10">
        <v>180</v>
      </c>
      <c r="P3" s="11" t="s">
        <v>21</v>
      </c>
      <c r="Q3" s="11">
        <v>180</v>
      </c>
      <c r="R3" s="12">
        <f>O3-Q3</f>
        <v>0</v>
      </c>
      <c r="S3">
        <f>(R3/180)*100</f>
        <v>0</v>
      </c>
    </row>
    <row r="4" spans="2:19" ht="24" customHeight="1" x14ac:dyDescent="0.2">
      <c r="B4" s="5">
        <v>2</v>
      </c>
      <c r="C4" s="4">
        <v>112.5</v>
      </c>
      <c r="D4" s="3" t="s">
        <v>20</v>
      </c>
      <c r="E4" s="3">
        <v>90</v>
      </c>
      <c r="F4" s="12">
        <f t="shared" ref="F4:F17" si="0">C4-E4</f>
        <v>22.5</v>
      </c>
      <c r="G4">
        <f t="shared" ref="G4:G18" si="1">(F4/180)*100</f>
        <v>12.5</v>
      </c>
      <c r="H4" s="5">
        <v>2</v>
      </c>
      <c r="I4" s="4">
        <v>202.5</v>
      </c>
      <c r="J4" s="3" t="s">
        <v>20</v>
      </c>
      <c r="K4" s="3">
        <v>225</v>
      </c>
      <c r="L4" s="12">
        <v>22.5</v>
      </c>
      <c r="M4">
        <f t="shared" ref="M4:M18" si="2">(L4/180)*100</f>
        <v>12.5</v>
      </c>
      <c r="N4" s="5">
        <v>2</v>
      </c>
      <c r="O4" s="4">
        <v>22.5</v>
      </c>
      <c r="P4" s="3" t="s">
        <v>22</v>
      </c>
      <c r="Q4" s="3">
        <v>24</v>
      </c>
      <c r="R4" s="12">
        <v>1.5</v>
      </c>
      <c r="S4">
        <f t="shared" ref="S4:S18" si="3">(R4/180)*100</f>
        <v>0.83333333333333337</v>
      </c>
    </row>
    <row r="5" spans="2:19" ht="24" customHeight="1" x14ac:dyDescent="0.2">
      <c r="B5" s="5">
        <v>3</v>
      </c>
      <c r="C5" s="4">
        <v>225</v>
      </c>
      <c r="D5" s="3" t="s">
        <v>20</v>
      </c>
      <c r="E5" s="3">
        <v>225</v>
      </c>
      <c r="F5" s="12">
        <f t="shared" si="0"/>
        <v>0</v>
      </c>
      <c r="G5">
        <f t="shared" si="1"/>
        <v>0</v>
      </c>
      <c r="H5" s="5">
        <v>3</v>
      </c>
      <c r="I5" s="4">
        <v>337.5</v>
      </c>
      <c r="J5" s="3" t="s">
        <v>21</v>
      </c>
      <c r="K5" s="3">
        <f>315+22</f>
        <v>337</v>
      </c>
      <c r="L5" s="12">
        <f t="shared" ref="L5:L17" si="4">I5-K5</f>
        <v>0.5</v>
      </c>
      <c r="M5">
        <f t="shared" si="2"/>
        <v>0.27777777777777779</v>
      </c>
      <c r="N5" s="5">
        <v>3</v>
      </c>
      <c r="O5" s="4">
        <v>315</v>
      </c>
      <c r="P5" s="3" t="s">
        <v>20</v>
      </c>
      <c r="Q5" s="3">
        <v>315</v>
      </c>
      <c r="R5" s="12">
        <f t="shared" ref="R5:R15" si="5">O5-Q5</f>
        <v>0</v>
      </c>
      <c r="S5">
        <f t="shared" si="3"/>
        <v>0</v>
      </c>
    </row>
    <row r="6" spans="2:19" ht="24" customHeight="1" x14ac:dyDescent="0.2">
      <c r="B6" s="5">
        <v>4</v>
      </c>
      <c r="C6" s="4">
        <v>45</v>
      </c>
      <c r="D6" s="3" t="s">
        <v>21</v>
      </c>
      <c r="E6" s="3">
        <v>45</v>
      </c>
      <c r="F6" s="12">
        <f t="shared" si="0"/>
        <v>0</v>
      </c>
      <c r="G6">
        <f t="shared" si="1"/>
        <v>0</v>
      </c>
      <c r="H6" s="5">
        <v>4</v>
      </c>
      <c r="I6" s="4">
        <v>180</v>
      </c>
      <c r="J6" s="3" t="s">
        <v>22</v>
      </c>
      <c r="K6" s="3">
        <v>180</v>
      </c>
      <c r="L6" s="12">
        <f t="shared" si="4"/>
        <v>0</v>
      </c>
      <c r="M6">
        <f t="shared" si="2"/>
        <v>0</v>
      </c>
      <c r="N6" s="5">
        <v>4</v>
      </c>
      <c r="O6" s="4">
        <v>90</v>
      </c>
      <c r="P6" s="3" t="s">
        <v>22</v>
      </c>
      <c r="Q6" s="3">
        <v>90</v>
      </c>
      <c r="R6" s="12">
        <f t="shared" si="5"/>
        <v>0</v>
      </c>
      <c r="S6">
        <f t="shared" si="3"/>
        <v>0</v>
      </c>
    </row>
    <row r="7" spans="2:19" ht="24" customHeight="1" x14ac:dyDescent="0.2">
      <c r="B7" s="5">
        <v>5</v>
      </c>
      <c r="C7" s="4">
        <v>337.5</v>
      </c>
      <c r="D7" s="3" t="s">
        <v>22</v>
      </c>
      <c r="E7" s="3">
        <f>315+26</f>
        <v>341</v>
      </c>
      <c r="F7" s="12">
        <v>3.5</v>
      </c>
      <c r="G7">
        <f t="shared" si="1"/>
        <v>1.9444444444444444</v>
      </c>
      <c r="H7" s="5">
        <v>5</v>
      </c>
      <c r="I7" s="4">
        <v>0</v>
      </c>
      <c r="J7" s="3" t="s">
        <v>20</v>
      </c>
      <c r="K7" s="3">
        <v>0</v>
      </c>
      <c r="L7" s="12">
        <f t="shared" si="4"/>
        <v>0</v>
      </c>
      <c r="M7">
        <f t="shared" si="2"/>
        <v>0</v>
      </c>
      <c r="N7" s="5">
        <v>5</v>
      </c>
      <c r="O7" s="4">
        <v>257.5</v>
      </c>
      <c r="P7" s="3" t="s">
        <v>21</v>
      </c>
      <c r="Q7" s="3">
        <v>270</v>
      </c>
      <c r="R7" s="12">
        <v>12.5</v>
      </c>
      <c r="S7">
        <f t="shared" si="3"/>
        <v>6.9444444444444446</v>
      </c>
    </row>
    <row r="8" spans="2:19" ht="24" customHeight="1" x14ac:dyDescent="0.2">
      <c r="B8" s="5">
        <v>6</v>
      </c>
      <c r="C8" s="4">
        <v>157.5</v>
      </c>
      <c r="D8" s="3" t="s">
        <v>22</v>
      </c>
      <c r="E8" s="3">
        <v>44</v>
      </c>
      <c r="F8" s="12">
        <f t="shared" si="0"/>
        <v>113.5</v>
      </c>
      <c r="G8">
        <f t="shared" si="1"/>
        <v>63.055555555555557</v>
      </c>
      <c r="H8" s="5">
        <v>6</v>
      </c>
      <c r="I8" s="4">
        <v>135</v>
      </c>
      <c r="J8" s="3" t="s">
        <v>20</v>
      </c>
      <c r="K8" s="3">
        <f>90+23</f>
        <v>113</v>
      </c>
      <c r="L8" s="12">
        <f t="shared" si="4"/>
        <v>22</v>
      </c>
      <c r="M8">
        <f t="shared" si="2"/>
        <v>12.222222222222221</v>
      </c>
      <c r="N8" s="5">
        <v>6</v>
      </c>
      <c r="O8" s="4">
        <v>180</v>
      </c>
      <c r="P8" s="3" t="s">
        <v>21</v>
      </c>
      <c r="Q8" s="3">
        <v>180</v>
      </c>
      <c r="R8" s="12">
        <f t="shared" si="5"/>
        <v>0</v>
      </c>
      <c r="S8">
        <f t="shared" si="3"/>
        <v>0</v>
      </c>
    </row>
    <row r="9" spans="2:19" ht="24" customHeight="1" x14ac:dyDescent="0.2">
      <c r="B9" s="5">
        <v>7</v>
      </c>
      <c r="C9" s="4">
        <v>22.5</v>
      </c>
      <c r="D9" s="3" t="s">
        <v>20</v>
      </c>
      <c r="E9" s="3">
        <v>23</v>
      </c>
      <c r="F9" s="12">
        <v>0.5</v>
      </c>
      <c r="G9">
        <f t="shared" si="1"/>
        <v>0.27777777777777779</v>
      </c>
      <c r="H9" s="5">
        <v>7</v>
      </c>
      <c r="I9" s="4">
        <v>292.5</v>
      </c>
      <c r="J9" s="3" t="s">
        <v>21</v>
      </c>
      <c r="K9" s="3">
        <v>315</v>
      </c>
      <c r="L9" s="12">
        <v>22.5</v>
      </c>
      <c r="M9">
        <f t="shared" si="2"/>
        <v>12.5</v>
      </c>
      <c r="N9" s="5">
        <v>7</v>
      </c>
      <c r="O9" s="4">
        <v>0</v>
      </c>
      <c r="P9" s="3" t="s">
        <v>22</v>
      </c>
      <c r="Q9" s="3">
        <v>0</v>
      </c>
      <c r="R9" s="12">
        <f t="shared" si="5"/>
        <v>0</v>
      </c>
      <c r="S9">
        <f t="shared" si="3"/>
        <v>0</v>
      </c>
    </row>
    <row r="10" spans="2:19" ht="24" customHeight="1" x14ac:dyDescent="0.2">
      <c r="B10" s="5">
        <v>8</v>
      </c>
      <c r="C10" s="4">
        <v>90</v>
      </c>
      <c r="D10" s="3" t="s">
        <v>21</v>
      </c>
      <c r="E10" s="3">
        <v>90</v>
      </c>
      <c r="F10" s="12">
        <f t="shared" si="0"/>
        <v>0</v>
      </c>
      <c r="G10">
        <f t="shared" si="1"/>
        <v>0</v>
      </c>
      <c r="H10" s="5">
        <v>8</v>
      </c>
      <c r="I10" s="4">
        <v>270</v>
      </c>
      <c r="J10" s="3" t="s">
        <v>22</v>
      </c>
      <c r="K10" s="3">
        <v>270</v>
      </c>
      <c r="L10" s="12">
        <f t="shared" si="4"/>
        <v>0</v>
      </c>
      <c r="M10">
        <f t="shared" si="2"/>
        <v>0</v>
      </c>
      <c r="N10" s="5">
        <v>8</v>
      </c>
      <c r="O10" s="4">
        <v>112.5</v>
      </c>
      <c r="P10" s="3" t="s">
        <v>20</v>
      </c>
      <c r="Q10" s="3">
        <v>90</v>
      </c>
      <c r="R10" s="12">
        <f t="shared" si="5"/>
        <v>22.5</v>
      </c>
      <c r="S10">
        <f t="shared" si="3"/>
        <v>12.5</v>
      </c>
    </row>
    <row r="11" spans="2:19" ht="23.25" customHeight="1" x14ac:dyDescent="0.2">
      <c r="B11" s="5">
        <v>9</v>
      </c>
      <c r="C11" s="4">
        <v>315</v>
      </c>
      <c r="D11" s="3" t="s">
        <v>20</v>
      </c>
      <c r="E11" s="3">
        <v>315</v>
      </c>
      <c r="F11" s="12">
        <f t="shared" si="0"/>
        <v>0</v>
      </c>
      <c r="G11">
        <f t="shared" si="1"/>
        <v>0</v>
      </c>
      <c r="H11" s="5">
        <v>9</v>
      </c>
      <c r="I11" s="4">
        <v>337.5</v>
      </c>
      <c r="J11" s="3" t="s">
        <v>22</v>
      </c>
      <c r="K11" s="3">
        <f>315+21</f>
        <v>336</v>
      </c>
      <c r="L11" s="12">
        <f t="shared" si="4"/>
        <v>1.5</v>
      </c>
      <c r="M11">
        <f t="shared" si="2"/>
        <v>0.83333333333333337</v>
      </c>
      <c r="N11" s="5">
        <v>9</v>
      </c>
      <c r="O11" s="4">
        <v>337.5</v>
      </c>
      <c r="P11" s="3" t="s">
        <v>20</v>
      </c>
      <c r="Q11" s="3">
        <v>340</v>
      </c>
      <c r="R11" s="12">
        <v>2.5</v>
      </c>
      <c r="S11">
        <f t="shared" si="3"/>
        <v>1.3888888888888888</v>
      </c>
    </row>
    <row r="12" spans="2:19" ht="23.25" customHeight="1" x14ac:dyDescent="0.2">
      <c r="B12" s="5">
        <v>10</v>
      </c>
      <c r="C12" s="4">
        <v>180</v>
      </c>
      <c r="D12" s="3" t="s">
        <v>21</v>
      </c>
      <c r="E12" s="3">
        <v>180</v>
      </c>
      <c r="F12" s="12">
        <f t="shared" si="0"/>
        <v>0</v>
      </c>
      <c r="G12">
        <f t="shared" si="1"/>
        <v>0</v>
      </c>
      <c r="H12" s="5">
        <v>10</v>
      </c>
      <c r="I12" s="4">
        <v>157.5</v>
      </c>
      <c r="J12" s="3" t="s">
        <v>20</v>
      </c>
      <c r="K12" s="3">
        <v>135</v>
      </c>
      <c r="L12" s="12">
        <f t="shared" si="4"/>
        <v>22.5</v>
      </c>
      <c r="M12">
        <f t="shared" si="2"/>
        <v>12.5</v>
      </c>
      <c r="N12" s="5">
        <v>10</v>
      </c>
      <c r="O12" s="4">
        <v>45</v>
      </c>
      <c r="P12" s="3" t="s">
        <v>22</v>
      </c>
      <c r="Q12" s="3">
        <v>45</v>
      </c>
      <c r="R12" s="12">
        <f t="shared" si="5"/>
        <v>0</v>
      </c>
      <c r="S12">
        <f t="shared" si="3"/>
        <v>0</v>
      </c>
    </row>
    <row r="13" spans="2:19" ht="23.25" customHeight="1" x14ac:dyDescent="0.2">
      <c r="B13" s="5">
        <v>11</v>
      </c>
      <c r="C13" s="4">
        <v>0</v>
      </c>
      <c r="D13" s="3" t="s">
        <v>22</v>
      </c>
      <c r="E13" s="3">
        <v>0</v>
      </c>
      <c r="F13" s="12">
        <f t="shared" si="0"/>
        <v>0</v>
      </c>
      <c r="G13">
        <f t="shared" si="1"/>
        <v>0</v>
      </c>
      <c r="H13" s="5">
        <v>11</v>
      </c>
      <c r="I13" s="4">
        <v>247.5</v>
      </c>
      <c r="J13" s="3" t="s">
        <v>20</v>
      </c>
      <c r="K13" s="3">
        <v>270</v>
      </c>
      <c r="L13" s="12">
        <v>22.5</v>
      </c>
      <c r="M13">
        <f t="shared" si="2"/>
        <v>12.5</v>
      </c>
      <c r="N13" s="5">
        <v>11</v>
      </c>
      <c r="O13" s="4">
        <v>157.5</v>
      </c>
      <c r="P13" s="3" t="s">
        <v>21</v>
      </c>
      <c r="Q13" s="3">
        <v>110</v>
      </c>
      <c r="R13" s="12">
        <f t="shared" si="5"/>
        <v>47.5</v>
      </c>
      <c r="S13">
        <f t="shared" si="3"/>
        <v>26.388888888888889</v>
      </c>
    </row>
    <row r="14" spans="2:19" ht="23.25" customHeight="1" x14ac:dyDescent="0.2">
      <c r="B14" s="5">
        <v>12</v>
      </c>
      <c r="C14" s="4">
        <v>292.5</v>
      </c>
      <c r="D14" s="3" t="s">
        <v>22</v>
      </c>
      <c r="E14" s="3">
        <f>360-22</f>
        <v>338</v>
      </c>
      <c r="F14" s="12">
        <v>45.5</v>
      </c>
      <c r="G14">
        <f t="shared" si="1"/>
        <v>25.277777777777779</v>
      </c>
      <c r="H14" s="5">
        <v>12</v>
      </c>
      <c r="I14" s="4">
        <v>112.5</v>
      </c>
      <c r="J14" s="3" t="s">
        <v>22</v>
      </c>
      <c r="K14" s="3">
        <v>90</v>
      </c>
      <c r="L14" s="12">
        <f t="shared" si="4"/>
        <v>22.5</v>
      </c>
      <c r="M14">
        <f t="shared" si="2"/>
        <v>12.5</v>
      </c>
      <c r="N14" s="5">
        <v>12</v>
      </c>
      <c r="O14" s="4">
        <v>292.5</v>
      </c>
      <c r="P14" s="3" t="s">
        <v>20</v>
      </c>
      <c r="Q14" s="3">
        <v>315</v>
      </c>
      <c r="R14" s="12">
        <v>22.5</v>
      </c>
      <c r="S14">
        <f t="shared" si="3"/>
        <v>12.5</v>
      </c>
    </row>
    <row r="15" spans="2:19" ht="23.25" customHeight="1" x14ac:dyDescent="0.2">
      <c r="B15" s="5">
        <v>13</v>
      </c>
      <c r="C15" s="4">
        <v>67.5</v>
      </c>
      <c r="D15" s="3" t="s">
        <v>22</v>
      </c>
      <c r="E15" s="3">
        <f>90-22</f>
        <v>68</v>
      </c>
      <c r="F15" s="12">
        <v>0.5</v>
      </c>
      <c r="G15">
        <f t="shared" si="1"/>
        <v>0.27777777777777779</v>
      </c>
      <c r="H15" s="5">
        <v>13</v>
      </c>
      <c r="I15" s="4">
        <v>0</v>
      </c>
      <c r="J15" s="3" t="s">
        <v>21</v>
      </c>
      <c r="K15" s="3">
        <v>0</v>
      </c>
      <c r="L15" s="12">
        <f t="shared" si="4"/>
        <v>0</v>
      </c>
      <c r="M15">
        <f t="shared" si="2"/>
        <v>0</v>
      </c>
      <c r="N15" s="5">
        <v>13</v>
      </c>
      <c r="O15" s="4">
        <v>112.5</v>
      </c>
      <c r="P15" s="3" t="s">
        <v>21</v>
      </c>
      <c r="Q15" s="3">
        <v>65</v>
      </c>
      <c r="R15" s="12">
        <f t="shared" si="5"/>
        <v>47.5</v>
      </c>
      <c r="S15">
        <f t="shared" si="3"/>
        <v>26.388888888888889</v>
      </c>
    </row>
    <row r="16" spans="2:19" ht="23.25" customHeight="1" x14ac:dyDescent="0.2">
      <c r="B16" s="5">
        <v>14</v>
      </c>
      <c r="C16" s="4">
        <v>202.5</v>
      </c>
      <c r="D16" s="3" t="s">
        <v>20</v>
      </c>
      <c r="E16" s="3">
        <v>205</v>
      </c>
      <c r="F16" s="12">
        <v>2.5</v>
      </c>
      <c r="G16">
        <f t="shared" si="1"/>
        <v>1.3888888888888888</v>
      </c>
      <c r="H16" s="5">
        <v>14</v>
      </c>
      <c r="I16" s="4">
        <v>292.5</v>
      </c>
      <c r="J16" s="3" t="s">
        <v>21</v>
      </c>
      <c r="K16" s="3">
        <v>315</v>
      </c>
      <c r="L16" s="12">
        <v>22.5</v>
      </c>
      <c r="M16">
        <f t="shared" si="2"/>
        <v>12.5</v>
      </c>
      <c r="N16" s="5">
        <v>14</v>
      </c>
      <c r="O16" s="4">
        <v>225</v>
      </c>
      <c r="P16" s="3" t="s">
        <v>22</v>
      </c>
      <c r="Q16" s="3">
        <v>270</v>
      </c>
      <c r="R16" s="12">
        <v>45</v>
      </c>
      <c r="S16">
        <f t="shared" si="3"/>
        <v>25</v>
      </c>
    </row>
    <row r="17" spans="2:19" ht="23.25" customHeight="1" thickBot="1" x14ac:dyDescent="0.25">
      <c r="B17" s="6">
        <v>15</v>
      </c>
      <c r="C17" s="4">
        <v>180</v>
      </c>
      <c r="D17" s="3" t="s">
        <v>21</v>
      </c>
      <c r="E17" s="3">
        <v>180</v>
      </c>
      <c r="F17" s="12">
        <f t="shared" si="0"/>
        <v>0</v>
      </c>
      <c r="G17">
        <f t="shared" si="1"/>
        <v>0</v>
      </c>
      <c r="H17" s="6">
        <v>15</v>
      </c>
      <c r="I17" s="4">
        <v>180</v>
      </c>
      <c r="J17" s="3" t="s">
        <v>22</v>
      </c>
      <c r="K17" s="3">
        <f>135+18</f>
        <v>153</v>
      </c>
      <c r="L17" s="12">
        <f t="shared" si="4"/>
        <v>27</v>
      </c>
      <c r="M17">
        <f t="shared" si="2"/>
        <v>15</v>
      </c>
      <c r="N17" s="6">
        <v>15</v>
      </c>
      <c r="O17" s="4">
        <v>180</v>
      </c>
      <c r="P17" s="3" t="s">
        <v>20</v>
      </c>
      <c r="Q17" s="3">
        <v>202</v>
      </c>
      <c r="R17" s="12">
        <v>22</v>
      </c>
      <c r="S17">
        <f t="shared" si="3"/>
        <v>12.222222222222221</v>
      </c>
    </row>
    <row r="18" spans="2:19" ht="23.25" customHeight="1" thickBot="1" x14ac:dyDescent="0.25">
      <c r="B18" s="8">
        <v>16</v>
      </c>
      <c r="C18" s="4"/>
      <c r="D18" s="3"/>
      <c r="E18" s="3"/>
      <c r="F18" s="12">
        <f>SUM(F3:F17)/15</f>
        <v>14.066666666666666</v>
      </c>
      <c r="G18">
        <f t="shared" si="1"/>
        <v>7.8148148148148149</v>
      </c>
      <c r="H18" s="8">
        <v>16</v>
      </c>
      <c r="I18" s="4"/>
      <c r="J18" s="3"/>
      <c r="K18" s="3"/>
      <c r="L18" s="2">
        <f>SUM(L3:L17)/15</f>
        <v>13.866666666666667</v>
      </c>
      <c r="M18">
        <f t="shared" si="2"/>
        <v>7.7037037037037042</v>
      </c>
      <c r="N18" s="8">
        <v>16</v>
      </c>
      <c r="O18" s="4"/>
      <c r="P18" s="3"/>
      <c r="Q18" s="3"/>
      <c r="R18" s="2">
        <f>SUM(R3:R17)/15</f>
        <v>14.9</v>
      </c>
      <c r="S18">
        <f t="shared" si="3"/>
        <v>8.2777777777777786</v>
      </c>
    </row>
    <row r="19" spans="2:19" x14ac:dyDescent="0.2">
      <c r="B19" s="7"/>
      <c r="F19" s="2" t="s">
        <v>33</v>
      </c>
      <c r="L19" s="2" t="s">
        <v>32</v>
      </c>
      <c r="R19" s="2" t="s">
        <v>34</v>
      </c>
    </row>
    <row r="21" spans="2:19" x14ac:dyDescent="0.2">
      <c r="B21" t="s">
        <v>47</v>
      </c>
      <c r="C21" t="s">
        <v>52</v>
      </c>
    </row>
    <row r="22" spans="2:19" x14ac:dyDescent="0.2">
      <c r="B22" t="s">
        <v>49</v>
      </c>
      <c r="C22" t="s">
        <v>50</v>
      </c>
    </row>
    <row r="23" spans="2:19" x14ac:dyDescent="0.2">
      <c r="B23" t="s">
        <v>51</v>
      </c>
      <c r="C23" t="s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9"/>
  <sheetViews>
    <sheetView workbookViewId="0">
      <selection activeCell="G2" sqref="G2"/>
    </sheetView>
  </sheetViews>
  <sheetFormatPr baseColWidth="10" defaultColWidth="8.83203125" defaultRowHeight="15" x14ac:dyDescent="0.2"/>
  <cols>
    <col min="2" max="2" width="14.5" customWidth="1"/>
    <col min="3" max="3" width="19.6640625" customWidth="1"/>
    <col min="4" max="4" width="14" style="1" customWidth="1"/>
    <col min="5" max="5" width="18.6640625" style="1" bestFit="1" customWidth="1"/>
    <col min="6" max="6" width="16.1640625" customWidth="1"/>
    <col min="8" max="8" width="17.5" customWidth="1"/>
    <col min="9" max="9" width="22" customWidth="1"/>
    <col min="10" max="10" width="21" customWidth="1"/>
    <col min="11" max="11" width="20" customWidth="1"/>
    <col min="12" max="12" width="16.1640625" customWidth="1"/>
    <col min="14" max="14" width="17.5" customWidth="1"/>
    <col min="15" max="15" width="20.5" customWidth="1"/>
    <col min="16" max="16" width="14.83203125" customWidth="1"/>
    <col min="17" max="17" width="18.6640625" bestFit="1" customWidth="1"/>
    <col min="18" max="18" width="18.5" customWidth="1"/>
  </cols>
  <sheetData>
    <row r="1" spans="2:19" x14ac:dyDescent="0.2">
      <c r="B1" s="13" t="s">
        <v>12</v>
      </c>
      <c r="C1" t="s">
        <v>6</v>
      </c>
      <c r="H1" t="s">
        <v>7</v>
      </c>
      <c r="N1" t="s">
        <v>8</v>
      </c>
    </row>
    <row r="2" spans="2:19" ht="24" customHeight="1" x14ac:dyDescent="0.2">
      <c r="B2" s="3" t="s">
        <v>1</v>
      </c>
      <c r="C2" s="3" t="s">
        <v>4</v>
      </c>
      <c r="D2" s="3" t="s">
        <v>2</v>
      </c>
      <c r="E2" s="3" t="s">
        <v>3</v>
      </c>
      <c r="F2" s="3" t="s">
        <v>54</v>
      </c>
      <c r="G2" t="s">
        <v>73</v>
      </c>
      <c r="H2" s="25" t="s">
        <v>1</v>
      </c>
      <c r="I2" s="25" t="s">
        <v>4</v>
      </c>
      <c r="J2" s="25" t="s">
        <v>2</v>
      </c>
      <c r="K2" s="25" t="s">
        <v>3</v>
      </c>
      <c r="L2" s="25" t="s">
        <v>54</v>
      </c>
      <c r="M2" t="s">
        <v>73</v>
      </c>
      <c r="N2" s="3" t="s">
        <v>1</v>
      </c>
      <c r="O2" s="3" t="s">
        <v>4</v>
      </c>
      <c r="P2" s="3" t="s">
        <v>2</v>
      </c>
      <c r="Q2" s="3" t="s">
        <v>3</v>
      </c>
      <c r="R2" s="3" t="s">
        <v>54</v>
      </c>
      <c r="S2" t="s">
        <v>73</v>
      </c>
    </row>
    <row r="3" spans="2:19" ht="24" customHeight="1" x14ac:dyDescent="0.2">
      <c r="B3" s="9">
        <v>1</v>
      </c>
      <c r="C3" s="10">
        <v>67.5</v>
      </c>
      <c r="D3" s="11" t="s">
        <v>22</v>
      </c>
      <c r="E3" s="11">
        <v>45</v>
      </c>
      <c r="F3" s="12">
        <f>C3-E3</f>
        <v>22.5</v>
      </c>
      <c r="G3">
        <f>(F3/180)*100</f>
        <v>12.5</v>
      </c>
      <c r="H3" s="9">
        <v>1</v>
      </c>
      <c r="I3" s="10">
        <v>90</v>
      </c>
      <c r="J3" s="11" t="s">
        <v>21</v>
      </c>
      <c r="K3" s="11">
        <v>90</v>
      </c>
      <c r="L3" s="12">
        <f>I3-K3</f>
        <v>0</v>
      </c>
      <c r="M3">
        <f>(L3/180)*100</f>
        <v>0</v>
      </c>
      <c r="N3" s="9">
        <v>1</v>
      </c>
      <c r="O3" s="10">
        <v>225</v>
      </c>
      <c r="P3" s="11" t="s">
        <v>21</v>
      </c>
      <c r="Q3" s="11">
        <v>293</v>
      </c>
      <c r="R3" s="12">
        <v>68</v>
      </c>
      <c r="S3">
        <f>(R3/180)*100</f>
        <v>37.777777777777779</v>
      </c>
    </row>
    <row r="4" spans="2:19" ht="24" customHeight="1" x14ac:dyDescent="0.2">
      <c r="B4" s="5">
        <v>2</v>
      </c>
      <c r="C4" s="4">
        <v>270</v>
      </c>
      <c r="D4" s="3" t="s">
        <v>21</v>
      </c>
      <c r="E4" s="3">
        <v>270</v>
      </c>
      <c r="F4" s="12">
        <f t="shared" ref="F4:F16" si="0">C4-E4</f>
        <v>0</v>
      </c>
      <c r="G4">
        <f t="shared" ref="G4:G18" si="1">(F4/180)*100</f>
        <v>0</v>
      </c>
      <c r="H4" s="5">
        <v>2</v>
      </c>
      <c r="I4" s="4">
        <v>45</v>
      </c>
      <c r="J4" s="3" t="s">
        <v>20</v>
      </c>
      <c r="K4" s="3">
        <f>45+18</f>
        <v>63</v>
      </c>
      <c r="L4" s="12">
        <v>18</v>
      </c>
      <c r="M4">
        <f t="shared" ref="M4:M18" si="2">(L4/180)*100</f>
        <v>10</v>
      </c>
      <c r="N4" s="5">
        <v>2</v>
      </c>
      <c r="O4">
        <v>90</v>
      </c>
      <c r="P4" s="3" t="s">
        <v>22</v>
      </c>
      <c r="Q4" s="3">
        <v>135</v>
      </c>
      <c r="R4" s="12">
        <v>45</v>
      </c>
      <c r="S4">
        <f t="shared" ref="S4:S18" si="3">(R4/180)*100</f>
        <v>25</v>
      </c>
    </row>
    <row r="5" spans="2:19" ht="24" customHeight="1" x14ac:dyDescent="0.2">
      <c r="B5" s="5">
        <v>3</v>
      </c>
      <c r="C5" s="4">
        <v>315</v>
      </c>
      <c r="D5" s="3" t="s">
        <v>20</v>
      </c>
      <c r="E5" s="3">
        <v>315</v>
      </c>
      <c r="F5" s="12">
        <f t="shared" si="0"/>
        <v>0</v>
      </c>
      <c r="G5">
        <f t="shared" si="1"/>
        <v>0</v>
      </c>
      <c r="H5" s="5">
        <v>3</v>
      </c>
      <c r="I5" s="4">
        <v>0</v>
      </c>
      <c r="J5" s="3" t="s">
        <v>22</v>
      </c>
      <c r="K5" s="3">
        <v>0</v>
      </c>
      <c r="L5" s="12">
        <f t="shared" ref="L5:L15" si="4">I5-K5</f>
        <v>0</v>
      </c>
      <c r="M5">
        <f t="shared" si="2"/>
        <v>0</v>
      </c>
      <c r="N5" s="5">
        <v>3</v>
      </c>
      <c r="O5" s="4">
        <v>22.5</v>
      </c>
      <c r="P5" s="3" t="s">
        <v>21</v>
      </c>
      <c r="Q5" s="3">
        <v>17</v>
      </c>
      <c r="R5" s="12">
        <f t="shared" ref="R5:R17" si="5">O5-Q5</f>
        <v>5.5</v>
      </c>
      <c r="S5">
        <f t="shared" si="3"/>
        <v>3.0555555555555554</v>
      </c>
    </row>
    <row r="6" spans="2:19" ht="24" customHeight="1" x14ac:dyDescent="0.2">
      <c r="B6" s="5">
        <v>4</v>
      </c>
      <c r="C6" s="4">
        <v>45</v>
      </c>
      <c r="D6" s="3" t="s">
        <v>22</v>
      </c>
      <c r="E6" s="3">
        <v>45</v>
      </c>
      <c r="F6" s="12">
        <f t="shared" si="0"/>
        <v>0</v>
      </c>
      <c r="G6">
        <f t="shared" si="1"/>
        <v>0</v>
      </c>
      <c r="H6" s="5">
        <v>4</v>
      </c>
      <c r="I6" s="4">
        <v>270</v>
      </c>
      <c r="J6" s="3" t="s">
        <v>20</v>
      </c>
      <c r="K6" s="3">
        <v>270</v>
      </c>
      <c r="L6" s="12">
        <f t="shared" si="4"/>
        <v>0</v>
      </c>
      <c r="M6">
        <f t="shared" si="2"/>
        <v>0</v>
      </c>
      <c r="N6" s="5">
        <v>4</v>
      </c>
      <c r="O6" s="4">
        <v>315</v>
      </c>
      <c r="P6" s="3" t="s">
        <v>20</v>
      </c>
      <c r="Q6" s="3">
        <v>315</v>
      </c>
      <c r="R6" s="12">
        <f t="shared" si="5"/>
        <v>0</v>
      </c>
      <c r="S6">
        <f t="shared" si="3"/>
        <v>0</v>
      </c>
    </row>
    <row r="7" spans="2:19" ht="24" customHeight="1" x14ac:dyDescent="0.2">
      <c r="B7" s="5">
        <v>5</v>
      </c>
      <c r="C7" s="4">
        <v>270</v>
      </c>
      <c r="D7" s="3" t="s">
        <v>22</v>
      </c>
      <c r="E7" s="3">
        <v>270</v>
      </c>
      <c r="F7" s="12">
        <f t="shared" si="0"/>
        <v>0</v>
      </c>
      <c r="G7">
        <f t="shared" si="1"/>
        <v>0</v>
      </c>
      <c r="H7" s="5">
        <v>5</v>
      </c>
      <c r="I7" s="4">
        <v>180</v>
      </c>
      <c r="J7" s="3" t="s">
        <v>22</v>
      </c>
      <c r="K7" s="3">
        <v>180</v>
      </c>
      <c r="L7" s="12">
        <f t="shared" si="4"/>
        <v>0</v>
      </c>
      <c r="M7">
        <f t="shared" si="2"/>
        <v>0</v>
      </c>
      <c r="N7" s="5">
        <v>5</v>
      </c>
      <c r="O7" s="4">
        <v>270</v>
      </c>
      <c r="P7" s="3" t="s">
        <v>21</v>
      </c>
      <c r="Q7" s="3">
        <v>270</v>
      </c>
      <c r="R7" s="12">
        <f t="shared" si="5"/>
        <v>0</v>
      </c>
      <c r="S7">
        <f t="shared" si="3"/>
        <v>0</v>
      </c>
    </row>
    <row r="8" spans="2:19" ht="24" customHeight="1" x14ac:dyDescent="0.2">
      <c r="B8" s="5">
        <v>6</v>
      </c>
      <c r="C8" s="4">
        <v>0</v>
      </c>
      <c r="D8" s="3" t="s">
        <v>21</v>
      </c>
      <c r="E8" s="3">
        <v>0</v>
      </c>
      <c r="F8" s="12">
        <f t="shared" si="0"/>
        <v>0</v>
      </c>
      <c r="G8">
        <f t="shared" si="1"/>
        <v>0</v>
      </c>
      <c r="H8" s="5">
        <v>6</v>
      </c>
      <c r="I8" s="4">
        <v>45</v>
      </c>
      <c r="J8" s="3" t="s">
        <v>20</v>
      </c>
      <c r="K8" s="3">
        <v>45</v>
      </c>
      <c r="L8" s="12">
        <f t="shared" si="4"/>
        <v>0</v>
      </c>
      <c r="M8">
        <f t="shared" si="2"/>
        <v>0</v>
      </c>
      <c r="N8" s="5">
        <v>6</v>
      </c>
      <c r="O8" s="4">
        <v>202.5</v>
      </c>
      <c r="P8" s="3" t="s">
        <v>22</v>
      </c>
      <c r="Q8" s="3">
        <v>225</v>
      </c>
      <c r="R8" s="12">
        <v>22.5</v>
      </c>
      <c r="S8">
        <f t="shared" si="3"/>
        <v>12.5</v>
      </c>
    </row>
    <row r="9" spans="2:19" ht="24" customHeight="1" x14ac:dyDescent="0.2">
      <c r="B9" s="5">
        <v>7</v>
      </c>
      <c r="C9" s="4">
        <v>157.5</v>
      </c>
      <c r="D9" s="3" t="s">
        <v>20</v>
      </c>
      <c r="E9" s="3">
        <v>135</v>
      </c>
      <c r="F9" s="12">
        <f t="shared" si="0"/>
        <v>22.5</v>
      </c>
      <c r="G9">
        <f t="shared" si="1"/>
        <v>12.5</v>
      </c>
      <c r="H9" s="5">
        <v>7</v>
      </c>
      <c r="I9" s="4">
        <v>270</v>
      </c>
      <c r="J9" s="3" t="s">
        <v>21</v>
      </c>
      <c r="K9" s="3">
        <v>294</v>
      </c>
      <c r="L9" s="12">
        <v>24</v>
      </c>
      <c r="M9">
        <f t="shared" si="2"/>
        <v>13.333333333333334</v>
      </c>
      <c r="N9" s="30">
        <v>7</v>
      </c>
      <c r="O9" s="31">
        <v>135</v>
      </c>
      <c r="P9" s="32" t="s">
        <v>20</v>
      </c>
      <c r="Q9" s="32">
        <v>45</v>
      </c>
      <c r="R9" s="36">
        <f t="shared" si="5"/>
        <v>90</v>
      </c>
      <c r="S9">
        <f t="shared" si="3"/>
        <v>50</v>
      </c>
    </row>
    <row r="10" spans="2:19" ht="24" customHeight="1" x14ac:dyDescent="0.2">
      <c r="B10" s="5">
        <v>8</v>
      </c>
      <c r="C10" s="4">
        <v>112.5</v>
      </c>
      <c r="D10" s="3" t="s">
        <v>21</v>
      </c>
      <c r="E10" s="3">
        <f>180-23</f>
        <v>157</v>
      </c>
      <c r="F10" s="12">
        <v>44.5</v>
      </c>
      <c r="G10">
        <f t="shared" si="1"/>
        <v>24.722222222222221</v>
      </c>
      <c r="H10" s="5">
        <v>8</v>
      </c>
      <c r="I10" s="4">
        <v>67.5</v>
      </c>
      <c r="J10" s="3" t="s">
        <v>22</v>
      </c>
      <c r="K10" s="3">
        <v>70</v>
      </c>
      <c r="L10" s="12">
        <v>2.5</v>
      </c>
      <c r="M10">
        <f t="shared" si="2"/>
        <v>1.3888888888888888</v>
      </c>
      <c r="N10" s="5">
        <v>8</v>
      </c>
      <c r="O10" s="4">
        <v>0</v>
      </c>
      <c r="P10" s="3" t="s">
        <v>22</v>
      </c>
      <c r="Q10" s="3">
        <v>0</v>
      </c>
      <c r="R10" s="12">
        <f t="shared" si="5"/>
        <v>0</v>
      </c>
      <c r="S10">
        <f t="shared" si="3"/>
        <v>0</v>
      </c>
    </row>
    <row r="11" spans="2:19" ht="23.25" customHeight="1" x14ac:dyDescent="0.2">
      <c r="B11" s="5">
        <v>9</v>
      </c>
      <c r="C11" s="4">
        <v>315</v>
      </c>
      <c r="D11" s="3" t="s">
        <v>22</v>
      </c>
      <c r="E11" s="3">
        <f>315+21</f>
        <v>336</v>
      </c>
      <c r="F11" s="12">
        <v>21</v>
      </c>
      <c r="G11">
        <f t="shared" si="1"/>
        <v>11.666666666666666</v>
      </c>
      <c r="H11" s="5">
        <v>9</v>
      </c>
      <c r="I11" s="4">
        <v>247.5</v>
      </c>
      <c r="J11" s="3" t="s">
        <v>20</v>
      </c>
      <c r="K11" s="3">
        <v>158</v>
      </c>
      <c r="L11" s="12">
        <f t="shared" si="4"/>
        <v>89.5</v>
      </c>
      <c r="M11">
        <f t="shared" si="2"/>
        <v>49.722222222222221</v>
      </c>
      <c r="N11" s="5">
        <v>9</v>
      </c>
      <c r="O11" s="4">
        <v>90</v>
      </c>
      <c r="P11" s="3" t="s">
        <v>20</v>
      </c>
      <c r="Q11" s="3">
        <v>62</v>
      </c>
      <c r="R11" s="12">
        <f t="shared" si="5"/>
        <v>28</v>
      </c>
      <c r="S11">
        <f t="shared" si="3"/>
        <v>15.555555555555555</v>
      </c>
    </row>
    <row r="12" spans="2:19" ht="23.25" customHeight="1" x14ac:dyDescent="0.2">
      <c r="B12" s="5">
        <v>10</v>
      </c>
      <c r="C12" s="4">
        <v>247.5</v>
      </c>
      <c r="D12" s="3" t="s">
        <v>20</v>
      </c>
      <c r="E12" s="3">
        <f>270+22</f>
        <v>292</v>
      </c>
      <c r="F12" s="12">
        <v>44.5</v>
      </c>
      <c r="G12">
        <f t="shared" si="1"/>
        <v>24.722222222222221</v>
      </c>
      <c r="H12" s="5">
        <v>10</v>
      </c>
      <c r="I12" s="4">
        <v>45</v>
      </c>
      <c r="J12" s="3" t="s">
        <v>22</v>
      </c>
      <c r="K12" s="3">
        <v>45</v>
      </c>
      <c r="L12" s="12">
        <f t="shared" si="4"/>
        <v>0</v>
      </c>
      <c r="M12">
        <f t="shared" si="2"/>
        <v>0</v>
      </c>
      <c r="N12" s="5">
        <v>10</v>
      </c>
      <c r="O12" s="4">
        <v>247.5</v>
      </c>
      <c r="P12" s="3" t="s">
        <v>21</v>
      </c>
      <c r="Q12" s="3">
        <v>270</v>
      </c>
      <c r="R12" s="12">
        <v>22.5</v>
      </c>
      <c r="S12">
        <f t="shared" si="3"/>
        <v>12.5</v>
      </c>
    </row>
    <row r="13" spans="2:19" ht="23.25" customHeight="1" x14ac:dyDescent="0.2">
      <c r="B13" s="5">
        <v>11</v>
      </c>
      <c r="C13" s="4">
        <v>180</v>
      </c>
      <c r="D13" s="3" t="s">
        <v>21</v>
      </c>
      <c r="E13" s="3">
        <v>180</v>
      </c>
      <c r="F13" s="12">
        <f t="shared" si="0"/>
        <v>0</v>
      </c>
      <c r="G13">
        <f t="shared" si="1"/>
        <v>0</v>
      </c>
      <c r="H13" s="5">
        <v>11</v>
      </c>
      <c r="I13" s="4">
        <v>157.5</v>
      </c>
      <c r="J13" s="3" t="s">
        <v>21</v>
      </c>
      <c r="K13" s="3">
        <v>135</v>
      </c>
      <c r="L13" s="12">
        <f t="shared" si="4"/>
        <v>22.5</v>
      </c>
      <c r="M13">
        <f t="shared" si="2"/>
        <v>12.5</v>
      </c>
      <c r="N13" s="5">
        <v>11</v>
      </c>
      <c r="O13" s="4">
        <v>315</v>
      </c>
      <c r="P13" s="3" t="s">
        <v>22</v>
      </c>
      <c r="Q13" s="3">
        <v>315</v>
      </c>
      <c r="R13" s="12">
        <f t="shared" si="5"/>
        <v>0</v>
      </c>
      <c r="S13">
        <f t="shared" si="3"/>
        <v>0</v>
      </c>
    </row>
    <row r="14" spans="2:19" ht="23.25" customHeight="1" x14ac:dyDescent="0.2">
      <c r="B14" s="5">
        <v>12</v>
      </c>
      <c r="C14" s="4">
        <v>90</v>
      </c>
      <c r="D14" s="3" t="s">
        <v>20</v>
      </c>
      <c r="E14" s="3">
        <v>106</v>
      </c>
      <c r="F14" s="12">
        <v>16</v>
      </c>
      <c r="G14">
        <f t="shared" si="1"/>
        <v>8.8888888888888893</v>
      </c>
      <c r="H14" s="5">
        <v>12</v>
      </c>
      <c r="I14" s="4">
        <v>270</v>
      </c>
      <c r="J14" s="3" t="s">
        <v>20</v>
      </c>
      <c r="K14" s="3">
        <v>285</v>
      </c>
      <c r="L14" s="12">
        <v>15</v>
      </c>
      <c r="M14">
        <f t="shared" si="2"/>
        <v>8.3333333333333321</v>
      </c>
      <c r="N14" s="5">
        <v>12</v>
      </c>
      <c r="O14" s="4">
        <v>22.5</v>
      </c>
      <c r="P14" s="3" t="s">
        <v>20</v>
      </c>
      <c r="Q14" s="3">
        <v>21</v>
      </c>
      <c r="R14" s="12">
        <f t="shared" si="5"/>
        <v>1.5</v>
      </c>
      <c r="S14">
        <f t="shared" si="3"/>
        <v>0.83333333333333337</v>
      </c>
    </row>
    <row r="15" spans="2:19" ht="23.25" customHeight="1" x14ac:dyDescent="0.2">
      <c r="B15" s="5">
        <v>13</v>
      </c>
      <c r="C15" s="4">
        <v>315</v>
      </c>
      <c r="D15" s="3" t="s">
        <v>22</v>
      </c>
      <c r="E15" s="3">
        <v>315</v>
      </c>
      <c r="F15" s="12">
        <f t="shared" si="0"/>
        <v>0</v>
      </c>
      <c r="G15">
        <f t="shared" si="1"/>
        <v>0</v>
      </c>
      <c r="H15" s="5">
        <v>13</v>
      </c>
      <c r="I15" s="4">
        <v>337.5</v>
      </c>
      <c r="J15" s="3" t="s">
        <v>21</v>
      </c>
      <c r="K15" s="3">
        <f>315+22</f>
        <v>337</v>
      </c>
      <c r="L15" s="12">
        <f t="shared" si="4"/>
        <v>0.5</v>
      </c>
      <c r="M15">
        <f t="shared" si="2"/>
        <v>0.27777777777777779</v>
      </c>
      <c r="N15" s="5">
        <v>13</v>
      </c>
      <c r="O15" s="4">
        <v>112.5</v>
      </c>
      <c r="P15" s="3" t="s">
        <v>22</v>
      </c>
      <c r="Q15" s="3">
        <v>68</v>
      </c>
      <c r="R15" s="12">
        <f t="shared" si="5"/>
        <v>44.5</v>
      </c>
      <c r="S15">
        <f t="shared" si="3"/>
        <v>24.722222222222221</v>
      </c>
    </row>
    <row r="16" spans="2:19" ht="23.25" customHeight="1" x14ac:dyDescent="0.2">
      <c r="B16" s="5">
        <v>14</v>
      </c>
      <c r="C16" s="4">
        <v>22.5</v>
      </c>
      <c r="D16" s="3" t="s">
        <v>20</v>
      </c>
      <c r="E16" s="3">
        <v>19</v>
      </c>
      <c r="F16" s="12">
        <f t="shared" si="0"/>
        <v>3.5</v>
      </c>
      <c r="G16">
        <f t="shared" si="1"/>
        <v>1.9444444444444444</v>
      </c>
      <c r="H16" s="5">
        <v>14</v>
      </c>
      <c r="I16" s="4">
        <v>270</v>
      </c>
      <c r="J16" s="3" t="s">
        <v>22</v>
      </c>
      <c r="K16" s="3">
        <f>270+22</f>
        <v>292</v>
      </c>
      <c r="L16" s="12">
        <v>22</v>
      </c>
      <c r="M16">
        <f t="shared" si="2"/>
        <v>12.222222222222221</v>
      </c>
      <c r="N16" s="5">
        <v>14</v>
      </c>
      <c r="O16" s="4">
        <v>315</v>
      </c>
      <c r="P16" s="3" t="s">
        <v>21</v>
      </c>
      <c r="Q16" s="3">
        <v>335</v>
      </c>
      <c r="R16" s="12">
        <v>20</v>
      </c>
      <c r="S16">
        <f t="shared" si="3"/>
        <v>11.111111111111111</v>
      </c>
    </row>
    <row r="17" spans="2:19" ht="23.25" customHeight="1" thickBot="1" x14ac:dyDescent="0.25">
      <c r="B17" s="6">
        <v>15</v>
      </c>
      <c r="C17" s="4">
        <v>247.5</v>
      </c>
      <c r="D17" s="3" t="s">
        <v>21</v>
      </c>
      <c r="E17" s="3">
        <v>250</v>
      </c>
      <c r="F17" s="12">
        <v>2.5</v>
      </c>
      <c r="G17">
        <f t="shared" si="1"/>
        <v>1.3888888888888888</v>
      </c>
      <c r="H17" s="6">
        <v>15</v>
      </c>
      <c r="I17" s="4">
        <v>202.5</v>
      </c>
      <c r="J17" s="3" t="s">
        <v>21</v>
      </c>
      <c r="K17" s="3">
        <v>205</v>
      </c>
      <c r="L17" s="12">
        <v>2.5</v>
      </c>
      <c r="M17">
        <f t="shared" si="2"/>
        <v>1.3888888888888888</v>
      </c>
      <c r="N17" s="6">
        <v>15</v>
      </c>
      <c r="O17" s="4">
        <v>22.5</v>
      </c>
      <c r="P17" s="3" t="s">
        <v>20</v>
      </c>
      <c r="Q17" s="3">
        <v>20</v>
      </c>
      <c r="R17" s="12">
        <f t="shared" si="5"/>
        <v>2.5</v>
      </c>
      <c r="S17">
        <f t="shared" si="3"/>
        <v>1.3888888888888888</v>
      </c>
    </row>
    <row r="18" spans="2:19" ht="23.25" customHeight="1" thickBot="1" x14ac:dyDescent="0.25">
      <c r="B18" s="8">
        <v>16</v>
      </c>
      <c r="C18" s="4"/>
      <c r="D18" s="3"/>
      <c r="E18" s="3"/>
      <c r="F18" s="2">
        <f>SUM(F3:F17)/15</f>
        <v>11.8</v>
      </c>
      <c r="G18">
        <f t="shared" si="1"/>
        <v>6.5555555555555562</v>
      </c>
      <c r="H18" s="8">
        <v>16</v>
      </c>
      <c r="I18" s="4"/>
      <c r="J18" s="3"/>
      <c r="K18" s="3"/>
      <c r="L18" s="2">
        <f>SUM(L3:L17)/15</f>
        <v>13.1</v>
      </c>
      <c r="M18">
        <f t="shared" si="2"/>
        <v>7.2777777777777777</v>
      </c>
      <c r="N18" s="8">
        <v>16</v>
      </c>
      <c r="O18" s="4"/>
      <c r="P18" s="3"/>
      <c r="Q18" s="3"/>
      <c r="R18" s="2">
        <f>SUM(R3:R17)/15</f>
        <v>23.333333333333332</v>
      </c>
      <c r="S18">
        <f t="shared" si="3"/>
        <v>12.962962962962962</v>
      </c>
    </row>
    <row r="19" spans="2:19" x14ac:dyDescent="0.2">
      <c r="B19" s="7"/>
      <c r="F19" s="2" t="s">
        <v>35</v>
      </c>
      <c r="L19" s="2" t="s">
        <v>36</v>
      </c>
      <c r="R19" s="2" t="s">
        <v>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S19"/>
  <sheetViews>
    <sheetView workbookViewId="0">
      <selection activeCell="S2" sqref="S2"/>
    </sheetView>
  </sheetViews>
  <sheetFormatPr baseColWidth="10" defaultColWidth="8.83203125" defaultRowHeight="15" x14ac:dyDescent="0.2"/>
  <cols>
    <col min="2" max="2" width="14.5" customWidth="1"/>
    <col min="3" max="3" width="19.6640625" customWidth="1"/>
    <col min="4" max="4" width="14" style="1" customWidth="1"/>
    <col min="5" max="5" width="18.6640625" style="1" bestFit="1" customWidth="1"/>
    <col min="6" max="6" width="16.1640625" customWidth="1"/>
    <col min="8" max="8" width="17.5" customWidth="1"/>
    <col min="9" max="9" width="22" customWidth="1"/>
    <col min="10" max="10" width="21" customWidth="1"/>
    <col min="11" max="11" width="20" customWidth="1"/>
    <col min="12" max="12" width="16.1640625" customWidth="1"/>
    <col min="14" max="14" width="17.5" customWidth="1"/>
    <col min="15" max="15" width="20.5" customWidth="1"/>
    <col min="16" max="16" width="14.83203125" customWidth="1"/>
    <col min="17" max="17" width="18.6640625" bestFit="1" customWidth="1"/>
    <col min="18" max="18" width="18.5" customWidth="1"/>
  </cols>
  <sheetData>
    <row r="1" spans="2:19" x14ac:dyDescent="0.2">
      <c r="B1" s="13" t="s">
        <v>13</v>
      </c>
      <c r="C1" t="s">
        <v>6</v>
      </c>
      <c r="H1" t="s">
        <v>7</v>
      </c>
      <c r="N1" t="s">
        <v>8</v>
      </c>
    </row>
    <row r="2" spans="2:19" ht="24" customHeight="1" x14ac:dyDescent="0.2">
      <c r="B2" s="3" t="s">
        <v>1</v>
      </c>
      <c r="C2" s="3" t="s">
        <v>4</v>
      </c>
      <c r="D2" s="3" t="s">
        <v>2</v>
      </c>
      <c r="E2" s="3" t="s">
        <v>3</v>
      </c>
      <c r="F2" s="3" t="s">
        <v>54</v>
      </c>
      <c r="H2" s="3" t="s">
        <v>1</v>
      </c>
      <c r="I2" s="3" t="s">
        <v>4</v>
      </c>
      <c r="J2" s="3" t="s">
        <v>2</v>
      </c>
      <c r="K2" s="3" t="s">
        <v>3</v>
      </c>
      <c r="L2" s="3" t="s">
        <v>54</v>
      </c>
      <c r="M2" t="s">
        <v>73</v>
      </c>
      <c r="N2" s="3" t="s">
        <v>1</v>
      </c>
      <c r="O2" s="3" t="s">
        <v>4</v>
      </c>
      <c r="P2" s="3" t="s">
        <v>2</v>
      </c>
      <c r="Q2" s="3" t="s">
        <v>3</v>
      </c>
      <c r="R2" s="3" t="s">
        <v>54</v>
      </c>
      <c r="S2" t="s">
        <v>73</v>
      </c>
    </row>
    <row r="3" spans="2:19" ht="24" customHeight="1" x14ac:dyDescent="0.2">
      <c r="B3" s="9">
        <v>1</v>
      </c>
      <c r="C3" s="10">
        <v>337.5</v>
      </c>
      <c r="D3" s="11" t="s">
        <v>20</v>
      </c>
      <c r="E3" s="11">
        <v>315</v>
      </c>
      <c r="F3" s="12">
        <f>C3-E3</f>
        <v>22.5</v>
      </c>
      <c r="G3">
        <f>(F3/180)*100</f>
        <v>12.5</v>
      </c>
      <c r="H3" s="9">
        <v>1</v>
      </c>
      <c r="I3" s="10">
        <v>0</v>
      </c>
      <c r="J3" s="11" t="s">
        <v>21</v>
      </c>
      <c r="K3" s="11">
        <v>0</v>
      </c>
      <c r="L3" s="12">
        <f>I3-K3</f>
        <v>0</v>
      </c>
      <c r="M3">
        <f>(L3/180)*100</f>
        <v>0</v>
      </c>
      <c r="N3" s="9">
        <v>1</v>
      </c>
      <c r="O3" s="10">
        <v>247.5</v>
      </c>
      <c r="P3" s="11" t="s">
        <v>21</v>
      </c>
      <c r="Q3" s="11">
        <v>315</v>
      </c>
      <c r="R3" s="12">
        <f>Q3-O3</f>
        <v>67.5</v>
      </c>
      <c r="S3">
        <f t="shared" ref="S3:S17" si="0">(R3/180)*100</f>
        <v>37.5</v>
      </c>
    </row>
    <row r="4" spans="2:19" ht="24" customHeight="1" x14ac:dyDescent="0.2">
      <c r="B4" s="5">
        <v>2</v>
      </c>
      <c r="C4" s="4">
        <v>112.5</v>
      </c>
      <c r="D4" s="3" t="s">
        <v>20</v>
      </c>
      <c r="E4" s="3">
        <v>90</v>
      </c>
      <c r="F4" s="12">
        <f t="shared" ref="F4:F17" si="1">C4-E4</f>
        <v>22.5</v>
      </c>
      <c r="G4">
        <f t="shared" ref="G4:G18" si="2">(F4/180)*100</f>
        <v>12.5</v>
      </c>
      <c r="H4" s="5">
        <v>2</v>
      </c>
      <c r="I4" s="4">
        <v>157.5</v>
      </c>
      <c r="J4" s="3" t="s">
        <v>21</v>
      </c>
      <c r="K4" s="3">
        <v>135</v>
      </c>
      <c r="L4" s="12">
        <f t="shared" ref="L4:L17" si="3">I4-K4</f>
        <v>22.5</v>
      </c>
      <c r="M4">
        <f t="shared" ref="M4:M18" si="4">(L4/180)*100</f>
        <v>12.5</v>
      </c>
      <c r="N4" s="5">
        <v>2</v>
      </c>
      <c r="O4" s="4">
        <v>135</v>
      </c>
      <c r="P4" s="3" t="s">
        <v>20</v>
      </c>
      <c r="Q4" s="3">
        <v>135</v>
      </c>
      <c r="R4" s="12">
        <f t="shared" ref="R4:R17" si="5">Q4-O4</f>
        <v>0</v>
      </c>
      <c r="S4">
        <f t="shared" si="0"/>
        <v>0</v>
      </c>
    </row>
    <row r="5" spans="2:19" ht="24" customHeight="1" x14ac:dyDescent="0.2">
      <c r="B5" s="5">
        <v>3</v>
      </c>
      <c r="C5" s="4">
        <v>180</v>
      </c>
      <c r="D5" s="3" t="s">
        <v>22</v>
      </c>
      <c r="E5" s="3">
        <v>180</v>
      </c>
      <c r="F5" s="12">
        <f t="shared" si="1"/>
        <v>0</v>
      </c>
      <c r="G5">
        <f t="shared" si="2"/>
        <v>0</v>
      </c>
      <c r="H5" s="5">
        <v>3</v>
      </c>
      <c r="I5" s="4">
        <v>270</v>
      </c>
      <c r="J5" s="3" t="s">
        <v>22</v>
      </c>
      <c r="K5" s="3">
        <v>270</v>
      </c>
      <c r="L5" s="12">
        <f t="shared" si="3"/>
        <v>0</v>
      </c>
      <c r="M5">
        <f t="shared" si="4"/>
        <v>0</v>
      </c>
      <c r="N5" s="5">
        <v>3</v>
      </c>
      <c r="O5" s="4">
        <v>67.5</v>
      </c>
      <c r="P5" s="3" t="s">
        <v>21</v>
      </c>
      <c r="Q5" s="3">
        <v>135</v>
      </c>
      <c r="R5" s="12">
        <f t="shared" si="5"/>
        <v>67.5</v>
      </c>
      <c r="S5">
        <f t="shared" si="0"/>
        <v>37.5</v>
      </c>
    </row>
    <row r="6" spans="2:19" ht="24" customHeight="1" x14ac:dyDescent="0.2">
      <c r="B6" s="5">
        <v>4</v>
      </c>
      <c r="C6" s="4">
        <v>22.5</v>
      </c>
      <c r="D6" s="3" t="s">
        <v>21</v>
      </c>
      <c r="E6" s="3">
        <v>180</v>
      </c>
      <c r="F6" s="12">
        <v>157.5</v>
      </c>
      <c r="G6">
        <f t="shared" si="2"/>
        <v>87.5</v>
      </c>
      <c r="H6" s="5">
        <v>4</v>
      </c>
      <c r="I6" s="4">
        <v>292.5</v>
      </c>
      <c r="J6" s="3" t="s">
        <v>20</v>
      </c>
      <c r="K6" s="3">
        <v>270</v>
      </c>
      <c r="L6" s="12">
        <f t="shared" si="3"/>
        <v>22.5</v>
      </c>
      <c r="M6">
        <f t="shared" si="4"/>
        <v>12.5</v>
      </c>
      <c r="N6" s="5">
        <v>4</v>
      </c>
      <c r="O6" s="31">
        <v>0</v>
      </c>
      <c r="P6" s="32" t="s">
        <v>21</v>
      </c>
      <c r="Q6" s="32">
        <v>180</v>
      </c>
      <c r="R6" s="36">
        <f t="shared" si="5"/>
        <v>180</v>
      </c>
      <c r="S6">
        <f t="shared" si="0"/>
        <v>100</v>
      </c>
    </row>
    <row r="7" spans="2:19" ht="24" customHeight="1" x14ac:dyDescent="0.2">
      <c r="B7" s="5">
        <v>5</v>
      </c>
      <c r="C7" s="4">
        <v>247.5</v>
      </c>
      <c r="D7" s="3" t="s">
        <v>22</v>
      </c>
      <c r="E7" s="3">
        <v>225</v>
      </c>
      <c r="F7" s="12">
        <f t="shared" si="1"/>
        <v>22.5</v>
      </c>
      <c r="G7">
        <f t="shared" si="2"/>
        <v>12.5</v>
      </c>
      <c r="H7" s="5">
        <v>5</v>
      </c>
      <c r="I7" s="4">
        <v>90</v>
      </c>
      <c r="J7" s="3" t="s">
        <v>22</v>
      </c>
      <c r="K7" s="3">
        <v>90</v>
      </c>
      <c r="L7" s="12">
        <f t="shared" si="3"/>
        <v>0</v>
      </c>
      <c r="M7">
        <f t="shared" si="4"/>
        <v>0</v>
      </c>
      <c r="N7" s="5">
        <v>5</v>
      </c>
      <c r="O7" s="4">
        <v>180</v>
      </c>
      <c r="P7" s="3" t="s">
        <v>22</v>
      </c>
      <c r="Q7" s="3">
        <v>180</v>
      </c>
      <c r="R7" s="12">
        <f t="shared" si="5"/>
        <v>0</v>
      </c>
      <c r="S7">
        <f t="shared" si="0"/>
        <v>0</v>
      </c>
    </row>
    <row r="8" spans="2:19" ht="24" customHeight="1" x14ac:dyDescent="0.2">
      <c r="B8" s="5">
        <v>6</v>
      </c>
      <c r="C8" s="4">
        <v>350</v>
      </c>
      <c r="D8" s="3" t="s">
        <v>21</v>
      </c>
      <c r="E8" s="3">
        <v>315</v>
      </c>
      <c r="F8" s="12">
        <f t="shared" si="1"/>
        <v>35</v>
      </c>
      <c r="G8">
        <f t="shared" si="2"/>
        <v>19.444444444444446</v>
      </c>
      <c r="H8" s="5">
        <v>6</v>
      </c>
      <c r="I8" s="4">
        <v>315</v>
      </c>
      <c r="J8" s="3" t="s">
        <v>22</v>
      </c>
      <c r="K8" s="3">
        <v>315</v>
      </c>
      <c r="L8" s="12">
        <f t="shared" si="3"/>
        <v>0</v>
      </c>
      <c r="M8">
        <f t="shared" si="4"/>
        <v>0</v>
      </c>
      <c r="N8" s="5">
        <v>6</v>
      </c>
      <c r="O8" s="4">
        <v>337.5</v>
      </c>
      <c r="P8" s="3" t="s">
        <v>20</v>
      </c>
      <c r="Q8" s="3">
        <v>315</v>
      </c>
      <c r="R8" s="12">
        <v>22.5</v>
      </c>
      <c r="S8">
        <f t="shared" si="0"/>
        <v>12.5</v>
      </c>
    </row>
    <row r="9" spans="2:19" ht="24" customHeight="1" x14ac:dyDescent="0.2">
      <c r="B9" s="5">
        <v>7</v>
      </c>
      <c r="C9" s="4">
        <v>112.5</v>
      </c>
      <c r="D9" s="3" t="s">
        <v>20</v>
      </c>
      <c r="E9" s="3">
        <v>135</v>
      </c>
      <c r="F9" s="12">
        <v>22.5</v>
      </c>
      <c r="G9">
        <f t="shared" si="2"/>
        <v>12.5</v>
      </c>
      <c r="H9" s="5">
        <v>7</v>
      </c>
      <c r="I9" s="4">
        <v>22.5</v>
      </c>
      <c r="J9" s="3" t="s">
        <v>21</v>
      </c>
      <c r="K9" s="3">
        <v>135</v>
      </c>
      <c r="L9" s="12">
        <v>112.5</v>
      </c>
      <c r="M9">
        <f t="shared" si="4"/>
        <v>62.5</v>
      </c>
      <c r="N9" s="5">
        <v>7</v>
      </c>
      <c r="O9" s="4">
        <v>112.5</v>
      </c>
      <c r="P9" s="3" t="s">
        <v>21</v>
      </c>
      <c r="Q9" s="3">
        <v>90</v>
      </c>
      <c r="R9" s="12">
        <v>22.5</v>
      </c>
      <c r="S9">
        <f t="shared" si="0"/>
        <v>12.5</v>
      </c>
    </row>
    <row r="10" spans="2:19" ht="24" customHeight="1" x14ac:dyDescent="0.2">
      <c r="B10" s="5">
        <v>8</v>
      </c>
      <c r="C10" s="4">
        <v>0</v>
      </c>
      <c r="D10" s="3" t="s">
        <v>21</v>
      </c>
      <c r="E10" s="3">
        <v>0</v>
      </c>
      <c r="F10" s="12">
        <f t="shared" si="1"/>
        <v>0</v>
      </c>
      <c r="G10">
        <f t="shared" si="2"/>
        <v>0</v>
      </c>
      <c r="H10" s="5">
        <v>8</v>
      </c>
      <c r="I10" s="4">
        <v>180</v>
      </c>
      <c r="J10" s="3" t="s">
        <v>20</v>
      </c>
      <c r="K10" s="3">
        <v>180</v>
      </c>
      <c r="L10" s="12">
        <f t="shared" si="3"/>
        <v>0</v>
      </c>
      <c r="M10">
        <f t="shared" si="4"/>
        <v>0</v>
      </c>
      <c r="N10" s="5">
        <v>8</v>
      </c>
      <c r="O10" s="4">
        <v>247.5</v>
      </c>
      <c r="P10" s="3" t="s">
        <v>20</v>
      </c>
      <c r="Q10" s="3">
        <v>270</v>
      </c>
      <c r="R10" s="12">
        <f t="shared" si="5"/>
        <v>22.5</v>
      </c>
      <c r="S10">
        <f t="shared" si="0"/>
        <v>12.5</v>
      </c>
    </row>
    <row r="11" spans="2:19" ht="23.25" customHeight="1" x14ac:dyDescent="0.2">
      <c r="B11" s="5">
        <v>9</v>
      </c>
      <c r="C11" s="4">
        <v>202.5</v>
      </c>
      <c r="D11" s="3" t="s">
        <v>20</v>
      </c>
      <c r="E11" s="3">
        <v>225</v>
      </c>
      <c r="F11" s="12">
        <v>22.5</v>
      </c>
      <c r="G11">
        <f t="shared" si="2"/>
        <v>12.5</v>
      </c>
      <c r="H11" s="5">
        <v>9</v>
      </c>
      <c r="I11" s="4">
        <v>67.5</v>
      </c>
      <c r="J11" s="3" t="s">
        <v>21</v>
      </c>
      <c r="K11" s="3">
        <v>90</v>
      </c>
      <c r="L11" s="12">
        <v>22.5</v>
      </c>
      <c r="M11">
        <f t="shared" si="4"/>
        <v>12.5</v>
      </c>
      <c r="N11" s="5">
        <v>9</v>
      </c>
      <c r="O11" s="4">
        <v>202.5</v>
      </c>
      <c r="P11" s="3" t="s">
        <v>22</v>
      </c>
      <c r="Q11" s="3">
        <v>225</v>
      </c>
      <c r="R11" s="12">
        <f t="shared" si="5"/>
        <v>22.5</v>
      </c>
      <c r="S11">
        <f t="shared" si="0"/>
        <v>12.5</v>
      </c>
    </row>
    <row r="12" spans="2:19" ht="23.25" customHeight="1" x14ac:dyDescent="0.2">
      <c r="B12" s="5">
        <v>10</v>
      </c>
      <c r="C12" s="4">
        <v>0</v>
      </c>
      <c r="D12" s="3" t="s">
        <v>21</v>
      </c>
      <c r="E12" s="3">
        <v>0</v>
      </c>
      <c r="F12" s="12">
        <f t="shared" si="1"/>
        <v>0</v>
      </c>
      <c r="G12">
        <f t="shared" si="2"/>
        <v>0</v>
      </c>
      <c r="H12" s="5">
        <v>10</v>
      </c>
      <c r="I12" s="4">
        <v>337.5</v>
      </c>
      <c r="J12" s="3" t="s">
        <v>22</v>
      </c>
      <c r="K12" s="3">
        <v>315</v>
      </c>
      <c r="L12" s="12">
        <f t="shared" si="3"/>
        <v>22.5</v>
      </c>
      <c r="M12">
        <f t="shared" si="4"/>
        <v>12.5</v>
      </c>
      <c r="N12" s="5">
        <v>10</v>
      </c>
      <c r="O12" s="4">
        <v>22.5</v>
      </c>
      <c r="P12" s="3" t="s">
        <v>21</v>
      </c>
      <c r="Q12" s="3">
        <v>22.5</v>
      </c>
      <c r="R12" s="12">
        <f t="shared" si="5"/>
        <v>0</v>
      </c>
      <c r="S12">
        <f t="shared" si="0"/>
        <v>0</v>
      </c>
    </row>
    <row r="13" spans="2:19" ht="23.25" customHeight="1" x14ac:dyDescent="0.2">
      <c r="B13" s="5">
        <v>11</v>
      </c>
      <c r="C13" s="4">
        <v>45</v>
      </c>
      <c r="D13" s="3" t="s">
        <v>20</v>
      </c>
      <c r="E13" s="3">
        <v>45</v>
      </c>
      <c r="F13" s="12">
        <f t="shared" si="1"/>
        <v>0</v>
      </c>
      <c r="G13">
        <f t="shared" si="2"/>
        <v>0</v>
      </c>
      <c r="H13" s="5">
        <v>11</v>
      </c>
      <c r="I13" s="4">
        <v>202.5</v>
      </c>
      <c r="J13" s="3" t="s">
        <v>21</v>
      </c>
      <c r="K13" s="3">
        <v>225</v>
      </c>
      <c r="L13" s="12">
        <v>22.5</v>
      </c>
      <c r="M13">
        <f t="shared" si="4"/>
        <v>12.5</v>
      </c>
      <c r="N13" s="5">
        <v>11</v>
      </c>
      <c r="O13" s="4">
        <v>292.5</v>
      </c>
      <c r="P13" s="3" t="s">
        <v>22</v>
      </c>
      <c r="Q13" s="3">
        <v>245</v>
      </c>
      <c r="R13" s="12">
        <v>47.5</v>
      </c>
      <c r="S13">
        <f t="shared" si="0"/>
        <v>26.388888888888889</v>
      </c>
    </row>
    <row r="14" spans="2:19" ht="23.25" customHeight="1" x14ac:dyDescent="0.2">
      <c r="B14" s="5">
        <v>12</v>
      </c>
      <c r="C14" s="4">
        <v>180</v>
      </c>
      <c r="D14" s="3" t="s">
        <v>22</v>
      </c>
      <c r="E14" s="3">
        <v>180</v>
      </c>
      <c r="F14" s="12">
        <f t="shared" si="1"/>
        <v>0</v>
      </c>
      <c r="G14">
        <f t="shared" si="2"/>
        <v>0</v>
      </c>
      <c r="H14" s="5">
        <v>12</v>
      </c>
      <c r="I14" s="4">
        <v>112.5</v>
      </c>
      <c r="J14" s="3" t="s">
        <v>22</v>
      </c>
      <c r="K14" s="3">
        <v>135</v>
      </c>
      <c r="L14" s="12">
        <v>22.5</v>
      </c>
      <c r="M14">
        <f t="shared" si="4"/>
        <v>12.5</v>
      </c>
      <c r="N14" s="5">
        <v>12</v>
      </c>
      <c r="O14" s="4">
        <v>180</v>
      </c>
      <c r="P14" s="3" t="s">
        <v>20</v>
      </c>
      <c r="Q14" s="3">
        <v>180</v>
      </c>
      <c r="R14" s="12">
        <f t="shared" si="5"/>
        <v>0</v>
      </c>
      <c r="S14">
        <f t="shared" si="0"/>
        <v>0</v>
      </c>
    </row>
    <row r="15" spans="2:19" ht="23.25" customHeight="1" x14ac:dyDescent="0.2">
      <c r="B15" s="5">
        <v>13</v>
      </c>
      <c r="C15" s="4">
        <v>0</v>
      </c>
      <c r="D15" s="3" t="s">
        <v>21</v>
      </c>
      <c r="E15" s="3">
        <v>0</v>
      </c>
      <c r="F15" s="12">
        <f t="shared" si="1"/>
        <v>0</v>
      </c>
      <c r="G15">
        <f t="shared" si="2"/>
        <v>0</v>
      </c>
      <c r="H15" s="5">
        <v>13</v>
      </c>
      <c r="I15" s="4">
        <v>180</v>
      </c>
      <c r="J15" s="3" t="s">
        <v>20</v>
      </c>
      <c r="K15" s="3">
        <v>180</v>
      </c>
      <c r="L15" s="12">
        <f t="shared" si="3"/>
        <v>0</v>
      </c>
      <c r="M15">
        <f t="shared" si="4"/>
        <v>0</v>
      </c>
      <c r="N15" s="5">
        <v>13</v>
      </c>
      <c r="O15" s="4">
        <v>22.5</v>
      </c>
      <c r="P15" s="3" t="s">
        <v>22</v>
      </c>
      <c r="Q15" s="3">
        <v>22.5</v>
      </c>
      <c r="R15" s="12">
        <f t="shared" si="5"/>
        <v>0</v>
      </c>
      <c r="S15">
        <f t="shared" si="0"/>
        <v>0</v>
      </c>
    </row>
    <row r="16" spans="2:19" ht="23.25" customHeight="1" x14ac:dyDescent="0.2">
      <c r="B16" s="5">
        <v>14</v>
      </c>
      <c r="C16" s="4">
        <v>45</v>
      </c>
      <c r="D16" s="3" t="s">
        <v>22</v>
      </c>
      <c r="E16" s="3">
        <v>45</v>
      </c>
      <c r="F16" s="12">
        <f t="shared" si="1"/>
        <v>0</v>
      </c>
      <c r="G16">
        <f t="shared" si="2"/>
        <v>0</v>
      </c>
      <c r="H16" s="5">
        <v>14</v>
      </c>
      <c r="I16" s="4">
        <v>45</v>
      </c>
      <c r="J16" s="3" t="s">
        <v>20</v>
      </c>
      <c r="K16" s="3">
        <v>45</v>
      </c>
      <c r="L16" s="12">
        <f t="shared" si="3"/>
        <v>0</v>
      </c>
      <c r="M16">
        <f t="shared" si="4"/>
        <v>0</v>
      </c>
      <c r="N16" s="5">
        <v>14</v>
      </c>
      <c r="O16" s="4">
        <v>90</v>
      </c>
      <c r="P16" s="3" t="s">
        <v>20</v>
      </c>
      <c r="Q16" s="3">
        <v>90</v>
      </c>
      <c r="R16" s="12">
        <f t="shared" si="5"/>
        <v>0</v>
      </c>
      <c r="S16">
        <f t="shared" si="0"/>
        <v>0</v>
      </c>
    </row>
    <row r="17" spans="2:19" ht="23.25" customHeight="1" thickBot="1" x14ac:dyDescent="0.25">
      <c r="B17" s="6">
        <v>15</v>
      </c>
      <c r="C17" s="4">
        <v>112.5</v>
      </c>
      <c r="D17" s="3" t="s">
        <v>22</v>
      </c>
      <c r="E17" s="3">
        <v>90</v>
      </c>
      <c r="F17" s="12">
        <f t="shared" si="1"/>
        <v>22.5</v>
      </c>
      <c r="G17">
        <f t="shared" si="2"/>
        <v>12.5</v>
      </c>
      <c r="H17" s="6">
        <v>15</v>
      </c>
      <c r="I17" s="4">
        <v>292.5</v>
      </c>
      <c r="J17" s="3" t="s">
        <v>20</v>
      </c>
      <c r="K17" s="3">
        <v>270</v>
      </c>
      <c r="L17" s="12">
        <f t="shared" si="3"/>
        <v>22.5</v>
      </c>
      <c r="M17">
        <f t="shared" si="4"/>
        <v>12.5</v>
      </c>
      <c r="N17" s="6">
        <v>15</v>
      </c>
      <c r="O17" s="31">
        <v>202.5</v>
      </c>
      <c r="P17" s="32" t="s">
        <v>22</v>
      </c>
      <c r="Q17" s="32">
        <v>315</v>
      </c>
      <c r="R17" s="36">
        <f t="shared" si="5"/>
        <v>112.5</v>
      </c>
      <c r="S17">
        <f t="shared" si="0"/>
        <v>62.5</v>
      </c>
    </row>
    <row r="18" spans="2:19" ht="23.25" customHeight="1" thickBot="1" x14ac:dyDescent="0.25">
      <c r="B18" s="8">
        <v>16</v>
      </c>
      <c r="C18" s="4"/>
      <c r="D18" s="3"/>
      <c r="E18" s="3"/>
      <c r="F18" s="2">
        <f>SUM(F3:F17)/15</f>
        <v>21.833333333333332</v>
      </c>
      <c r="G18">
        <f t="shared" si="2"/>
        <v>12.12962962962963</v>
      </c>
      <c r="H18" s="8">
        <v>16</v>
      </c>
      <c r="I18" s="4"/>
      <c r="J18" s="3"/>
      <c r="K18" s="3"/>
      <c r="L18" s="2">
        <f>SUM(L3:L17)/15</f>
        <v>18</v>
      </c>
      <c r="M18">
        <f t="shared" si="4"/>
        <v>10</v>
      </c>
      <c r="N18" s="8">
        <v>16</v>
      </c>
      <c r="O18" s="4"/>
      <c r="P18" s="3"/>
      <c r="Q18" s="3"/>
      <c r="R18" s="2">
        <f>SUM(R3:R17)/15</f>
        <v>37.666666666666664</v>
      </c>
    </row>
    <row r="19" spans="2:19" x14ac:dyDescent="0.2">
      <c r="B19" s="7"/>
      <c r="F19" s="2" t="s">
        <v>37</v>
      </c>
      <c r="L19" s="2" t="s">
        <v>38</v>
      </c>
      <c r="R19" s="2" t="s">
        <v>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6DA9-24A4-E943-8B62-42D721360F71}">
  <dimension ref="B1:S19"/>
  <sheetViews>
    <sheetView workbookViewId="0">
      <selection activeCell="G2" sqref="G2"/>
    </sheetView>
  </sheetViews>
  <sheetFormatPr baseColWidth="10" defaultColWidth="8.83203125" defaultRowHeight="15" x14ac:dyDescent="0.2"/>
  <cols>
    <col min="2" max="2" width="14.5" customWidth="1"/>
    <col min="3" max="3" width="19.6640625" customWidth="1"/>
    <col min="4" max="4" width="14" style="1" customWidth="1"/>
    <col min="5" max="5" width="18.6640625" style="1" bestFit="1" customWidth="1"/>
    <col min="6" max="6" width="16.1640625" customWidth="1"/>
    <col min="8" max="8" width="17.5" customWidth="1"/>
    <col min="9" max="9" width="22" customWidth="1"/>
    <col min="10" max="10" width="21" customWidth="1"/>
    <col min="11" max="11" width="20" customWidth="1"/>
    <col min="12" max="12" width="16.1640625" customWidth="1"/>
    <col min="14" max="14" width="17.5" customWidth="1"/>
    <col min="15" max="15" width="20.5" customWidth="1"/>
    <col min="16" max="16" width="14.83203125" customWidth="1"/>
    <col min="17" max="17" width="18.6640625" bestFit="1" customWidth="1"/>
    <col min="18" max="18" width="18.5" customWidth="1"/>
  </cols>
  <sheetData>
    <row r="1" spans="2:19" x14ac:dyDescent="0.2">
      <c r="B1" s="13" t="s">
        <v>13</v>
      </c>
      <c r="C1" t="s">
        <v>6</v>
      </c>
      <c r="H1" t="s">
        <v>7</v>
      </c>
      <c r="N1" t="s">
        <v>8</v>
      </c>
    </row>
    <row r="2" spans="2:19" ht="24" customHeight="1" x14ac:dyDescent="0.2">
      <c r="B2" s="3" t="s">
        <v>1</v>
      </c>
      <c r="C2" s="3" t="s">
        <v>4</v>
      </c>
      <c r="D2" s="3" t="s">
        <v>2</v>
      </c>
      <c r="E2" s="3" t="s">
        <v>3</v>
      </c>
      <c r="F2" s="3" t="s">
        <v>5</v>
      </c>
      <c r="G2" t="s">
        <v>73</v>
      </c>
      <c r="H2" s="3" t="s">
        <v>1</v>
      </c>
      <c r="I2" s="3" t="s">
        <v>4</v>
      </c>
      <c r="J2" s="3" t="s">
        <v>2</v>
      </c>
      <c r="K2" s="3" t="s">
        <v>3</v>
      </c>
      <c r="L2" s="3" t="s">
        <v>5</v>
      </c>
      <c r="M2" t="s">
        <v>73</v>
      </c>
      <c r="N2" s="3" t="s">
        <v>1</v>
      </c>
      <c r="O2" s="3" t="s">
        <v>4</v>
      </c>
      <c r="P2" s="3" t="s">
        <v>2</v>
      </c>
      <c r="Q2" s="3" t="s">
        <v>3</v>
      </c>
      <c r="R2" s="3" t="s">
        <v>5</v>
      </c>
      <c r="S2" t="s">
        <v>73</v>
      </c>
    </row>
    <row r="3" spans="2:19" ht="24" customHeight="1" x14ac:dyDescent="0.2">
      <c r="B3" s="9">
        <v>1</v>
      </c>
      <c r="C3" s="10">
        <v>135</v>
      </c>
      <c r="D3" s="11" t="s">
        <v>21</v>
      </c>
      <c r="E3" s="11">
        <v>135</v>
      </c>
      <c r="F3" s="12">
        <f>C3-E3</f>
        <v>0</v>
      </c>
      <c r="G3">
        <f>(F3/180)*100</f>
        <v>0</v>
      </c>
      <c r="H3" s="9">
        <v>1</v>
      </c>
      <c r="I3" s="10">
        <v>67.5</v>
      </c>
      <c r="J3" s="11" t="s">
        <v>21</v>
      </c>
      <c r="K3" s="11">
        <v>90</v>
      </c>
      <c r="L3" s="12">
        <f>K3-I3</f>
        <v>22.5</v>
      </c>
      <c r="M3">
        <f>(L3/180)*100</f>
        <v>12.5</v>
      </c>
      <c r="N3" s="9">
        <v>1</v>
      </c>
      <c r="O3" s="10">
        <v>90</v>
      </c>
      <c r="P3" s="11" t="s">
        <v>20</v>
      </c>
      <c r="Q3" s="11">
        <v>130</v>
      </c>
      <c r="R3" s="12">
        <f>Q3-O3</f>
        <v>40</v>
      </c>
      <c r="S3">
        <f>(R3/180)*100</f>
        <v>22.222222222222221</v>
      </c>
    </row>
    <row r="4" spans="2:19" ht="24" customHeight="1" x14ac:dyDescent="0.2">
      <c r="B4" s="5">
        <v>2</v>
      </c>
      <c r="C4" s="4">
        <v>247.5</v>
      </c>
      <c r="D4" s="3" t="s">
        <v>22</v>
      </c>
      <c r="E4" s="3">
        <v>225</v>
      </c>
      <c r="F4" s="12">
        <f t="shared" ref="F4:F16" si="0">C4-E4</f>
        <v>22.5</v>
      </c>
      <c r="G4">
        <f t="shared" ref="G4:G18" si="1">(F4/180)*100</f>
        <v>12.5</v>
      </c>
      <c r="H4" s="5">
        <v>2</v>
      </c>
      <c r="I4" s="4">
        <v>0</v>
      </c>
      <c r="J4" s="3" t="s">
        <v>22</v>
      </c>
      <c r="K4" s="3">
        <v>0</v>
      </c>
      <c r="L4" s="12">
        <f t="shared" ref="L4:L16" si="2">K4-I4</f>
        <v>0</v>
      </c>
      <c r="M4">
        <f t="shared" ref="M4:M18" si="3">(L4/180)*100</f>
        <v>0</v>
      </c>
      <c r="N4" s="5">
        <v>2</v>
      </c>
      <c r="O4" s="4">
        <v>180</v>
      </c>
      <c r="P4" s="3" t="s">
        <v>21</v>
      </c>
      <c r="Q4" s="3">
        <v>180</v>
      </c>
      <c r="R4" s="12">
        <f t="shared" ref="R4:R17" si="4">Q4-O4</f>
        <v>0</v>
      </c>
      <c r="S4">
        <f t="shared" ref="S4:S18" si="5">(R4/180)*100</f>
        <v>0</v>
      </c>
    </row>
    <row r="5" spans="2:19" ht="24" customHeight="1" x14ac:dyDescent="0.2">
      <c r="B5" s="5">
        <v>3</v>
      </c>
      <c r="C5" s="4">
        <v>22.5</v>
      </c>
      <c r="D5" s="3" t="s">
        <v>21</v>
      </c>
      <c r="E5" s="3">
        <v>27</v>
      </c>
      <c r="F5" s="12">
        <v>4.5</v>
      </c>
      <c r="G5">
        <f t="shared" si="1"/>
        <v>2.5</v>
      </c>
      <c r="H5" s="5">
        <v>3</v>
      </c>
      <c r="I5" s="4">
        <v>202.5</v>
      </c>
      <c r="J5" s="3" t="s">
        <v>22</v>
      </c>
      <c r="K5" s="3">
        <v>310</v>
      </c>
      <c r="L5" s="12">
        <f t="shared" si="2"/>
        <v>107.5</v>
      </c>
      <c r="M5">
        <f t="shared" si="3"/>
        <v>59.722222222222221</v>
      </c>
      <c r="N5" s="5">
        <v>3</v>
      </c>
      <c r="O5" s="31">
        <v>0</v>
      </c>
      <c r="P5" s="32" t="s">
        <v>21</v>
      </c>
      <c r="Q5" s="32">
        <v>175</v>
      </c>
      <c r="R5" s="36">
        <f t="shared" si="4"/>
        <v>175</v>
      </c>
      <c r="S5">
        <f t="shared" si="5"/>
        <v>97.222222222222214</v>
      </c>
    </row>
    <row r="6" spans="2:19" ht="24" customHeight="1" x14ac:dyDescent="0.2">
      <c r="B6" s="5">
        <v>4</v>
      </c>
      <c r="C6" s="4">
        <v>315</v>
      </c>
      <c r="D6" s="3" t="s">
        <v>20</v>
      </c>
      <c r="E6" s="3">
        <v>315</v>
      </c>
      <c r="F6" s="12">
        <f t="shared" si="0"/>
        <v>0</v>
      </c>
      <c r="G6">
        <f t="shared" si="1"/>
        <v>0</v>
      </c>
      <c r="H6" s="5">
        <v>4</v>
      </c>
      <c r="I6" s="4">
        <v>225</v>
      </c>
      <c r="J6" s="3" t="s">
        <v>20</v>
      </c>
      <c r="K6" s="3">
        <v>230</v>
      </c>
      <c r="L6" s="12">
        <f t="shared" si="2"/>
        <v>5</v>
      </c>
      <c r="M6">
        <f t="shared" si="3"/>
        <v>2.7777777777777777</v>
      </c>
      <c r="N6" s="5">
        <v>4</v>
      </c>
      <c r="O6" s="4">
        <v>225</v>
      </c>
      <c r="P6" s="3" t="s">
        <v>22</v>
      </c>
      <c r="Q6" s="3">
        <v>220</v>
      </c>
      <c r="R6" s="12">
        <v>5</v>
      </c>
      <c r="S6">
        <f t="shared" si="5"/>
        <v>2.7777777777777777</v>
      </c>
    </row>
    <row r="7" spans="2:19" ht="24" customHeight="1" x14ac:dyDescent="0.2">
      <c r="B7" s="5">
        <v>5</v>
      </c>
      <c r="C7" s="4">
        <v>180</v>
      </c>
      <c r="D7" s="3" t="s">
        <v>20</v>
      </c>
      <c r="E7" s="3">
        <v>0</v>
      </c>
      <c r="F7" s="12">
        <f t="shared" si="0"/>
        <v>180</v>
      </c>
      <c r="G7">
        <f t="shared" si="1"/>
        <v>100</v>
      </c>
      <c r="H7" s="5">
        <v>5</v>
      </c>
      <c r="I7" s="4">
        <v>90</v>
      </c>
      <c r="J7" s="3" t="s">
        <v>20</v>
      </c>
      <c r="K7" s="3">
        <v>135</v>
      </c>
      <c r="L7" s="12">
        <f t="shared" si="2"/>
        <v>45</v>
      </c>
      <c r="M7">
        <f t="shared" si="3"/>
        <v>25</v>
      </c>
      <c r="N7" s="5">
        <v>5</v>
      </c>
      <c r="O7" s="4">
        <v>315</v>
      </c>
      <c r="P7" s="3" t="s">
        <v>20</v>
      </c>
      <c r="Q7" s="3">
        <v>315</v>
      </c>
      <c r="R7" s="12">
        <f t="shared" si="4"/>
        <v>0</v>
      </c>
      <c r="S7">
        <f t="shared" si="5"/>
        <v>0</v>
      </c>
    </row>
    <row r="8" spans="2:19" ht="24" customHeight="1" x14ac:dyDescent="0.2">
      <c r="B8" s="5">
        <v>6</v>
      </c>
      <c r="C8" s="4">
        <v>22.5</v>
      </c>
      <c r="D8" s="3" t="s">
        <v>22</v>
      </c>
      <c r="E8" s="3">
        <v>12</v>
      </c>
      <c r="F8" s="12">
        <f t="shared" si="0"/>
        <v>10.5</v>
      </c>
      <c r="G8">
        <f t="shared" si="1"/>
        <v>5.833333333333333</v>
      </c>
      <c r="H8" s="5">
        <v>6</v>
      </c>
      <c r="I8" s="4">
        <v>0</v>
      </c>
      <c r="J8" s="3" t="s">
        <v>21</v>
      </c>
      <c r="K8" s="3">
        <v>0</v>
      </c>
      <c r="L8" s="12">
        <f t="shared" si="2"/>
        <v>0</v>
      </c>
      <c r="M8">
        <f t="shared" si="3"/>
        <v>0</v>
      </c>
      <c r="N8" s="5">
        <v>6</v>
      </c>
      <c r="O8" s="4">
        <v>112</v>
      </c>
      <c r="P8" s="3" t="s">
        <v>22</v>
      </c>
      <c r="Q8" s="3">
        <v>157</v>
      </c>
      <c r="R8" s="12">
        <f t="shared" si="4"/>
        <v>45</v>
      </c>
      <c r="S8">
        <f t="shared" si="5"/>
        <v>25</v>
      </c>
    </row>
    <row r="9" spans="2:19" ht="24" customHeight="1" x14ac:dyDescent="0.2">
      <c r="B9" s="5">
        <v>7</v>
      </c>
      <c r="C9" s="4">
        <v>292.5</v>
      </c>
      <c r="D9" s="3" t="s">
        <v>21</v>
      </c>
      <c r="E9" s="3">
        <v>388</v>
      </c>
      <c r="F9" s="12">
        <v>95.5</v>
      </c>
      <c r="G9">
        <f t="shared" si="1"/>
        <v>53.055555555555557</v>
      </c>
      <c r="H9" s="5">
        <v>7</v>
      </c>
      <c r="I9" s="4">
        <v>180</v>
      </c>
      <c r="J9" s="3" t="s">
        <v>20</v>
      </c>
      <c r="K9" s="3">
        <v>185</v>
      </c>
      <c r="L9" s="12">
        <f t="shared" si="2"/>
        <v>5</v>
      </c>
      <c r="M9">
        <f t="shared" si="3"/>
        <v>2.7777777777777777</v>
      </c>
      <c r="N9" s="5">
        <v>7</v>
      </c>
      <c r="O9" s="31">
        <v>22.5</v>
      </c>
      <c r="P9" s="32" t="s">
        <v>20</v>
      </c>
      <c r="Q9" s="32">
        <v>170</v>
      </c>
      <c r="R9" s="36">
        <f t="shared" si="4"/>
        <v>147.5</v>
      </c>
      <c r="S9">
        <f t="shared" si="5"/>
        <v>81.944444444444443</v>
      </c>
    </row>
    <row r="10" spans="2:19" ht="24" customHeight="1" x14ac:dyDescent="0.2">
      <c r="B10" s="5">
        <v>8</v>
      </c>
      <c r="C10" s="4">
        <v>157.5</v>
      </c>
      <c r="D10" s="3" t="s">
        <v>20</v>
      </c>
      <c r="E10" s="3">
        <v>165</v>
      </c>
      <c r="F10" s="12">
        <f>E10-C10</f>
        <v>7.5</v>
      </c>
      <c r="G10">
        <f t="shared" si="1"/>
        <v>4.1666666666666661</v>
      </c>
      <c r="H10" s="5">
        <v>8</v>
      </c>
      <c r="I10" s="4">
        <v>315</v>
      </c>
      <c r="J10" s="3" t="s">
        <v>21</v>
      </c>
      <c r="K10" s="3">
        <v>240</v>
      </c>
      <c r="L10" s="12">
        <v>75</v>
      </c>
      <c r="M10">
        <f t="shared" si="3"/>
        <v>41.666666666666671</v>
      </c>
      <c r="N10" s="5">
        <v>8</v>
      </c>
      <c r="O10" s="4">
        <v>157.5</v>
      </c>
      <c r="P10" s="3" t="s">
        <v>22</v>
      </c>
      <c r="Q10" s="3">
        <v>180</v>
      </c>
      <c r="R10" s="12">
        <f t="shared" si="4"/>
        <v>22.5</v>
      </c>
      <c r="S10">
        <f t="shared" si="5"/>
        <v>12.5</v>
      </c>
    </row>
    <row r="11" spans="2:19" ht="23.25" customHeight="1" x14ac:dyDescent="0.2">
      <c r="B11" s="5">
        <v>9</v>
      </c>
      <c r="C11" s="4">
        <v>90</v>
      </c>
      <c r="D11" s="3" t="s">
        <v>20</v>
      </c>
      <c r="E11" s="3">
        <v>90</v>
      </c>
      <c r="F11" s="12">
        <f t="shared" si="0"/>
        <v>0</v>
      </c>
      <c r="G11">
        <f t="shared" si="1"/>
        <v>0</v>
      </c>
      <c r="H11" s="5">
        <v>9</v>
      </c>
      <c r="I11" s="4">
        <v>67.5</v>
      </c>
      <c r="J11" s="3" t="s">
        <v>21</v>
      </c>
      <c r="K11" s="3">
        <v>115</v>
      </c>
      <c r="L11" s="12">
        <f t="shared" si="2"/>
        <v>47.5</v>
      </c>
      <c r="M11">
        <f t="shared" si="3"/>
        <v>26.388888888888889</v>
      </c>
      <c r="N11" s="5">
        <v>9</v>
      </c>
      <c r="O11" s="4">
        <v>315</v>
      </c>
      <c r="P11" s="3" t="s">
        <v>21</v>
      </c>
      <c r="Q11" s="3">
        <v>315</v>
      </c>
      <c r="R11" s="12">
        <f t="shared" si="4"/>
        <v>0</v>
      </c>
      <c r="S11">
        <f t="shared" si="5"/>
        <v>0</v>
      </c>
    </row>
    <row r="12" spans="2:19" ht="23.25" customHeight="1" x14ac:dyDescent="0.2">
      <c r="B12" s="5">
        <v>10</v>
      </c>
      <c r="C12" s="4">
        <v>292.5</v>
      </c>
      <c r="D12" s="3" t="s">
        <v>21</v>
      </c>
      <c r="E12" s="3">
        <v>261</v>
      </c>
      <c r="F12" s="12">
        <f t="shared" si="0"/>
        <v>31.5</v>
      </c>
      <c r="G12">
        <f t="shared" si="1"/>
        <v>17.5</v>
      </c>
      <c r="H12" s="5">
        <v>10</v>
      </c>
      <c r="I12" s="4">
        <v>45</v>
      </c>
      <c r="J12" s="3" t="s">
        <v>22</v>
      </c>
      <c r="K12" s="3">
        <v>45</v>
      </c>
      <c r="L12" s="12">
        <f t="shared" si="2"/>
        <v>0</v>
      </c>
      <c r="M12">
        <f t="shared" si="3"/>
        <v>0</v>
      </c>
      <c r="N12" s="5">
        <v>10</v>
      </c>
      <c r="O12" s="4">
        <v>0</v>
      </c>
      <c r="P12" s="3" t="s">
        <v>20</v>
      </c>
      <c r="Q12" s="3">
        <v>0</v>
      </c>
      <c r="R12" s="12">
        <f t="shared" si="4"/>
        <v>0</v>
      </c>
      <c r="S12">
        <f t="shared" si="5"/>
        <v>0</v>
      </c>
    </row>
    <row r="13" spans="2:19" ht="23.25" customHeight="1" x14ac:dyDescent="0.2">
      <c r="B13" s="5">
        <v>11</v>
      </c>
      <c r="C13" s="4">
        <v>45</v>
      </c>
      <c r="D13" s="3" t="s">
        <v>22</v>
      </c>
      <c r="E13" s="3">
        <v>45</v>
      </c>
      <c r="F13" s="12">
        <f t="shared" si="0"/>
        <v>0</v>
      </c>
      <c r="G13">
        <f t="shared" si="1"/>
        <v>0</v>
      </c>
      <c r="H13" s="5">
        <v>11</v>
      </c>
      <c r="I13" s="4">
        <v>247.5</v>
      </c>
      <c r="J13" s="3" t="s">
        <v>22</v>
      </c>
      <c r="K13" s="3">
        <v>247.5</v>
      </c>
      <c r="L13" s="12">
        <f t="shared" si="2"/>
        <v>0</v>
      </c>
      <c r="M13">
        <f t="shared" si="3"/>
        <v>0</v>
      </c>
      <c r="N13" s="5">
        <v>11</v>
      </c>
      <c r="O13" s="4">
        <v>247.5</v>
      </c>
      <c r="P13" s="3" t="s">
        <v>22</v>
      </c>
      <c r="Q13" s="3">
        <v>270</v>
      </c>
      <c r="R13" s="12">
        <f t="shared" si="4"/>
        <v>22.5</v>
      </c>
      <c r="S13">
        <f t="shared" si="5"/>
        <v>12.5</v>
      </c>
    </row>
    <row r="14" spans="2:19" ht="23.25" customHeight="1" x14ac:dyDescent="0.2">
      <c r="B14" s="5">
        <v>12</v>
      </c>
      <c r="C14" s="4">
        <v>112.5</v>
      </c>
      <c r="D14" s="3" t="s">
        <v>21</v>
      </c>
      <c r="E14" s="3">
        <v>130</v>
      </c>
      <c r="F14" s="12">
        <v>17.5</v>
      </c>
      <c r="G14">
        <f t="shared" si="1"/>
        <v>9.7222222222222232</v>
      </c>
      <c r="H14" s="5">
        <v>12</v>
      </c>
      <c r="I14" s="4">
        <v>292.5</v>
      </c>
      <c r="J14" s="3" t="s">
        <v>20</v>
      </c>
      <c r="K14" s="3">
        <v>270</v>
      </c>
      <c r="L14" s="12">
        <v>22.5</v>
      </c>
      <c r="M14">
        <f t="shared" si="3"/>
        <v>12.5</v>
      </c>
      <c r="N14" s="5">
        <v>12</v>
      </c>
      <c r="O14" s="4">
        <v>292.5</v>
      </c>
      <c r="P14" s="3" t="s">
        <v>20</v>
      </c>
      <c r="Q14" s="3">
        <v>300</v>
      </c>
      <c r="R14" s="12">
        <f t="shared" si="4"/>
        <v>7.5</v>
      </c>
      <c r="S14">
        <f t="shared" si="5"/>
        <v>4.1666666666666661</v>
      </c>
    </row>
    <row r="15" spans="2:19" ht="23.25" customHeight="1" x14ac:dyDescent="0.2">
      <c r="B15" s="5">
        <v>13</v>
      </c>
      <c r="C15" s="4">
        <v>337.5</v>
      </c>
      <c r="D15" s="3" t="s">
        <v>22</v>
      </c>
      <c r="E15" s="3">
        <v>337.5</v>
      </c>
      <c r="F15" s="12">
        <f t="shared" si="0"/>
        <v>0</v>
      </c>
      <c r="G15">
        <f t="shared" si="1"/>
        <v>0</v>
      </c>
      <c r="H15" s="5">
        <v>13</v>
      </c>
      <c r="I15" s="4">
        <v>22.5</v>
      </c>
      <c r="J15" s="3" t="s">
        <v>20</v>
      </c>
      <c r="K15" s="3">
        <v>18</v>
      </c>
      <c r="L15" s="12">
        <v>4.5</v>
      </c>
      <c r="M15">
        <f t="shared" si="3"/>
        <v>2.5</v>
      </c>
      <c r="N15" s="5">
        <v>13</v>
      </c>
      <c r="O15" s="4">
        <v>67.5</v>
      </c>
      <c r="P15" s="3" t="s">
        <v>21</v>
      </c>
      <c r="Q15" s="3">
        <v>75</v>
      </c>
      <c r="R15" s="12">
        <f t="shared" si="4"/>
        <v>7.5</v>
      </c>
      <c r="S15">
        <f t="shared" si="5"/>
        <v>4.1666666666666661</v>
      </c>
    </row>
    <row r="16" spans="2:19" ht="23.25" customHeight="1" x14ac:dyDescent="0.2">
      <c r="B16" s="5">
        <v>14</v>
      </c>
      <c r="C16" s="4">
        <v>180</v>
      </c>
      <c r="D16" s="3" t="s">
        <v>20</v>
      </c>
      <c r="E16" s="3">
        <v>180</v>
      </c>
      <c r="F16" s="12">
        <f t="shared" si="0"/>
        <v>0</v>
      </c>
      <c r="G16">
        <f t="shared" si="1"/>
        <v>0</v>
      </c>
      <c r="H16" s="5">
        <v>14</v>
      </c>
      <c r="I16" s="4">
        <v>180</v>
      </c>
      <c r="J16" s="3" t="s">
        <v>21</v>
      </c>
      <c r="K16" s="3">
        <v>180</v>
      </c>
      <c r="L16" s="12">
        <f t="shared" si="2"/>
        <v>0</v>
      </c>
      <c r="M16">
        <f t="shared" si="3"/>
        <v>0</v>
      </c>
      <c r="N16" s="5">
        <v>14</v>
      </c>
      <c r="O16" s="4">
        <v>157.5</v>
      </c>
      <c r="P16" s="3" t="s">
        <v>22</v>
      </c>
      <c r="Q16" s="3">
        <v>165</v>
      </c>
      <c r="R16" s="12">
        <f t="shared" si="4"/>
        <v>7.5</v>
      </c>
      <c r="S16">
        <f t="shared" si="5"/>
        <v>4.1666666666666661</v>
      </c>
    </row>
    <row r="17" spans="2:19" ht="23.25" customHeight="1" thickBot="1" x14ac:dyDescent="0.25">
      <c r="B17" s="6">
        <v>15</v>
      </c>
      <c r="C17" s="4">
        <v>22.5</v>
      </c>
      <c r="D17" s="3" t="s">
        <v>22</v>
      </c>
      <c r="E17" s="3">
        <v>32</v>
      </c>
      <c r="F17" s="12">
        <v>9.5</v>
      </c>
      <c r="G17">
        <f t="shared" si="1"/>
        <v>5.2777777777777777</v>
      </c>
      <c r="H17" s="6">
        <v>15</v>
      </c>
      <c r="I17" s="4">
        <v>337.5</v>
      </c>
      <c r="J17" s="3" t="s">
        <v>22</v>
      </c>
      <c r="K17" s="3">
        <v>330</v>
      </c>
      <c r="L17" s="12">
        <v>7.5</v>
      </c>
      <c r="M17">
        <f t="shared" si="3"/>
        <v>4.1666666666666661</v>
      </c>
      <c r="N17" s="6">
        <v>15</v>
      </c>
      <c r="O17" s="4">
        <v>180</v>
      </c>
      <c r="P17" s="3" t="s">
        <v>21</v>
      </c>
      <c r="Q17" s="3">
        <v>180</v>
      </c>
      <c r="R17" s="12">
        <f t="shared" si="4"/>
        <v>0</v>
      </c>
      <c r="S17">
        <f t="shared" si="5"/>
        <v>0</v>
      </c>
    </row>
    <row r="18" spans="2:19" ht="23.25" customHeight="1" thickBot="1" x14ac:dyDescent="0.25">
      <c r="B18" s="8">
        <v>16</v>
      </c>
      <c r="C18" s="4"/>
      <c r="D18" s="3"/>
      <c r="E18" s="3"/>
      <c r="F18" s="2">
        <f>SUM(F3:F17)/15</f>
        <v>25.266666666666666</v>
      </c>
      <c r="G18">
        <f t="shared" si="1"/>
        <v>14.037037037037036</v>
      </c>
      <c r="H18" s="8">
        <v>16</v>
      </c>
      <c r="I18" s="4"/>
      <c r="J18" s="3"/>
      <c r="K18" s="3"/>
      <c r="L18" s="2">
        <f>SUM(L3:L17)/15</f>
        <v>22.8</v>
      </c>
      <c r="M18">
        <f t="shared" si="3"/>
        <v>12.666666666666668</v>
      </c>
      <c r="N18" s="8">
        <v>16</v>
      </c>
      <c r="O18" s="4"/>
      <c r="P18" s="3"/>
      <c r="Q18" s="3"/>
      <c r="R18" s="2">
        <f>SUM(R3:R17)/15</f>
        <v>32</v>
      </c>
      <c r="S18">
        <f t="shared" si="5"/>
        <v>17.777777777777779</v>
      </c>
    </row>
    <row r="19" spans="2:19" x14ac:dyDescent="0.2">
      <c r="B19" s="7"/>
      <c r="F19" s="2" t="s">
        <v>40</v>
      </c>
      <c r="L19" s="2" t="s">
        <v>29</v>
      </c>
      <c r="R19" s="2" t="s">
        <v>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50CC-279C-A24C-83E3-270C97E69040}">
  <dimension ref="B1:S19"/>
  <sheetViews>
    <sheetView topLeftCell="I1" workbookViewId="0">
      <selection activeCell="G10" sqref="G10"/>
    </sheetView>
  </sheetViews>
  <sheetFormatPr baseColWidth="10" defaultColWidth="8.83203125" defaultRowHeight="15" x14ac:dyDescent="0.2"/>
  <cols>
    <col min="2" max="2" width="14.5" customWidth="1"/>
    <col min="3" max="3" width="19.6640625" customWidth="1"/>
    <col min="4" max="4" width="14" style="1" customWidth="1"/>
    <col min="5" max="5" width="18.6640625" style="1" bestFit="1" customWidth="1"/>
    <col min="6" max="6" width="16.1640625" customWidth="1"/>
    <col min="8" max="8" width="17.5" customWidth="1"/>
    <col min="9" max="9" width="22" customWidth="1"/>
    <col min="10" max="10" width="21" customWidth="1"/>
    <col min="11" max="11" width="20" customWidth="1"/>
    <col min="12" max="12" width="16.1640625" customWidth="1"/>
    <col min="14" max="14" width="17.5" customWidth="1"/>
    <col min="15" max="15" width="20.5" customWidth="1"/>
    <col min="16" max="16" width="14.83203125" customWidth="1"/>
    <col min="17" max="17" width="18.6640625" bestFit="1" customWidth="1"/>
    <col min="18" max="18" width="18.5" customWidth="1"/>
  </cols>
  <sheetData>
    <row r="1" spans="2:19" x14ac:dyDescent="0.2">
      <c r="B1" s="13" t="s">
        <v>13</v>
      </c>
      <c r="C1" t="s">
        <v>6</v>
      </c>
      <c r="H1" t="s">
        <v>7</v>
      </c>
      <c r="N1" t="s">
        <v>8</v>
      </c>
    </row>
    <row r="2" spans="2:19" ht="24" customHeight="1" x14ac:dyDescent="0.2">
      <c r="B2" s="3" t="s">
        <v>1</v>
      </c>
      <c r="C2" s="3" t="s">
        <v>4</v>
      </c>
      <c r="D2" s="3" t="s">
        <v>2</v>
      </c>
      <c r="E2" s="3" t="s">
        <v>3</v>
      </c>
      <c r="F2" s="3" t="s">
        <v>5</v>
      </c>
      <c r="G2" s="29" t="s">
        <v>73</v>
      </c>
      <c r="H2" s="3" t="s">
        <v>1</v>
      </c>
      <c r="I2" s="3" t="s">
        <v>4</v>
      </c>
      <c r="J2" s="3" t="s">
        <v>2</v>
      </c>
      <c r="K2" s="3" t="s">
        <v>3</v>
      </c>
      <c r="L2" s="3" t="s">
        <v>5</v>
      </c>
      <c r="M2" t="s">
        <v>73</v>
      </c>
      <c r="N2" s="3" t="s">
        <v>1</v>
      </c>
      <c r="O2" s="3" t="s">
        <v>4</v>
      </c>
      <c r="P2" s="3" t="s">
        <v>2</v>
      </c>
      <c r="Q2" s="3" t="s">
        <v>3</v>
      </c>
      <c r="R2" s="3" t="s">
        <v>5</v>
      </c>
      <c r="S2" t="s">
        <v>73</v>
      </c>
    </row>
    <row r="3" spans="2:19" ht="24" customHeight="1" x14ac:dyDescent="0.2">
      <c r="B3" s="9">
        <v>1</v>
      </c>
      <c r="C3" s="10">
        <v>112.5</v>
      </c>
      <c r="D3" s="11" t="s">
        <v>20</v>
      </c>
      <c r="E3" s="11">
        <v>90</v>
      </c>
      <c r="F3" s="12">
        <f>C3-E3</f>
        <v>22.5</v>
      </c>
      <c r="G3">
        <f>(F3/180)*100</f>
        <v>12.5</v>
      </c>
      <c r="H3" s="9">
        <v>1</v>
      </c>
      <c r="I3" s="10">
        <v>337.5</v>
      </c>
      <c r="J3" s="11" t="s">
        <v>21</v>
      </c>
      <c r="K3" s="11">
        <v>345</v>
      </c>
      <c r="L3" s="12">
        <f>K3-I3</f>
        <v>7.5</v>
      </c>
      <c r="M3">
        <f>(L3/180)*100</f>
        <v>4.1666666666666661</v>
      </c>
      <c r="N3" s="9">
        <v>1</v>
      </c>
      <c r="O3" s="10">
        <v>270</v>
      </c>
      <c r="P3" s="11" t="s">
        <v>21</v>
      </c>
      <c r="Q3" s="11">
        <v>225</v>
      </c>
      <c r="R3" s="12">
        <f>O3-Q3</f>
        <v>45</v>
      </c>
      <c r="S3">
        <f>(R3/180)*100</f>
        <v>25</v>
      </c>
    </row>
    <row r="4" spans="2:19" ht="24" customHeight="1" x14ac:dyDescent="0.2">
      <c r="B4" s="5">
        <v>2</v>
      </c>
      <c r="C4" s="4">
        <v>315</v>
      </c>
      <c r="D4" s="3" t="s">
        <v>22</v>
      </c>
      <c r="E4" s="3">
        <v>315</v>
      </c>
      <c r="F4" s="12">
        <f t="shared" ref="F4:F17" si="0">C4-E4</f>
        <v>0</v>
      </c>
      <c r="G4">
        <f>(F4/180)*100</f>
        <v>0</v>
      </c>
      <c r="H4" s="5">
        <v>2</v>
      </c>
      <c r="I4" s="4">
        <v>135</v>
      </c>
      <c r="J4" s="3" t="s">
        <v>22</v>
      </c>
      <c r="K4" s="3">
        <v>112</v>
      </c>
      <c r="L4" s="12">
        <v>23</v>
      </c>
      <c r="M4">
        <f t="shared" ref="M4:M18" si="1">(L4/180)*100</f>
        <v>12.777777777777777</v>
      </c>
      <c r="N4" s="5">
        <v>2</v>
      </c>
      <c r="O4" s="31">
        <v>0</v>
      </c>
      <c r="P4" s="32" t="s">
        <v>20</v>
      </c>
      <c r="Q4" s="32">
        <v>213</v>
      </c>
      <c r="R4" s="33">
        <f>MOD(360-Q4,360)</f>
        <v>147</v>
      </c>
      <c r="S4">
        <f t="shared" ref="S4:S17" si="2">(R4/180)*100</f>
        <v>81.666666666666671</v>
      </c>
    </row>
    <row r="5" spans="2:19" ht="24" customHeight="1" x14ac:dyDescent="0.2">
      <c r="B5" s="5">
        <v>3</v>
      </c>
      <c r="C5" s="4">
        <v>225</v>
      </c>
      <c r="D5" s="3" t="s">
        <v>21</v>
      </c>
      <c r="E5" s="3">
        <v>215</v>
      </c>
      <c r="F5" s="12">
        <f t="shared" si="0"/>
        <v>10</v>
      </c>
      <c r="G5">
        <f t="shared" ref="G5:G18" si="3">(F5/180)*100</f>
        <v>5.5555555555555554</v>
      </c>
      <c r="H5" s="5">
        <v>3</v>
      </c>
      <c r="I5" s="4">
        <v>247.5</v>
      </c>
      <c r="J5" s="3" t="s">
        <v>20</v>
      </c>
      <c r="K5" s="3">
        <v>225</v>
      </c>
      <c r="L5" s="12">
        <v>22.5</v>
      </c>
      <c r="M5">
        <f t="shared" si="1"/>
        <v>12.5</v>
      </c>
      <c r="N5" s="5">
        <v>3</v>
      </c>
      <c r="O5" s="31">
        <v>157.5</v>
      </c>
      <c r="P5" s="32" t="s">
        <v>22</v>
      </c>
      <c r="Q5" s="32">
        <v>0</v>
      </c>
      <c r="R5" s="36">
        <f t="shared" ref="R5:R17" si="4">O5-Q5</f>
        <v>157.5</v>
      </c>
      <c r="S5">
        <f t="shared" si="2"/>
        <v>87.5</v>
      </c>
    </row>
    <row r="6" spans="2:19" ht="24" customHeight="1" x14ac:dyDescent="0.2">
      <c r="B6" s="5">
        <v>4</v>
      </c>
      <c r="C6" s="4">
        <v>90</v>
      </c>
      <c r="D6" s="3" t="s">
        <v>21</v>
      </c>
      <c r="E6" s="3">
        <v>90</v>
      </c>
      <c r="F6" s="12">
        <f t="shared" si="0"/>
        <v>0</v>
      </c>
      <c r="G6">
        <f t="shared" si="3"/>
        <v>0</v>
      </c>
      <c r="H6" s="5">
        <v>4</v>
      </c>
      <c r="I6" s="4">
        <v>90</v>
      </c>
      <c r="J6" s="3" t="s">
        <v>21</v>
      </c>
      <c r="K6" s="3">
        <v>90</v>
      </c>
      <c r="L6" s="12">
        <f t="shared" ref="L6:L17" si="5">K6-I6</f>
        <v>0</v>
      </c>
      <c r="M6">
        <f t="shared" si="1"/>
        <v>0</v>
      </c>
      <c r="N6" s="5">
        <v>4</v>
      </c>
      <c r="O6" s="4">
        <v>257.5</v>
      </c>
      <c r="P6" s="3" t="s">
        <v>21</v>
      </c>
      <c r="Q6" s="3">
        <v>225</v>
      </c>
      <c r="R6" s="12">
        <f t="shared" si="4"/>
        <v>32.5</v>
      </c>
      <c r="S6">
        <f t="shared" si="2"/>
        <v>18.055555555555554</v>
      </c>
    </row>
    <row r="7" spans="2:19" ht="24" customHeight="1" x14ac:dyDescent="0.2">
      <c r="B7" s="5">
        <v>5</v>
      </c>
      <c r="C7" s="4">
        <v>337.5</v>
      </c>
      <c r="D7" s="3" t="s">
        <v>20</v>
      </c>
      <c r="E7" s="3">
        <v>340</v>
      </c>
      <c r="F7" s="12">
        <v>2.5</v>
      </c>
      <c r="G7">
        <f t="shared" si="3"/>
        <v>1.3888888888888888</v>
      </c>
      <c r="H7" s="5">
        <v>5</v>
      </c>
      <c r="I7" s="4">
        <v>0</v>
      </c>
      <c r="J7" s="3" t="s">
        <v>22</v>
      </c>
      <c r="K7" s="3">
        <v>0</v>
      </c>
      <c r="L7" s="12">
        <f t="shared" si="5"/>
        <v>0</v>
      </c>
      <c r="M7">
        <f t="shared" si="1"/>
        <v>0</v>
      </c>
      <c r="N7" s="5">
        <v>5</v>
      </c>
      <c r="O7" s="4">
        <v>22.5</v>
      </c>
      <c r="P7" s="3" t="s">
        <v>20</v>
      </c>
      <c r="Q7" s="3">
        <v>0</v>
      </c>
      <c r="R7" s="12">
        <f t="shared" si="4"/>
        <v>22.5</v>
      </c>
      <c r="S7">
        <f t="shared" si="2"/>
        <v>12.5</v>
      </c>
    </row>
    <row r="8" spans="2:19" ht="24" customHeight="1" x14ac:dyDescent="0.2">
      <c r="B8" s="5">
        <v>6</v>
      </c>
      <c r="C8" s="4">
        <v>180</v>
      </c>
      <c r="D8" s="3" t="s">
        <v>22</v>
      </c>
      <c r="E8" s="3">
        <v>180</v>
      </c>
      <c r="F8" s="12">
        <f t="shared" si="0"/>
        <v>0</v>
      </c>
      <c r="G8">
        <f t="shared" si="3"/>
        <v>0</v>
      </c>
      <c r="H8" s="5">
        <v>6</v>
      </c>
      <c r="I8" s="4">
        <v>202.5</v>
      </c>
      <c r="J8" s="3" t="s">
        <v>22</v>
      </c>
      <c r="K8" s="3">
        <v>193</v>
      </c>
      <c r="L8" s="12">
        <v>9.5</v>
      </c>
      <c r="M8">
        <f t="shared" si="1"/>
        <v>5.2777777777777777</v>
      </c>
      <c r="N8" s="5">
        <v>6</v>
      </c>
      <c r="O8" s="4">
        <v>315</v>
      </c>
      <c r="P8" s="3" t="s">
        <v>20</v>
      </c>
      <c r="Q8" s="3">
        <v>270</v>
      </c>
      <c r="R8" s="12">
        <f t="shared" si="4"/>
        <v>45</v>
      </c>
      <c r="S8">
        <f t="shared" si="2"/>
        <v>25</v>
      </c>
    </row>
    <row r="9" spans="2:19" ht="24" customHeight="1" x14ac:dyDescent="0.2">
      <c r="B9" s="5">
        <v>7</v>
      </c>
      <c r="C9" s="4">
        <v>22.5</v>
      </c>
      <c r="D9" s="3" t="s">
        <v>21</v>
      </c>
      <c r="E9" s="3">
        <v>22.5</v>
      </c>
      <c r="F9" s="12">
        <f t="shared" si="0"/>
        <v>0</v>
      </c>
      <c r="G9">
        <f t="shared" si="3"/>
        <v>0</v>
      </c>
      <c r="H9" s="5">
        <v>7</v>
      </c>
      <c r="I9" s="4">
        <v>22.5</v>
      </c>
      <c r="J9" s="3" t="s">
        <v>21</v>
      </c>
      <c r="K9" s="3">
        <v>22.5</v>
      </c>
      <c r="L9" s="12">
        <f t="shared" si="5"/>
        <v>0</v>
      </c>
      <c r="M9">
        <f t="shared" si="1"/>
        <v>0</v>
      </c>
      <c r="N9" s="5">
        <v>7</v>
      </c>
      <c r="O9" s="4">
        <v>180</v>
      </c>
      <c r="P9" s="3" t="s">
        <v>22</v>
      </c>
      <c r="Q9" s="3">
        <v>198</v>
      </c>
      <c r="R9" s="12">
        <v>18</v>
      </c>
      <c r="S9">
        <f t="shared" si="2"/>
        <v>10</v>
      </c>
    </row>
    <row r="10" spans="2:19" ht="24" customHeight="1" x14ac:dyDescent="0.2">
      <c r="B10" s="5">
        <v>8</v>
      </c>
      <c r="C10" s="4">
        <v>157.5</v>
      </c>
      <c r="D10" s="3" t="s">
        <v>22</v>
      </c>
      <c r="E10" s="3">
        <v>22.5</v>
      </c>
      <c r="F10" s="12">
        <f t="shared" si="0"/>
        <v>135</v>
      </c>
      <c r="G10">
        <f t="shared" si="3"/>
        <v>75</v>
      </c>
      <c r="H10" s="5">
        <v>8</v>
      </c>
      <c r="I10" s="4">
        <v>112.5</v>
      </c>
      <c r="J10" s="3" t="s">
        <v>20</v>
      </c>
      <c r="K10" s="3">
        <v>90</v>
      </c>
      <c r="L10" s="12">
        <v>22.5</v>
      </c>
      <c r="M10">
        <f t="shared" si="1"/>
        <v>12.5</v>
      </c>
      <c r="N10" s="5">
        <v>8</v>
      </c>
      <c r="O10" s="31">
        <v>0</v>
      </c>
      <c r="P10" s="32" t="s">
        <v>21</v>
      </c>
      <c r="Q10" s="32">
        <v>200</v>
      </c>
      <c r="R10" s="36">
        <v>160</v>
      </c>
      <c r="S10">
        <f t="shared" si="2"/>
        <v>88.888888888888886</v>
      </c>
    </row>
    <row r="11" spans="2:19" ht="23.25" customHeight="1" x14ac:dyDescent="0.2">
      <c r="B11" s="5">
        <v>9</v>
      </c>
      <c r="C11" s="4">
        <v>270</v>
      </c>
      <c r="D11" s="3" t="s">
        <v>20</v>
      </c>
      <c r="E11" s="3">
        <v>255</v>
      </c>
      <c r="F11" s="12">
        <f t="shared" si="0"/>
        <v>15</v>
      </c>
      <c r="G11">
        <f t="shared" si="3"/>
        <v>8.3333333333333321</v>
      </c>
      <c r="H11" s="5">
        <v>9</v>
      </c>
      <c r="I11" s="4">
        <v>215</v>
      </c>
      <c r="J11" s="3" t="s">
        <v>20</v>
      </c>
      <c r="K11" s="3">
        <v>315</v>
      </c>
      <c r="L11" s="12">
        <f t="shared" si="5"/>
        <v>100</v>
      </c>
      <c r="M11">
        <f t="shared" si="1"/>
        <v>55.555555555555557</v>
      </c>
      <c r="N11" s="5">
        <v>9</v>
      </c>
      <c r="O11" s="4">
        <v>202.5</v>
      </c>
      <c r="P11" s="3" t="s">
        <v>22</v>
      </c>
      <c r="Q11" s="3">
        <v>233</v>
      </c>
      <c r="R11" s="12">
        <v>30.5</v>
      </c>
      <c r="S11">
        <f t="shared" si="2"/>
        <v>16.944444444444446</v>
      </c>
    </row>
    <row r="12" spans="2:19" ht="23.25" customHeight="1" x14ac:dyDescent="0.2">
      <c r="B12" s="5">
        <v>10</v>
      </c>
      <c r="C12" s="4">
        <v>67.5</v>
      </c>
      <c r="D12" s="3" t="s">
        <v>20</v>
      </c>
      <c r="E12" s="3">
        <v>90</v>
      </c>
      <c r="F12" s="12">
        <v>22.5</v>
      </c>
      <c r="G12">
        <f t="shared" si="3"/>
        <v>12.5</v>
      </c>
      <c r="H12" s="5">
        <v>10</v>
      </c>
      <c r="I12" s="4">
        <v>67.5</v>
      </c>
      <c r="J12" s="3" t="s">
        <v>21</v>
      </c>
      <c r="K12" s="3">
        <v>90</v>
      </c>
      <c r="L12" s="12">
        <f t="shared" si="5"/>
        <v>22.5</v>
      </c>
      <c r="M12">
        <f t="shared" si="1"/>
        <v>12.5</v>
      </c>
      <c r="N12" s="5">
        <v>10</v>
      </c>
      <c r="O12" s="4">
        <v>45</v>
      </c>
      <c r="P12" s="3" t="s">
        <v>21</v>
      </c>
      <c r="Q12" s="3">
        <v>22</v>
      </c>
      <c r="R12" s="12">
        <f t="shared" si="4"/>
        <v>23</v>
      </c>
      <c r="S12">
        <f t="shared" si="2"/>
        <v>12.777777777777777</v>
      </c>
    </row>
    <row r="13" spans="2:19" ht="23.25" customHeight="1" x14ac:dyDescent="0.2">
      <c r="B13" s="5">
        <v>11</v>
      </c>
      <c r="C13" s="4">
        <v>337.5</v>
      </c>
      <c r="D13" s="3" t="s">
        <v>21</v>
      </c>
      <c r="E13" s="3">
        <v>337</v>
      </c>
      <c r="F13" s="12">
        <f t="shared" si="0"/>
        <v>0.5</v>
      </c>
      <c r="G13">
        <f t="shared" si="3"/>
        <v>0.27777777777777779</v>
      </c>
      <c r="H13" s="5">
        <v>11</v>
      </c>
      <c r="I13" s="4">
        <v>180</v>
      </c>
      <c r="J13" s="3" t="s">
        <v>21</v>
      </c>
      <c r="K13" s="3">
        <v>180</v>
      </c>
      <c r="L13" s="12">
        <f t="shared" si="5"/>
        <v>0</v>
      </c>
      <c r="M13">
        <f t="shared" si="1"/>
        <v>0</v>
      </c>
      <c r="N13" s="5">
        <v>11</v>
      </c>
      <c r="O13" s="4">
        <v>292.5</v>
      </c>
      <c r="P13" s="3" t="s">
        <v>22</v>
      </c>
      <c r="Q13" s="3">
        <v>245</v>
      </c>
      <c r="R13" s="12">
        <f t="shared" si="4"/>
        <v>47.5</v>
      </c>
      <c r="S13">
        <f t="shared" si="2"/>
        <v>26.388888888888889</v>
      </c>
    </row>
    <row r="14" spans="2:19" ht="23.25" customHeight="1" x14ac:dyDescent="0.2">
      <c r="B14" s="5">
        <v>12</v>
      </c>
      <c r="C14" s="4">
        <v>157.5</v>
      </c>
      <c r="D14" s="3" t="s">
        <v>20</v>
      </c>
      <c r="E14" s="3">
        <v>45</v>
      </c>
      <c r="F14" s="12">
        <f t="shared" si="0"/>
        <v>112.5</v>
      </c>
      <c r="G14">
        <f t="shared" si="3"/>
        <v>62.5</v>
      </c>
      <c r="H14" s="5">
        <v>12</v>
      </c>
      <c r="I14" s="4">
        <v>0</v>
      </c>
      <c r="J14" s="3" t="s">
        <v>22</v>
      </c>
      <c r="K14" s="3">
        <v>0</v>
      </c>
      <c r="L14" s="12">
        <f t="shared" si="5"/>
        <v>0</v>
      </c>
      <c r="M14">
        <f t="shared" si="1"/>
        <v>0</v>
      </c>
      <c r="N14" s="5">
        <v>12</v>
      </c>
      <c r="O14" s="4">
        <v>225</v>
      </c>
      <c r="P14" s="3" t="s">
        <v>20</v>
      </c>
      <c r="Q14" s="3">
        <v>270</v>
      </c>
      <c r="R14" s="12">
        <v>45</v>
      </c>
      <c r="S14">
        <f t="shared" si="2"/>
        <v>25</v>
      </c>
    </row>
    <row r="15" spans="2:19" ht="23.25" customHeight="1" x14ac:dyDescent="0.2">
      <c r="B15" s="5">
        <v>13</v>
      </c>
      <c r="C15" s="4">
        <v>247.5</v>
      </c>
      <c r="D15" s="3" t="s">
        <v>22</v>
      </c>
      <c r="E15" s="3">
        <v>225</v>
      </c>
      <c r="F15" s="12">
        <f t="shared" si="0"/>
        <v>22.5</v>
      </c>
      <c r="G15">
        <f t="shared" si="3"/>
        <v>12.5</v>
      </c>
      <c r="H15" s="5">
        <v>13</v>
      </c>
      <c r="I15" s="4">
        <v>135</v>
      </c>
      <c r="J15" s="3" t="s">
        <v>20</v>
      </c>
      <c r="K15" s="3">
        <v>135</v>
      </c>
      <c r="L15" s="12">
        <f t="shared" si="5"/>
        <v>0</v>
      </c>
      <c r="M15">
        <f t="shared" si="1"/>
        <v>0</v>
      </c>
      <c r="N15" s="5">
        <v>13</v>
      </c>
      <c r="O15" s="4">
        <v>180</v>
      </c>
      <c r="P15" s="3" t="s">
        <v>21</v>
      </c>
      <c r="Q15" s="3">
        <v>180</v>
      </c>
      <c r="R15" s="12">
        <f t="shared" si="4"/>
        <v>0</v>
      </c>
      <c r="S15">
        <f t="shared" si="2"/>
        <v>0</v>
      </c>
    </row>
    <row r="16" spans="2:19" ht="23.25" customHeight="1" x14ac:dyDescent="0.2">
      <c r="B16" s="5">
        <v>14</v>
      </c>
      <c r="C16" s="4">
        <v>67.5</v>
      </c>
      <c r="D16" s="3" t="s">
        <v>21</v>
      </c>
      <c r="E16" s="3">
        <v>90</v>
      </c>
      <c r="F16" s="12">
        <v>22.5</v>
      </c>
      <c r="G16">
        <f t="shared" si="3"/>
        <v>12.5</v>
      </c>
      <c r="H16" s="5">
        <v>14</v>
      </c>
      <c r="I16" s="4">
        <v>112.5</v>
      </c>
      <c r="J16" s="3" t="s">
        <v>22</v>
      </c>
      <c r="K16" s="3">
        <v>105</v>
      </c>
      <c r="L16" s="12">
        <v>7.5</v>
      </c>
      <c r="M16">
        <f t="shared" si="1"/>
        <v>4.1666666666666661</v>
      </c>
      <c r="N16" s="5">
        <v>14</v>
      </c>
      <c r="O16" s="4">
        <v>67.5</v>
      </c>
      <c r="P16" s="3" t="s">
        <v>20</v>
      </c>
      <c r="Q16" s="3">
        <v>45</v>
      </c>
      <c r="R16" s="12">
        <f t="shared" si="4"/>
        <v>22.5</v>
      </c>
      <c r="S16">
        <f t="shared" si="2"/>
        <v>12.5</v>
      </c>
    </row>
    <row r="17" spans="2:19" ht="23.25" customHeight="1" thickBot="1" x14ac:dyDescent="0.25">
      <c r="B17" s="6">
        <v>15</v>
      </c>
      <c r="C17" s="4">
        <v>22.5</v>
      </c>
      <c r="D17" s="3" t="s">
        <v>22</v>
      </c>
      <c r="E17" s="3">
        <v>22.5</v>
      </c>
      <c r="F17" s="12">
        <f t="shared" si="0"/>
        <v>0</v>
      </c>
      <c r="G17">
        <f t="shared" si="3"/>
        <v>0</v>
      </c>
      <c r="H17" s="6">
        <v>15</v>
      </c>
      <c r="I17" s="4">
        <v>292.5</v>
      </c>
      <c r="J17" s="3" t="s">
        <v>20</v>
      </c>
      <c r="K17" s="3">
        <v>315</v>
      </c>
      <c r="L17" s="12">
        <f t="shared" si="5"/>
        <v>22.5</v>
      </c>
      <c r="M17">
        <f t="shared" si="1"/>
        <v>12.5</v>
      </c>
      <c r="N17" s="6">
        <v>15</v>
      </c>
      <c r="O17" s="4">
        <v>337.5</v>
      </c>
      <c r="P17" s="3" t="s">
        <v>22</v>
      </c>
      <c r="Q17" s="3">
        <v>315</v>
      </c>
      <c r="R17" s="12">
        <f t="shared" si="4"/>
        <v>22.5</v>
      </c>
      <c r="S17">
        <f t="shared" si="2"/>
        <v>12.5</v>
      </c>
    </row>
    <row r="18" spans="2:19" ht="23.25" customHeight="1" thickBot="1" x14ac:dyDescent="0.25">
      <c r="B18" s="8">
        <v>16</v>
      </c>
      <c r="C18" s="4"/>
      <c r="D18" s="3"/>
      <c r="E18" s="3"/>
      <c r="F18" s="2">
        <f>SUM(F3:F17)/15</f>
        <v>24.366666666666667</v>
      </c>
      <c r="G18">
        <f t="shared" si="3"/>
        <v>13.537037037037036</v>
      </c>
      <c r="H18" s="8">
        <v>16</v>
      </c>
      <c r="I18" s="4"/>
      <c r="J18" s="3"/>
      <c r="K18" s="3"/>
      <c r="L18" s="2">
        <f>SUM(L3:L17)/15</f>
        <v>15.833333333333334</v>
      </c>
      <c r="M18">
        <f t="shared" si="1"/>
        <v>8.7962962962962958</v>
      </c>
      <c r="N18" s="8">
        <v>16</v>
      </c>
      <c r="O18" s="4"/>
      <c r="P18" s="3"/>
      <c r="Q18" s="3"/>
      <c r="R18" s="2">
        <f>SUM(R3:R17)/15</f>
        <v>54.56666666666667</v>
      </c>
      <c r="S18">
        <f>(R18/180)*100</f>
        <v>30.314814814814817</v>
      </c>
    </row>
    <row r="19" spans="2:19" x14ac:dyDescent="0.2">
      <c r="B19" s="7"/>
      <c r="F19" s="2" t="s">
        <v>41</v>
      </c>
      <c r="L19" s="2" t="s">
        <v>42</v>
      </c>
      <c r="R19" s="2" t="s">
        <v>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N19"/>
  <sheetViews>
    <sheetView zoomScale="67" zoomScaleNormal="70" workbookViewId="0">
      <selection activeCell="J15" sqref="J15"/>
    </sheetView>
  </sheetViews>
  <sheetFormatPr baseColWidth="10" defaultColWidth="8.83203125" defaultRowHeight="15" x14ac:dyDescent="0.2"/>
  <cols>
    <col min="2" max="2" width="12.1640625" customWidth="1"/>
    <col min="3" max="3" width="18.33203125" customWidth="1"/>
    <col min="4" max="4" width="20.5" customWidth="1"/>
    <col min="5" max="5" width="24.5" customWidth="1"/>
    <col min="6" max="6" width="41.83203125" customWidth="1"/>
    <col min="7" max="7" width="29.33203125" customWidth="1"/>
    <col min="8" max="8" width="25" customWidth="1"/>
    <col min="9" max="9" width="22.5" customWidth="1"/>
    <col min="10" max="10" width="21.6640625" customWidth="1"/>
    <col min="11" max="11" width="21.1640625" customWidth="1"/>
    <col min="12" max="12" width="30.1640625" customWidth="1"/>
    <col min="13" max="13" width="26.6640625" customWidth="1"/>
    <col min="14" max="14" width="25.5" customWidth="1"/>
    <col min="15" max="15" width="22.5" customWidth="1"/>
    <col min="16" max="16" width="29.5" customWidth="1"/>
    <col min="17" max="17" width="29.1640625" customWidth="1"/>
    <col min="18" max="18" width="31.5" customWidth="1"/>
  </cols>
  <sheetData>
    <row r="1" spans="2:14" ht="16" thickBot="1" x14ac:dyDescent="0.25"/>
    <row r="2" spans="2:14" ht="29" customHeight="1" thickBot="1" x14ac:dyDescent="0.25">
      <c r="B2" s="16" t="s">
        <v>14</v>
      </c>
      <c r="C2" s="17" t="s">
        <v>17</v>
      </c>
      <c r="D2" s="18" t="s">
        <v>18</v>
      </c>
      <c r="E2" s="17" t="s">
        <v>19</v>
      </c>
      <c r="F2" s="17" t="s">
        <v>56</v>
      </c>
      <c r="G2" s="17" t="s">
        <v>15</v>
      </c>
      <c r="H2" s="46" t="s">
        <v>16</v>
      </c>
      <c r="I2" s="48" t="s">
        <v>75</v>
      </c>
      <c r="J2" s="49" t="s">
        <v>77</v>
      </c>
      <c r="K2" s="49" t="s">
        <v>76</v>
      </c>
      <c r="L2" s="49" t="s">
        <v>67</v>
      </c>
      <c r="M2" s="49" t="s">
        <v>68</v>
      </c>
      <c r="N2" s="50" t="s">
        <v>69</v>
      </c>
    </row>
    <row r="3" spans="2:14" ht="69" customHeight="1" x14ac:dyDescent="0.2">
      <c r="B3" s="12">
        <v>1</v>
      </c>
      <c r="C3" s="12" t="s">
        <v>52</v>
      </c>
      <c r="D3" s="12" t="s">
        <v>53</v>
      </c>
      <c r="E3" s="12" t="s">
        <v>53</v>
      </c>
      <c r="F3" s="12">
        <f>'Test 1'!F19</f>
        <v>15.7</v>
      </c>
      <c r="G3" s="2">
        <f>'Test 1'!L19</f>
        <v>9.5</v>
      </c>
      <c r="H3" s="12">
        <f>'Test 1'!R19</f>
        <v>86.566666666666663</v>
      </c>
      <c r="I3" s="12">
        <f>(F3/180)*100</f>
        <v>8.7222222222222214</v>
      </c>
      <c r="J3" s="12">
        <f>(G3/180)*100</f>
        <v>5.2777777777777777</v>
      </c>
      <c r="K3" s="12">
        <f>(H3/180)*100</f>
        <v>48.092592592592595</v>
      </c>
      <c r="L3" s="47">
        <v>0</v>
      </c>
      <c r="M3" s="47">
        <v>0</v>
      </c>
      <c r="N3" s="12">
        <v>3</v>
      </c>
    </row>
    <row r="4" spans="2:14" ht="47" customHeight="1" x14ac:dyDescent="0.2">
      <c r="B4" s="2">
        <v>2</v>
      </c>
      <c r="C4" s="2"/>
      <c r="D4" s="2" t="s">
        <v>53</v>
      </c>
      <c r="E4" s="2" t="s">
        <v>53</v>
      </c>
      <c r="F4" s="2">
        <f>'Test (2)'!F18</f>
        <v>9.1666666666666661</v>
      </c>
      <c r="G4" s="2">
        <f>'Test (2)'!L18</f>
        <v>10.666666666666666</v>
      </c>
      <c r="H4" s="2">
        <f>'Test (2)'!R18</f>
        <v>25.866666666666667</v>
      </c>
      <c r="I4" s="2">
        <f t="shared" ref="I4:I10" si="0">(F4/180)*100</f>
        <v>5.0925925925925926</v>
      </c>
      <c r="J4" s="2">
        <f t="shared" ref="J4:K10" si="1">(G4/180)*100</f>
        <v>5.9259259259259256</v>
      </c>
      <c r="K4" s="2">
        <f t="shared" si="1"/>
        <v>14.37037037037037</v>
      </c>
      <c r="L4" s="45">
        <v>0</v>
      </c>
      <c r="M4" s="45">
        <v>0</v>
      </c>
      <c r="N4" s="2">
        <v>2</v>
      </c>
    </row>
    <row r="5" spans="2:14" ht="60" customHeight="1" x14ac:dyDescent="0.2">
      <c r="B5" s="2">
        <v>3</v>
      </c>
      <c r="C5" s="2"/>
      <c r="D5" s="2" t="s">
        <v>53</v>
      </c>
      <c r="E5" s="2" t="s">
        <v>53</v>
      </c>
      <c r="F5" s="2">
        <f>'Test (3)'!F18</f>
        <v>60.43333333333333</v>
      </c>
      <c r="G5" s="2">
        <f>'Test (3)'!L18</f>
        <v>43.31333333333334</v>
      </c>
      <c r="H5" s="2">
        <f>'Test (3)'!R18</f>
        <v>67.7</v>
      </c>
      <c r="I5" s="2">
        <f t="shared" si="0"/>
        <v>33.574074074074076</v>
      </c>
      <c r="J5" s="2">
        <f t="shared" si="1"/>
        <v>24.062962962962967</v>
      </c>
      <c r="K5" s="2">
        <f t="shared" si="1"/>
        <v>37.611111111111114</v>
      </c>
      <c r="L5" s="45">
        <v>1</v>
      </c>
      <c r="M5" s="45">
        <v>3</v>
      </c>
      <c r="N5" s="2">
        <v>5</v>
      </c>
    </row>
    <row r="6" spans="2:14" ht="57" customHeight="1" x14ac:dyDescent="0.2">
      <c r="B6" s="2">
        <v>4</v>
      </c>
      <c r="C6" s="2"/>
      <c r="D6" s="2" t="s">
        <v>53</v>
      </c>
      <c r="E6" s="2" t="s">
        <v>53</v>
      </c>
      <c r="F6" s="2">
        <f>'Test (4)'!F18</f>
        <v>14.066666666666666</v>
      </c>
      <c r="G6" s="2">
        <f>'Test (4)'!L18</f>
        <v>13.866666666666667</v>
      </c>
      <c r="H6" s="2">
        <f>'Test (4)'!R18</f>
        <v>14.9</v>
      </c>
      <c r="I6" s="2">
        <f t="shared" si="0"/>
        <v>7.8148148148148149</v>
      </c>
      <c r="J6" s="2">
        <f t="shared" si="1"/>
        <v>7.7037037037037042</v>
      </c>
      <c r="K6" s="2">
        <f t="shared" si="1"/>
        <v>8.2777777777777786</v>
      </c>
      <c r="L6" s="45">
        <v>1</v>
      </c>
      <c r="M6" s="45">
        <v>0</v>
      </c>
      <c r="N6" s="2">
        <v>0</v>
      </c>
    </row>
    <row r="7" spans="2:14" ht="55" customHeight="1" x14ac:dyDescent="0.2">
      <c r="B7" s="2">
        <v>5</v>
      </c>
      <c r="C7" s="2"/>
      <c r="D7" s="2" t="s">
        <v>53</v>
      </c>
      <c r="E7" s="2" t="s">
        <v>53</v>
      </c>
      <c r="F7" s="2">
        <f>'Test (5)'!F18</f>
        <v>11.8</v>
      </c>
      <c r="G7" s="2">
        <v>13.1</v>
      </c>
      <c r="H7" s="2">
        <f>'Test (5)'!R18</f>
        <v>23.333333333333332</v>
      </c>
      <c r="I7" s="2">
        <f t="shared" si="0"/>
        <v>6.5555555555555562</v>
      </c>
      <c r="J7" s="2">
        <f t="shared" si="1"/>
        <v>7.2777777777777777</v>
      </c>
      <c r="K7" s="2">
        <f t="shared" si="1"/>
        <v>12.962962962962962</v>
      </c>
      <c r="L7" s="2"/>
      <c r="M7" s="2"/>
      <c r="N7" s="2">
        <v>1</v>
      </c>
    </row>
    <row r="8" spans="2:14" ht="60" customHeight="1" x14ac:dyDescent="0.2">
      <c r="B8" s="2">
        <v>6</v>
      </c>
      <c r="C8" s="2"/>
      <c r="D8" s="2" t="s">
        <v>53</v>
      </c>
      <c r="E8" s="2" t="s">
        <v>53</v>
      </c>
      <c r="F8" s="2">
        <f>'Test (6)'!F18</f>
        <v>21.833333333333332</v>
      </c>
      <c r="G8" s="2">
        <f>'Test (5)'!L18</f>
        <v>13.1</v>
      </c>
      <c r="H8" s="2">
        <v>37.6</v>
      </c>
      <c r="I8" s="2">
        <f t="shared" si="0"/>
        <v>12.12962962962963</v>
      </c>
      <c r="J8" s="2">
        <f t="shared" si="1"/>
        <v>7.2777777777777777</v>
      </c>
      <c r="K8" s="2">
        <f t="shared" si="1"/>
        <v>20.888888888888889</v>
      </c>
      <c r="L8" s="45">
        <v>1</v>
      </c>
      <c r="M8" s="45">
        <v>1</v>
      </c>
      <c r="N8" s="2">
        <v>2</v>
      </c>
    </row>
    <row r="9" spans="2:14" ht="58" customHeight="1" x14ac:dyDescent="0.2">
      <c r="B9" s="2">
        <v>7</v>
      </c>
      <c r="C9" s="2"/>
      <c r="D9" s="2" t="s">
        <v>53</v>
      </c>
      <c r="E9" s="2" t="s">
        <v>53</v>
      </c>
      <c r="F9" s="2">
        <f>'Test (7)'!F18</f>
        <v>25.266666666666666</v>
      </c>
      <c r="G9" s="2">
        <f>'Test (7)'!L18</f>
        <v>22.8</v>
      </c>
      <c r="H9" s="2">
        <f>'Test (7)'!R18</f>
        <v>32</v>
      </c>
      <c r="I9" s="2">
        <f t="shared" si="0"/>
        <v>14.037037037037036</v>
      </c>
      <c r="J9" s="2">
        <f t="shared" si="1"/>
        <v>12.666666666666668</v>
      </c>
      <c r="K9" s="2">
        <f t="shared" si="1"/>
        <v>17.777777777777779</v>
      </c>
      <c r="L9" s="45">
        <v>1</v>
      </c>
      <c r="M9" s="45">
        <v>1</v>
      </c>
      <c r="N9" s="2">
        <v>2</v>
      </c>
    </row>
    <row r="10" spans="2:14" ht="60" customHeight="1" x14ac:dyDescent="0.2">
      <c r="B10" s="2">
        <v>8</v>
      </c>
      <c r="C10" s="2"/>
      <c r="D10" s="2" t="s">
        <v>53</v>
      </c>
      <c r="E10" s="2" t="s">
        <v>53</v>
      </c>
      <c r="F10" s="2">
        <f>'Test (8)'!F18</f>
        <v>24.366666666666667</v>
      </c>
      <c r="G10" s="2">
        <f>'Test (8)'!L18</f>
        <v>15.833333333333334</v>
      </c>
      <c r="H10" s="2">
        <f>'Test (8)'!R18</f>
        <v>54.56666666666667</v>
      </c>
      <c r="I10" s="2">
        <f t="shared" si="0"/>
        <v>13.537037037037036</v>
      </c>
      <c r="J10" s="2">
        <f t="shared" si="1"/>
        <v>8.7962962962962958</v>
      </c>
      <c r="K10" s="2">
        <f t="shared" si="1"/>
        <v>30.314814814814817</v>
      </c>
      <c r="L10" s="45">
        <v>1</v>
      </c>
      <c r="M10" s="45">
        <v>1</v>
      </c>
      <c r="N10" s="2">
        <v>3</v>
      </c>
    </row>
    <row r="11" spans="2:14" ht="63" customHeight="1" x14ac:dyDescent="0.2">
      <c r="I11" s="38">
        <f t="shared" ref="I11:J11" si="2">MEDIAN(I3:I10)</f>
        <v>10.425925925925926</v>
      </c>
      <c r="J11" s="38">
        <f t="shared" si="2"/>
        <v>7.4907407407407405</v>
      </c>
      <c r="K11" s="38">
        <f>MEDIAN(K3:K10)</f>
        <v>19.333333333333336</v>
      </c>
      <c r="L11">
        <f>SUM(L3:L10)/8</f>
        <v>0.625</v>
      </c>
      <c r="M11">
        <f t="shared" ref="M11:N11" si="3">SUM(M3:M10)/8</f>
        <v>0.75</v>
      </c>
      <c r="N11">
        <f t="shared" si="3"/>
        <v>2.25</v>
      </c>
    </row>
    <row r="13" spans="2:14" ht="69" customHeight="1" x14ac:dyDescent="0.2"/>
    <row r="14" spans="2:14" ht="35" customHeight="1" x14ac:dyDescent="0.2"/>
    <row r="15" spans="2:14" ht="35" customHeight="1" x14ac:dyDescent="0.2"/>
    <row r="16" spans="2:14" ht="35" customHeight="1" thickBot="1" x14ac:dyDescent="0.25"/>
    <row r="17" spans="7:9" ht="35" customHeight="1" x14ac:dyDescent="0.2">
      <c r="G17" s="39" t="s">
        <v>70</v>
      </c>
      <c r="H17" s="40" t="s">
        <v>78</v>
      </c>
      <c r="I17" s="41" t="s">
        <v>71</v>
      </c>
    </row>
    <row r="18" spans="7:9" ht="35" customHeight="1" thickBot="1" x14ac:dyDescent="0.25">
      <c r="G18" s="42">
        <f>TTEST(F3:F10,G3:G10,1,1)</f>
        <v>3.0169523414491715E-2</v>
      </c>
      <c r="H18" s="43">
        <f>TTEST(F3:F10,H3:H10,1,1)</f>
        <v>1.9640549437361279E-2</v>
      </c>
      <c r="I18" s="44">
        <f>TTEST(L3:L10,N3:N10,1,1)</f>
        <v>1.5009872643772199E-2</v>
      </c>
    </row>
    <row r="19" spans="7:9" ht="35" customHeight="1" x14ac:dyDescent="0.2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7B3D-C72D-394A-A6BD-20EC61CFB27C}">
  <dimension ref="B1:H11"/>
  <sheetViews>
    <sheetView tabSelected="1" zoomScale="75" workbookViewId="0">
      <selection activeCell="G2" sqref="G2"/>
    </sheetView>
  </sheetViews>
  <sheetFormatPr baseColWidth="10" defaultRowHeight="15" x14ac:dyDescent="0.2"/>
  <cols>
    <col min="2" max="2" width="17.83203125" customWidth="1"/>
    <col min="3" max="3" width="20.6640625" customWidth="1"/>
    <col min="4" max="4" width="21.5" customWidth="1"/>
    <col min="5" max="5" width="18" customWidth="1"/>
    <col min="6" max="6" width="16.83203125" customWidth="1"/>
    <col min="7" max="7" width="19" customWidth="1"/>
  </cols>
  <sheetData>
    <row r="1" spans="2:8" ht="34" customHeight="1" x14ac:dyDescent="0.2"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74</v>
      </c>
    </row>
    <row r="2" spans="2:8" ht="48" customHeight="1" x14ac:dyDescent="0.2">
      <c r="B2">
        <f>MEDIAN(analysis!F3:F10)</f>
        <v>18.766666666666666</v>
      </c>
      <c r="C2">
        <f>MEDIAN(analysis!G3:G10)</f>
        <v>13.483333333333334</v>
      </c>
      <c r="D2">
        <f>MEDIAN(analysis!H3:H10)</f>
        <v>34.799999999999997</v>
      </c>
      <c r="E2">
        <f>AVERAGE(analysis!F3:F10)</f>
        <v>22.829166666666666</v>
      </c>
      <c r="F2">
        <f>AVERAGE(analysis!G3:G10)</f>
        <v>17.772499999999997</v>
      </c>
      <c r="G2">
        <f>MEDIAN(analysis!H3:H10)</f>
        <v>34.799999999999997</v>
      </c>
    </row>
    <row r="3" spans="2:8" ht="45" customHeight="1" x14ac:dyDescent="0.2"/>
    <row r="11" spans="2:8" x14ac:dyDescent="0.2">
      <c r="C11" s="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1</vt:lpstr>
      <vt:lpstr>Test (2)</vt:lpstr>
      <vt:lpstr>Test (3)</vt:lpstr>
      <vt:lpstr>Test (4)</vt:lpstr>
      <vt:lpstr>Test (5)</vt:lpstr>
      <vt:lpstr>Test (6)</vt:lpstr>
      <vt:lpstr>Test (7)</vt:lpstr>
      <vt:lpstr>Test (8)</vt:lpstr>
      <vt:lpstr>analysis</vt:lpstr>
      <vt:lpstr>ANALYSIS 2</vt:lpstr>
    </vt:vector>
  </TitlesOfParts>
  <Company>University of Salford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Melville JAMES</dc:creator>
  <cp:lastModifiedBy>Microsoft Office User</cp:lastModifiedBy>
  <dcterms:created xsi:type="dcterms:W3CDTF">2018-04-26T08:54:20Z</dcterms:created>
  <dcterms:modified xsi:type="dcterms:W3CDTF">2018-05-15T10:15:41Z</dcterms:modified>
</cp:coreProperties>
</file>