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cuments/"/>
    </mc:Choice>
  </mc:AlternateContent>
  <xr:revisionPtr revIDLastSave="0" documentId="13_ncr:1_{369F975F-A67B-CA4C-930D-136B171F68B5}" xr6:coauthVersionLast="32" xr6:coauthVersionMax="32" xr10:uidLastSave="{00000000-0000-0000-0000-000000000000}"/>
  <bookViews>
    <workbookView xWindow="0" yWindow="460" windowWidth="25600" windowHeight="15460" xr2:uid="{E9FF0C1E-FD7F-2849-B96E-136FB02644F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1" l="1"/>
  <c r="T27" i="1"/>
  <c r="G29" i="1"/>
  <c r="G28" i="1"/>
  <c r="L16" i="1"/>
  <c r="M16" i="1"/>
  <c r="N16" i="1"/>
  <c r="O16" i="1"/>
  <c r="O10" i="1" s="1"/>
  <c r="P16" i="1"/>
  <c r="P10" i="1" s="1"/>
  <c r="Q16" i="1"/>
  <c r="M14" i="1"/>
  <c r="N14" i="1"/>
  <c r="O14" i="1"/>
  <c r="P14" i="1"/>
  <c r="P8" i="1" s="1"/>
  <c r="Q14" i="1"/>
  <c r="L14" i="1"/>
  <c r="L8" i="1"/>
  <c r="M7" i="1"/>
  <c r="N7" i="1"/>
  <c r="O7" i="1"/>
  <c r="P7" i="1"/>
  <c r="Q7" i="1"/>
  <c r="L7" i="1"/>
  <c r="U11" i="1"/>
  <c r="L10" i="1"/>
  <c r="N10" i="1"/>
  <c r="M10" i="1"/>
  <c r="Q10" i="1"/>
  <c r="Q9" i="1"/>
  <c r="L9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Q12" i="1" s="1"/>
  <c r="P21" i="1"/>
  <c r="P12" i="1" s="1"/>
  <c r="O21" i="1"/>
  <c r="N21" i="1"/>
  <c r="M21" i="1"/>
  <c r="M12" i="1" s="1"/>
  <c r="L21" i="1"/>
  <c r="L12" i="1" s="1"/>
  <c r="Q19" i="1"/>
  <c r="P19" i="1"/>
  <c r="O19" i="1"/>
  <c r="O8" i="1" s="1"/>
  <c r="N19" i="1"/>
  <c r="N8" i="1" s="1"/>
  <c r="M19" i="1"/>
  <c r="L19" i="1"/>
  <c r="Q13" i="1"/>
  <c r="P13" i="1"/>
  <c r="O13" i="1"/>
  <c r="N13" i="1"/>
  <c r="M13" i="1"/>
  <c r="L13" i="1"/>
  <c r="O12" i="1"/>
  <c r="N12" i="1"/>
  <c r="G12" i="1"/>
  <c r="F12" i="1"/>
  <c r="E12" i="1"/>
  <c r="D12" i="1"/>
  <c r="C12" i="1"/>
  <c r="B12" i="1"/>
  <c r="Q11" i="1"/>
  <c r="P11" i="1"/>
  <c r="O11" i="1"/>
  <c r="N11" i="1"/>
  <c r="M11" i="1"/>
  <c r="L11" i="1"/>
  <c r="G11" i="1"/>
  <c r="F11" i="1"/>
  <c r="F23" i="1" s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Q8" i="1"/>
  <c r="M8" i="1"/>
  <c r="G8" i="1"/>
  <c r="F8" i="1"/>
  <c r="E8" i="1"/>
  <c r="D8" i="1"/>
  <c r="C8" i="1"/>
  <c r="B8" i="1"/>
  <c r="G7" i="1"/>
  <c r="F7" i="1"/>
  <c r="E7" i="1"/>
  <c r="E6" i="1" s="1"/>
  <c r="E18" i="1" s="1"/>
  <c r="D7" i="1"/>
  <c r="D6" i="1" s="1"/>
  <c r="D18" i="1" s="1"/>
  <c r="C7" i="1"/>
  <c r="B7" i="1"/>
  <c r="G6" i="1"/>
  <c r="G18" i="1" s="1"/>
  <c r="F6" i="1"/>
  <c r="F18" i="1" s="1"/>
  <c r="C6" i="1"/>
  <c r="C18" i="1" s="1"/>
  <c r="B6" i="1"/>
  <c r="B18" i="1" s="1"/>
  <c r="Q34" i="1" l="1"/>
  <c r="Q36" i="1" s="1"/>
  <c r="O9" i="1"/>
  <c r="O34" i="1" s="1"/>
  <c r="O36" i="1" s="1"/>
  <c r="L34" i="1"/>
  <c r="L36" i="1" s="1"/>
  <c r="N9" i="1"/>
  <c r="N34" i="1" s="1"/>
  <c r="N36" i="1" s="1"/>
  <c r="M9" i="1"/>
  <c r="M34" i="1" s="1"/>
  <c r="M36" i="1" s="1"/>
  <c r="P9" i="1"/>
  <c r="P34" i="1" s="1"/>
  <c r="P36" i="1" s="1"/>
  <c r="C23" i="1"/>
  <c r="G23" i="1"/>
  <c r="D23" i="1"/>
  <c r="B23" i="1"/>
  <c r="E23" i="1"/>
</calcChain>
</file>

<file path=xl/sharedStrings.xml><?xml version="1.0" encoding="utf-8"?>
<sst xmlns="http://schemas.openxmlformats.org/spreadsheetml/2006/main" count="68" uniqueCount="50">
  <si>
    <t>RT60</t>
  </si>
  <si>
    <t>PRE TREATMENT</t>
  </si>
  <si>
    <t>POST TREATMENT</t>
  </si>
  <si>
    <t>DIMESIONS (M)</t>
  </si>
  <si>
    <t>L</t>
  </si>
  <si>
    <t>W</t>
  </si>
  <si>
    <t>HEIGHT</t>
  </si>
  <si>
    <t>LONGSurface Area wall with windows</t>
  </si>
  <si>
    <t>LONGSURFACE WALL (NO WINDOW</t>
  </si>
  <si>
    <t>SURFACE CEIL</t>
  </si>
  <si>
    <t>SURFACE FLOOR</t>
  </si>
  <si>
    <t>SMALLER WALLS (represents 1 of the two walls)*</t>
  </si>
  <si>
    <t>SURFACE AREA WINDOWS</t>
  </si>
  <si>
    <t>ROOM VOLUME</t>
  </si>
  <si>
    <t>SMALLER WALLS</t>
  </si>
  <si>
    <t>ALPHA WALLS (Plasterboard on 50mm battens) 0,29 0,10 0,05 0,04 0,07 0,09</t>
  </si>
  <si>
    <t>SA FIBERGLASSBOARD REAR WALL</t>
  </si>
  <si>
    <t>ALPHAL CEIL</t>
  </si>
  <si>
    <t>SA PAGEBOARD SIDEWALLS</t>
  </si>
  <si>
    <t>ALPHA FLOOR</t>
  </si>
  <si>
    <t>SA 4"FIBERGLASSBOARD SIDEWALLS</t>
  </si>
  <si>
    <t>ALPHA WINDOWS</t>
  </si>
  <si>
    <t>SA PAGEBOARD FRONTWALL</t>
  </si>
  <si>
    <t>TOTAL ALPHA</t>
  </si>
  <si>
    <t>SA FIBERGLASS FRONT</t>
  </si>
  <si>
    <t>SOFA WALLCOVER</t>
  </si>
  <si>
    <t>cloudsorba</t>
  </si>
  <si>
    <t>surfce area x a</t>
  </si>
  <si>
    <t>SOFA FLOORCOVER</t>
  </si>
  <si>
    <t>rt formula 0.161x v/a</t>
  </si>
  <si>
    <t>QRD DIFFUSOR SA</t>
  </si>
  <si>
    <t>TOTAL RT</t>
  </si>
  <si>
    <t>ALPHA VALUES</t>
  </si>
  <si>
    <t>ALPHA FLOOR Replaced with carpet</t>
  </si>
  <si>
    <t>alpha pagebaord absorbers</t>
  </si>
  <si>
    <t>alpha fiber glass</t>
  </si>
  <si>
    <t>alpha sofa</t>
  </si>
  <si>
    <r>
      <t>alpha cloudsorba (</t>
    </r>
    <r>
      <rPr>
        <b/>
        <sz val="12"/>
        <color theme="1"/>
        <rFont val="Calibri"/>
        <family val="2"/>
        <scheme val="minor"/>
      </rPr>
      <t>http://www.soundsorba.com)</t>
    </r>
  </si>
  <si>
    <t>ALPHA QRD DIFFUSOR</t>
  </si>
  <si>
    <t>*the room having 2 of the smaller wlls is taken into account in the total A calculation</t>
  </si>
  <si>
    <t>sofa https://www.maisonsdumonde.com/UK/en/p/3-seater-button-sofa-in-black-chesterfield-133085.htm</t>
  </si>
  <si>
    <t>carpet medium pile over sponge overlay http://www.acoustic.ua/st/web_absorption_data_eng.pdf</t>
  </si>
  <si>
    <t>Treatment shown</t>
  </si>
  <si>
    <t>carpet on floor</t>
  </si>
  <si>
    <t>Plasterboard ceiling  Plasterboard (12mm(1/2″) in suspended ceiling grid)</t>
  </si>
  <si>
    <t>page board absorbers for mid-low absoption, placed at first reflection points on side walls front walls and rear</t>
  </si>
  <si>
    <t>2*3 fiberglass 4inch on side walls and fron walls for more broadband absorption</t>
  </si>
  <si>
    <t>ceiling treated with cloudsorba  http://www.soundsorba.com/acoustic-products/sound-absorption/cloudsorba/</t>
  </si>
  <si>
    <t>side walls have absorbers at mirror points next to speakers and aalos are placed behind listener equal and opposite to ones next to speaker</t>
  </si>
  <si>
    <t>qrd diffusor http://www.rpgeurope.com/component/option,com_downloads/task,category/cid,30/Itemid,241/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</si>
</sst>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_x0000_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2" fontId="0" fillId="0" borderId="1" xfId="0" applyNumberFormat="1" applyBorder="1" applyProtection="1"/>
    <xf numFmtId="0" fontId="1" fillId="2" borderId="0" xfId="0" applyFont="1" applyFill="1"/>
    <xf numFmtId="0" fontId="0" fillId="5" borderId="0" xfId="0" applyFill="1"/>
    <xf numFmtId="0" fontId="3" fillId="2" borderId="0" xfId="0" applyFont="1" applyFill="1"/>
    <xf numFmtId="2" fontId="0" fillId="0" borderId="0" xfId="0" applyNumberFormat="1" applyFill="1" applyBorder="1" applyProtection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[1]Sheet1!$B$13:$G$13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[1]Sheet1!$B$23:$G$23</c:f>
              <c:numCache>
                <c:formatCode>General</c:formatCode>
                <c:ptCount val="6"/>
                <c:pt idx="0">
                  <c:v>1.3882104088389355</c:v>
                </c:pt>
                <c:pt idx="1">
                  <c:v>3.2656401044873298</c:v>
                </c:pt>
                <c:pt idx="2">
                  <c:v>3.5324709894716571</c:v>
                </c:pt>
                <c:pt idx="3">
                  <c:v>3.0389275911743852</c:v>
                </c:pt>
                <c:pt idx="4">
                  <c:v>2.666389764413486</c:v>
                </c:pt>
                <c:pt idx="5">
                  <c:v>2.2450691036452284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6-E344-975C-C8CCDFC9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3261551"/>
        <c:axId val="129233487"/>
      </c:lineChart>
      <c:catAx>
        <c:axId val="15326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3487"/>
        <c:crosses val="autoZero"/>
        <c:auto val="1"/>
        <c:lblAlgn val="ctr"/>
        <c:lblOffset val="100"/>
        <c:noMultiLvlLbl val="0"/>
      </c:catAx>
      <c:valAx>
        <c:axId val="1292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60273144906806"/>
          <c:y val="0.36855278506853306"/>
          <c:w val="0.13734489339867839"/>
          <c:h val="0.281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95788539842245E-2"/>
          <c:y val="0.12014247411558091"/>
          <c:w val="0.81544155551434128"/>
          <c:h val="0.749531656760127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Sheet1!$L$24:$Q$24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Sheet1!$L$36:$Q$36</c:f>
              <c:numCache>
                <c:formatCode>General</c:formatCode>
                <c:ptCount val="6"/>
                <c:pt idx="0">
                  <c:v>0.46406525320151149</c:v>
                </c:pt>
                <c:pt idx="1">
                  <c:v>0.53361550940309854</c:v>
                </c:pt>
                <c:pt idx="2">
                  <c:v>0.47293510418361012</c:v>
                </c:pt>
                <c:pt idx="3">
                  <c:v>0.4504189736899234</c:v>
                </c:pt>
                <c:pt idx="4">
                  <c:v>0.4339860352888989</c:v>
                </c:pt>
                <c:pt idx="5">
                  <c:v>0.44582742903339595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5-AF4A-AC43-E87084B38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3261551"/>
        <c:axId val="129233487"/>
      </c:lineChart>
      <c:catAx>
        <c:axId val="15326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3487"/>
        <c:crosses val="autoZero"/>
        <c:auto val="1"/>
        <c:lblAlgn val="ctr"/>
        <c:lblOffset val="100"/>
        <c:noMultiLvlLbl val="0"/>
      </c:catAx>
      <c:valAx>
        <c:axId val="1292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60273144906806"/>
          <c:y val="0.36855278506853306"/>
          <c:w val="0.13734489339867839"/>
          <c:h val="0.281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20781</xdr:rowOff>
    </xdr:from>
    <xdr:to>
      <xdr:col>7</xdr:col>
      <xdr:colOff>338666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446CF-0F48-3F49-84D7-A48D6EFB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406400</xdr:colOff>
      <xdr:row>38</xdr:row>
      <xdr:rowOff>135467</xdr:rowOff>
    </xdr:from>
    <xdr:to>
      <xdr:col>17</xdr:col>
      <xdr:colOff>745066</xdr:colOff>
      <xdr:row>59</xdr:row>
      <xdr:rowOff>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74F147-E63F-1446-B807-AA2EF83C2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JAMES%20M%20ACOUSTICS%20DOC%20FINAL%20post%20and%20p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B13">
            <v>125</v>
          </cell>
          <cell r="C13">
            <v>250</v>
          </cell>
          <cell r="D13">
            <v>500</v>
          </cell>
          <cell r="E13">
            <v>1000</v>
          </cell>
          <cell r="F13">
            <v>2000</v>
          </cell>
          <cell r="G13">
            <v>4000</v>
          </cell>
        </row>
        <row r="23">
          <cell r="B23">
            <v>1.3882104088389355</v>
          </cell>
          <cell r="C23">
            <v>3.2656401044873298</v>
          </cell>
          <cell r="D23">
            <v>3.5324709894716571</v>
          </cell>
          <cell r="E23">
            <v>3.0389275911743852</v>
          </cell>
          <cell r="F23">
            <v>2.666389764413486</v>
          </cell>
          <cell r="G23">
            <v>2.2450691036452284</v>
          </cell>
        </row>
        <row r="24">
          <cell r="L24">
            <v>125</v>
          </cell>
          <cell r="M24">
            <v>250</v>
          </cell>
          <cell r="N24">
            <v>500</v>
          </cell>
          <cell r="O24">
            <v>1000</v>
          </cell>
          <cell r="P24">
            <v>2000</v>
          </cell>
          <cell r="Q24">
            <v>4000</v>
          </cell>
        </row>
        <row r="36">
          <cell r="L36">
            <v>0.47205730155956421</v>
          </cell>
          <cell r="M36">
            <v>0.55028970059928728</v>
          </cell>
          <cell r="N36">
            <v>0.48058633278419349</v>
          </cell>
          <cell r="O36">
            <v>0.45517975986928338</v>
          </cell>
          <cell r="P36">
            <v>0.43272424135435922</v>
          </cell>
          <cell r="Q36">
            <v>0.43854708244416213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CE70-63EE-4B44-A168-BCB0C95B786B}">
  <dimension ref="A1:U72"/>
  <sheetViews>
    <sheetView tabSelected="1" topLeftCell="A5" zoomScale="75" zoomScaleNormal="100" workbookViewId="0">
      <selection activeCell="S32" sqref="S32"/>
    </sheetView>
  </sheetViews>
  <sheetFormatPr baseColWidth="10" defaultRowHeight="16"/>
  <cols>
    <col min="1" max="1" width="39.33203125" customWidth="1"/>
    <col min="11" max="11" width="39.33203125" customWidth="1"/>
  </cols>
  <sheetData>
    <row r="1" spans="1:21">
      <c r="A1" t="s">
        <v>0</v>
      </c>
      <c r="B1" s="1" t="s">
        <v>1</v>
      </c>
      <c r="I1" s="2"/>
      <c r="J1" s="2"/>
      <c r="K1" t="s">
        <v>0</v>
      </c>
      <c r="L1" s="1" t="s">
        <v>2</v>
      </c>
    </row>
    <row r="2" spans="1:21">
      <c r="B2" t="s">
        <v>3</v>
      </c>
      <c r="I2" s="2"/>
      <c r="J2" s="2"/>
      <c r="L2" t="s">
        <v>3</v>
      </c>
    </row>
    <row r="3" spans="1:21">
      <c r="A3" t="s">
        <v>4</v>
      </c>
      <c r="B3">
        <v>10.59</v>
      </c>
      <c r="C3">
        <v>10.59</v>
      </c>
      <c r="D3">
        <v>10.59</v>
      </c>
      <c r="E3">
        <v>10.59</v>
      </c>
      <c r="F3">
        <v>10.59</v>
      </c>
      <c r="G3">
        <v>10.59</v>
      </c>
      <c r="I3" s="2"/>
      <c r="J3" s="2"/>
      <c r="K3" t="s">
        <v>4</v>
      </c>
      <c r="L3">
        <v>10.59</v>
      </c>
      <c r="M3">
        <v>10.59</v>
      </c>
      <c r="N3">
        <v>10.59</v>
      </c>
      <c r="O3">
        <v>10.59</v>
      </c>
      <c r="P3">
        <v>10.59</v>
      </c>
      <c r="Q3">
        <v>10.59</v>
      </c>
    </row>
    <row r="4" spans="1:21">
      <c r="A4" t="s">
        <v>5</v>
      </c>
      <c r="B4">
        <v>9.8000000000000007</v>
      </c>
      <c r="C4">
        <v>9.8000000000000007</v>
      </c>
      <c r="D4">
        <v>9.8000000000000007</v>
      </c>
      <c r="E4">
        <v>9.8000000000000007</v>
      </c>
      <c r="F4">
        <v>9.8000000000000007</v>
      </c>
      <c r="G4">
        <v>9.8000000000000007</v>
      </c>
      <c r="I4" s="2"/>
      <c r="J4" s="2"/>
      <c r="K4" t="s">
        <v>5</v>
      </c>
      <c r="L4">
        <v>9.8000000000000007</v>
      </c>
      <c r="M4">
        <v>9.8000000000000007</v>
      </c>
      <c r="N4">
        <v>9.8000000000000007</v>
      </c>
      <c r="O4">
        <v>9.8000000000000007</v>
      </c>
      <c r="P4">
        <v>9.8000000000000007</v>
      </c>
      <c r="Q4">
        <v>9.8000000000000007</v>
      </c>
    </row>
    <row r="5" spans="1:21">
      <c r="A5" t="s">
        <v>6</v>
      </c>
      <c r="B5">
        <v>3.53</v>
      </c>
      <c r="C5">
        <v>3.53</v>
      </c>
      <c r="D5">
        <v>3.53</v>
      </c>
      <c r="E5">
        <v>3.53</v>
      </c>
      <c r="F5">
        <v>3.53</v>
      </c>
      <c r="G5">
        <v>3.53</v>
      </c>
      <c r="I5" s="2"/>
      <c r="J5" s="2"/>
      <c r="K5" t="s">
        <v>6</v>
      </c>
      <c r="L5">
        <v>3.53</v>
      </c>
      <c r="M5">
        <v>3.53</v>
      </c>
      <c r="N5">
        <v>3.53</v>
      </c>
      <c r="O5">
        <v>3.53</v>
      </c>
      <c r="P5">
        <v>3.53</v>
      </c>
      <c r="Q5">
        <v>3.53</v>
      </c>
    </row>
    <row r="6" spans="1:21">
      <c r="A6" s="3" t="s">
        <v>7</v>
      </c>
      <c r="B6" s="3">
        <f>B7-B10</f>
        <v>25.255200000000002</v>
      </c>
      <c r="C6" s="3">
        <f t="shared" ref="C6:G6" si="0">C7-C10</f>
        <v>25.255200000000002</v>
      </c>
      <c r="D6" s="3">
        <f t="shared" si="0"/>
        <v>25.255200000000002</v>
      </c>
      <c r="E6" s="3">
        <f t="shared" si="0"/>
        <v>25.255200000000002</v>
      </c>
      <c r="F6" s="3">
        <f t="shared" si="0"/>
        <v>25.255200000000002</v>
      </c>
      <c r="G6" s="3">
        <f t="shared" si="0"/>
        <v>25.255200000000002</v>
      </c>
      <c r="I6" s="2"/>
      <c r="J6" s="2"/>
    </row>
    <row r="7" spans="1:21">
      <c r="A7" s="4" t="s">
        <v>8</v>
      </c>
      <c r="B7" s="4">
        <f>(B3*B5)</f>
        <v>37.3827</v>
      </c>
      <c r="C7" s="4">
        <f t="shared" ref="C7:G7" si="1">C3*C5</f>
        <v>37.3827</v>
      </c>
      <c r="D7" s="4">
        <f t="shared" si="1"/>
        <v>37.3827</v>
      </c>
      <c r="E7" s="4">
        <f t="shared" si="1"/>
        <v>37.3827</v>
      </c>
      <c r="F7" s="4">
        <f t="shared" si="1"/>
        <v>37.3827</v>
      </c>
      <c r="G7" s="4">
        <f t="shared" si="1"/>
        <v>37.3827</v>
      </c>
      <c r="I7" s="2"/>
      <c r="J7" s="2"/>
      <c r="K7" s="3" t="s">
        <v>7</v>
      </c>
      <c r="L7" s="3">
        <f>(L3*L5)-(L13)-(L17)-(L18)</f>
        <v>3.2552000000000021</v>
      </c>
      <c r="M7" s="3">
        <f t="shared" ref="M7:Q7" si="2">(M3*M5)-(M13)-(M17)-(M18)</f>
        <v>3.2552000000000021</v>
      </c>
      <c r="N7" s="3">
        <f t="shared" si="2"/>
        <v>3.2552000000000021</v>
      </c>
      <c r="O7" s="3">
        <f t="shared" si="2"/>
        <v>3.2552000000000021</v>
      </c>
      <c r="P7" s="3">
        <f t="shared" si="2"/>
        <v>3.2552000000000021</v>
      </c>
      <c r="Q7" s="3">
        <f t="shared" si="2"/>
        <v>3.2552000000000021</v>
      </c>
    </row>
    <row r="8" spans="1:21">
      <c r="A8" t="s">
        <v>9</v>
      </c>
      <c r="B8">
        <f>B3*B4</f>
        <v>103.78200000000001</v>
      </c>
      <c r="C8">
        <f t="shared" ref="C8:G8" si="3">C3*C4</f>
        <v>103.78200000000001</v>
      </c>
      <c r="D8">
        <f t="shared" si="3"/>
        <v>103.78200000000001</v>
      </c>
      <c r="E8">
        <f t="shared" si="3"/>
        <v>103.78200000000001</v>
      </c>
      <c r="F8">
        <f t="shared" si="3"/>
        <v>103.78200000000001</v>
      </c>
      <c r="G8">
        <f t="shared" si="3"/>
        <v>103.78200000000001</v>
      </c>
      <c r="I8" s="2"/>
      <c r="J8" s="2"/>
      <c r="K8" s="4" t="s">
        <v>8</v>
      </c>
      <c r="L8" s="4">
        <f>(L3*L5)-L19-L14-L22</f>
        <v>17.847499999999997</v>
      </c>
      <c r="M8" s="4">
        <f>(M3*M5)-M19-M14-M22</f>
        <v>17.847499999999997</v>
      </c>
      <c r="N8" s="4">
        <f>(N3*N5)-N19-N14-N22</f>
        <v>17.847499999999997</v>
      </c>
      <c r="O8" s="4">
        <f>(O3*O5)-O19-O14-O22</f>
        <v>17.847499999999997</v>
      </c>
      <c r="P8" s="4">
        <f>(P3*P5)-P19-P14-P22</f>
        <v>17.847499999999997</v>
      </c>
      <c r="Q8" s="4">
        <f>(Q3*Q5)-Q19-Q14-Q22</f>
        <v>17.847499999999997</v>
      </c>
    </row>
    <row r="9" spans="1:21">
      <c r="A9" t="s">
        <v>10</v>
      </c>
      <c r="B9">
        <f>B3*B4</f>
        <v>103.78200000000001</v>
      </c>
      <c r="C9">
        <f t="shared" ref="C9:G9" si="4">C3*C4</f>
        <v>103.78200000000001</v>
      </c>
      <c r="D9">
        <f t="shared" si="4"/>
        <v>103.78200000000001</v>
      </c>
      <c r="E9">
        <f t="shared" si="4"/>
        <v>103.78200000000001</v>
      </c>
      <c r="F9">
        <f t="shared" si="4"/>
        <v>103.78200000000001</v>
      </c>
      <c r="G9">
        <f t="shared" si="4"/>
        <v>103.78200000000001</v>
      </c>
      <c r="I9" s="2"/>
      <c r="J9" s="2"/>
      <c r="K9" t="s">
        <v>11</v>
      </c>
      <c r="L9">
        <f>(L4*L5)-(L15*0.5)-(L16*0.5)</f>
        <v>17.594000000000001</v>
      </c>
      <c r="M9">
        <f t="shared" ref="M9:Q10" si="5">(M4*M5)-(M15*0.5)-(M16*0.5)</f>
        <v>17.594000000000001</v>
      </c>
      <c r="N9">
        <f t="shared" si="5"/>
        <v>17.594000000000001</v>
      </c>
      <c r="O9">
        <f t="shared" si="5"/>
        <v>17.594000000000001</v>
      </c>
      <c r="P9">
        <f t="shared" si="5"/>
        <v>17.594000000000001</v>
      </c>
      <c r="Q9">
        <f t="shared" si="5"/>
        <v>17.594000000000001</v>
      </c>
    </row>
    <row r="10" spans="1:21">
      <c r="A10" t="s">
        <v>12</v>
      </c>
      <c r="B10">
        <f>(1.47*2.75)*3</f>
        <v>12.127499999999998</v>
      </c>
      <c r="C10">
        <f t="shared" ref="C10:G10" si="6">(1.47*2.75)*3</f>
        <v>12.127499999999998</v>
      </c>
      <c r="D10">
        <f t="shared" si="6"/>
        <v>12.127499999999998</v>
      </c>
      <c r="E10">
        <f t="shared" si="6"/>
        <v>12.127499999999998</v>
      </c>
      <c r="F10">
        <f t="shared" si="6"/>
        <v>12.127499999999998</v>
      </c>
      <c r="G10">
        <f t="shared" si="6"/>
        <v>12.127499999999998</v>
      </c>
      <c r="I10" s="2"/>
      <c r="J10" s="2"/>
      <c r="K10" t="s">
        <v>11</v>
      </c>
      <c r="L10">
        <f>(L5*L4)-(L15*0.5)-(L16*0.5)</f>
        <v>17.594000000000001</v>
      </c>
      <c r="M10">
        <f t="shared" ref="M10:Q10" si="7">(M5*M4)-(M15*0.5)-(M16*0.5)</f>
        <v>17.594000000000001</v>
      </c>
      <c r="N10">
        <f t="shared" si="7"/>
        <v>17.594000000000001</v>
      </c>
      <c r="O10">
        <f t="shared" si="7"/>
        <v>17.594000000000001</v>
      </c>
      <c r="P10">
        <f t="shared" si="7"/>
        <v>17.594000000000001</v>
      </c>
      <c r="Q10">
        <f t="shared" si="7"/>
        <v>17.594000000000001</v>
      </c>
    </row>
    <row r="11" spans="1:21">
      <c r="A11" t="s">
        <v>13</v>
      </c>
      <c r="B11">
        <f>B3*B4*B5</f>
        <v>366.35046</v>
      </c>
      <c r="C11">
        <f t="shared" ref="C11:G11" si="8">C3*C4*C5</f>
        <v>366.35046</v>
      </c>
      <c r="D11">
        <f t="shared" si="8"/>
        <v>366.35046</v>
      </c>
      <c r="E11">
        <f t="shared" si="8"/>
        <v>366.35046</v>
      </c>
      <c r="F11">
        <f t="shared" si="8"/>
        <v>366.35046</v>
      </c>
      <c r="G11">
        <f t="shared" si="8"/>
        <v>366.35046</v>
      </c>
      <c r="I11" s="2"/>
      <c r="J11" s="2"/>
      <c r="K11" t="s">
        <v>9</v>
      </c>
      <c r="L11">
        <f>(L3*L4)-L20</f>
        <v>85.782000000000011</v>
      </c>
      <c r="M11">
        <f>(M3*M4)-M20</f>
        <v>85.782000000000011</v>
      </c>
      <c r="N11">
        <f>(N3*N4)-N20</f>
        <v>85.782000000000011</v>
      </c>
      <c r="O11">
        <f>(O3*O4)-O20</f>
        <v>85.782000000000011</v>
      </c>
      <c r="P11">
        <f>(P3*P4)-P20</f>
        <v>85.782000000000011</v>
      </c>
      <c r="Q11">
        <f>(Q3*Q4)-Q20</f>
        <v>85.782000000000011</v>
      </c>
      <c r="U11">
        <f>L3*L5-24</f>
        <v>13.3827</v>
      </c>
    </row>
    <row r="12" spans="1:21">
      <c r="A12" t="s">
        <v>14</v>
      </c>
      <c r="B12">
        <f>(B4*B5)</f>
        <v>34.594000000000001</v>
      </c>
      <c r="C12">
        <f t="shared" ref="C12:G12" si="9">C4*C5</f>
        <v>34.594000000000001</v>
      </c>
      <c r="D12">
        <f t="shared" si="9"/>
        <v>34.594000000000001</v>
      </c>
      <c r="E12">
        <f t="shared" si="9"/>
        <v>34.594000000000001</v>
      </c>
      <c r="F12">
        <f t="shared" si="9"/>
        <v>34.594000000000001</v>
      </c>
      <c r="G12">
        <f t="shared" si="9"/>
        <v>34.594000000000001</v>
      </c>
      <c r="I12" s="2"/>
      <c r="J12" s="2"/>
      <c r="K12" t="s">
        <v>10</v>
      </c>
      <c r="L12">
        <f>(L3*L4)-L21</f>
        <v>101.94380000000001</v>
      </c>
      <c r="M12">
        <f>(M3*M4)-M21</f>
        <v>101.94380000000001</v>
      </c>
      <c r="N12">
        <f>(N3*N4)-N21</f>
        <v>101.94380000000001</v>
      </c>
      <c r="O12">
        <f>(O3*O4)-O21</f>
        <v>101.94380000000001</v>
      </c>
      <c r="P12">
        <f>(P3*P4)-P21</f>
        <v>101.94380000000001</v>
      </c>
      <c r="Q12">
        <f>(Q3*Q4)-Q21</f>
        <v>101.94380000000001</v>
      </c>
    </row>
    <row r="13" spans="1:21">
      <c r="A13" s="2"/>
      <c r="B13" s="5">
        <v>125</v>
      </c>
      <c r="C13" s="5">
        <v>250</v>
      </c>
      <c r="D13" s="5">
        <v>500</v>
      </c>
      <c r="E13" s="5">
        <v>1000</v>
      </c>
      <c r="F13" s="5">
        <v>2000</v>
      </c>
      <c r="G13" s="5">
        <v>4000</v>
      </c>
      <c r="I13" s="2"/>
      <c r="J13" s="2"/>
      <c r="K13" t="s">
        <v>12</v>
      </c>
      <c r="L13">
        <f>(1.47*2.75)*3</f>
        <v>12.127499999999998</v>
      </c>
      <c r="M13">
        <f t="shared" ref="M13:Q13" si="10">(1.47*2.75)*3</f>
        <v>12.127499999999998</v>
      </c>
      <c r="N13">
        <f t="shared" si="10"/>
        <v>12.127499999999998</v>
      </c>
      <c r="O13">
        <f t="shared" si="10"/>
        <v>12.127499999999998</v>
      </c>
      <c r="P13">
        <f t="shared" si="10"/>
        <v>12.127499999999998</v>
      </c>
      <c r="Q13">
        <f t="shared" si="10"/>
        <v>12.127499999999998</v>
      </c>
    </row>
    <row r="14" spans="1:21">
      <c r="A14" t="s">
        <v>15</v>
      </c>
      <c r="B14" s="6">
        <v>0.28999999999999998</v>
      </c>
      <c r="C14" s="6">
        <v>0.1</v>
      </c>
      <c r="D14" s="6">
        <v>0.06</v>
      </c>
      <c r="E14" s="6">
        <v>0.05</v>
      </c>
      <c r="F14" s="6">
        <v>0.04</v>
      </c>
      <c r="G14" s="6">
        <v>0.04</v>
      </c>
      <c r="I14" s="2"/>
      <c r="J14" s="2"/>
      <c r="K14" t="s">
        <v>16</v>
      </c>
      <c r="L14">
        <f>4*2</f>
        <v>8</v>
      </c>
      <c r="M14">
        <f t="shared" ref="M14:Q14" si="11">4*2</f>
        <v>8</v>
      </c>
      <c r="N14">
        <f t="shared" si="11"/>
        <v>8</v>
      </c>
      <c r="O14">
        <f t="shared" si="11"/>
        <v>8</v>
      </c>
      <c r="P14">
        <f t="shared" si="11"/>
        <v>8</v>
      </c>
      <c r="Q14">
        <f t="shared" si="11"/>
        <v>8</v>
      </c>
    </row>
    <row r="15" spans="1:21">
      <c r="A15" t="s">
        <v>17</v>
      </c>
      <c r="B15" s="6">
        <v>0.01</v>
      </c>
      <c r="C15" s="6">
        <v>0.02</v>
      </c>
      <c r="D15" s="6">
        <v>0.04</v>
      </c>
      <c r="E15" s="6">
        <v>0.06</v>
      </c>
      <c r="F15" s="6">
        <v>0.08</v>
      </c>
      <c r="G15" s="6">
        <v>0.1</v>
      </c>
      <c r="I15" s="2"/>
      <c r="J15" s="2"/>
      <c r="K15" t="s">
        <v>18</v>
      </c>
      <c r="L15">
        <v>18</v>
      </c>
      <c r="M15">
        <v>18</v>
      </c>
      <c r="N15">
        <v>18</v>
      </c>
      <c r="O15">
        <v>18</v>
      </c>
      <c r="P15">
        <v>18</v>
      </c>
      <c r="Q15">
        <v>18</v>
      </c>
    </row>
    <row r="16" spans="1:21">
      <c r="A16" t="s">
        <v>19</v>
      </c>
      <c r="B16" s="6">
        <v>0.01</v>
      </c>
      <c r="C16" s="6">
        <v>0.02</v>
      </c>
      <c r="D16" s="6">
        <v>0.04</v>
      </c>
      <c r="E16" s="6">
        <v>0.06</v>
      </c>
      <c r="F16" s="6">
        <v>0.08</v>
      </c>
      <c r="G16" s="6">
        <v>0.1</v>
      </c>
      <c r="I16" s="2"/>
      <c r="J16" s="2"/>
      <c r="K16" t="s">
        <v>20</v>
      </c>
      <c r="L16">
        <f>4*4</f>
        <v>16</v>
      </c>
      <c r="M16">
        <f t="shared" ref="M16:Q16" si="12">4*4</f>
        <v>16</v>
      </c>
      <c r="N16">
        <f t="shared" si="12"/>
        <v>16</v>
      </c>
      <c r="O16">
        <f t="shared" si="12"/>
        <v>16</v>
      </c>
      <c r="P16">
        <f t="shared" si="12"/>
        <v>16</v>
      </c>
      <c r="Q16">
        <f t="shared" si="12"/>
        <v>16</v>
      </c>
    </row>
    <row r="17" spans="1:20">
      <c r="A17" t="s">
        <v>21</v>
      </c>
      <c r="B17" s="6">
        <v>0.18</v>
      </c>
      <c r="C17" s="6">
        <v>0.06</v>
      </c>
      <c r="D17" s="6">
        <v>0.04</v>
      </c>
      <c r="E17" s="6">
        <v>0.03</v>
      </c>
      <c r="F17" s="6">
        <v>0.02</v>
      </c>
      <c r="G17" s="6">
        <v>0.02</v>
      </c>
      <c r="I17" s="2"/>
      <c r="J17" s="2"/>
      <c r="K17" t="s">
        <v>22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</row>
    <row r="18" spans="1:20">
      <c r="A18" s="7" t="s">
        <v>23</v>
      </c>
      <c r="B18" s="7">
        <f>(B6*B14)+(B7*B14)+(2*(B12*B14))+(B8*B15)+(B9*B16)+(B10*B17)</f>
        <v>42.488101000000007</v>
      </c>
      <c r="C18" s="7">
        <f t="shared" ref="C18:F18" si="13">(C6*C14)+(C7*C14)+(2*(C12*C14))+(C8*C15)+(C9*C16)+(C10*C17)</f>
        <v>18.061520000000002</v>
      </c>
      <c r="D18" s="7">
        <f t="shared" si="13"/>
        <v>16.697213999999999</v>
      </c>
      <c r="E18" s="7">
        <f t="shared" si="13"/>
        <v>19.40896</v>
      </c>
      <c r="F18" s="7">
        <f t="shared" si="13"/>
        <v>22.120706000000006</v>
      </c>
      <c r="G18" s="7">
        <f>(G6*G14)+(G7*G14)+(2*(G12*G14))+(G8*G15)+(G9*G16)+(G10*G17)</f>
        <v>26.271986000000005</v>
      </c>
      <c r="I18" s="2"/>
      <c r="J18" s="2"/>
      <c r="K18" t="s">
        <v>24</v>
      </c>
      <c r="L18">
        <v>12</v>
      </c>
      <c r="M18">
        <v>12</v>
      </c>
      <c r="N18">
        <v>12</v>
      </c>
      <c r="O18">
        <v>12</v>
      </c>
      <c r="P18">
        <v>12</v>
      </c>
      <c r="Q18">
        <v>12</v>
      </c>
    </row>
    <row r="19" spans="1:20">
      <c r="I19" s="2"/>
      <c r="J19" s="2"/>
      <c r="K19" t="s">
        <v>25</v>
      </c>
      <c r="L19">
        <f>2.02*0.76</f>
        <v>1.5352000000000001</v>
      </c>
      <c r="M19">
        <f t="shared" ref="M19:Q19" si="14">2.02*0.76</f>
        <v>1.5352000000000001</v>
      </c>
      <c r="N19">
        <f t="shared" si="14"/>
        <v>1.5352000000000001</v>
      </c>
      <c r="O19">
        <f t="shared" si="14"/>
        <v>1.5352000000000001</v>
      </c>
      <c r="P19">
        <f t="shared" si="14"/>
        <v>1.5352000000000001</v>
      </c>
      <c r="Q19">
        <f t="shared" si="14"/>
        <v>1.5352000000000001</v>
      </c>
    </row>
    <row r="20" spans="1:20">
      <c r="I20" s="2"/>
      <c r="J20" s="2"/>
      <c r="K20" t="s">
        <v>26</v>
      </c>
      <c r="L20">
        <v>18</v>
      </c>
      <c r="M20">
        <v>18</v>
      </c>
      <c r="N20">
        <v>18</v>
      </c>
      <c r="O20">
        <v>18</v>
      </c>
      <c r="P20">
        <v>18</v>
      </c>
      <c r="Q20">
        <v>18</v>
      </c>
    </row>
    <row r="21" spans="1:20">
      <c r="A21" s="7" t="s">
        <v>27</v>
      </c>
      <c r="I21" s="2"/>
      <c r="J21" s="2"/>
      <c r="K21" t="s">
        <v>28</v>
      </c>
      <c r="L21">
        <f>2.02*0.91</f>
        <v>1.8382000000000001</v>
      </c>
      <c r="M21">
        <f t="shared" ref="M21:Q21" si="15">2.02*0.91</f>
        <v>1.8382000000000001</v>
      </c>
      <c r="N21">
        <f t="shared" si="15"/>
        <v>1.8382000000000001</v>
      </c>
      <c r="O21">
        <f t="shared" si="15"/>
        <v>1.8382000000000001</v>
      </c>
      <c r="P21">
        <f t="shared" si="15"/>
        <v>1.8382000000000001</v>
      </c>
      <c r="Q21">
        <f t="shared" si="15"/>
        <v>1.8382000000000001</v>
      </c>
    </row>
    <row r="22" spans="1:20">
      <c r="A22" t="s">
        <v>29</v>
      </c>
      <c r="B22" s="5">
        <v>125</v>
      </c>
      <c r="C22" s="5">
        <v>250</v>
      </c>
      <c r="D22" s="5">
        <v>500</v>
      </c>
      <c r="E22" s="5">
        <v>1000</v>
      </c>
      <c r="F22" s="5">
        <v>2000</v>
      </c>
      <c r="G22" s="5">
        <v>4000</v>
      </c>
      <c r="I22" s="2"/>
      <c r="J22" s="2"/>
      <c r="K22" t="s">
        <v>30</v>
      </c>
      <c r="L22">
        <f>2*5</f>
        <v>10</v>
      </c>
      <c r="M22">
        <f t="shared" ref="M22:Q22" si="16">2*5</f>
        <v>10</v>
      </c>
      <c r="N22">
        <f t="shared" si="16"/>
        <v>10</v>
      </c>
      <c r="O22">
        <f t="shared" si="16"/>
        <v>10</v>
      </c>
      <c r="P22">
        <f t="shared" si="16"/>
        <v>10</v>
      </c>
      <c r="Q22">
        <f t="shared" si="16"/>
        <v>10</v>
      </c>
    </row>
    <row r="23" spans="1:20">
      <c r="A23" t="s">
        <v>31</v>
      </c>
      <c r="B23">
        <f>0.161*(B11/B18)</f>
        <v>1.3882104088389355</v>
      </c>
      <c r="C23">
        <f>0.161*(C11/C18)</f>
        <v>3.2656401044873298</v>
      </c>
      <c r="D23">
        <f t="shared" ref="D23:G23" si="17">0.161*(D11/D18)</f>
        <v>3.5324709894716571</v>
      </c>
      <c r="E23">
        <f t="shared" si="17"/>
        <v>3.0389275911743852</v>
      </c>
      <c r="F23">
        <f t="shared" si="17"/>
        <v>2.666389764413486</v>
      </c>
      <c r="G23">
        <f t="shared" si="17"/>
        <v>2.2450691036452284</v>
      </c>
      <c r="I23" s="2"/>
      <c r="J23" s="2"/>
      <c r="K23" s="8" t="s">
        <v>13</v>
      </c>
      <c r="L23" s="8">
        <f>L3*L4*L5</f>
        <v>366.35046</v>
      </c>
      <c r="M23" s="8">
        <f>M3*M4*M5</f>
        <v>366.35046</v>
      </c>
      <c r="N23" s="8">
        <f>N3*N4*N5</f>
        <v>366.35046</v>
      </c>
      <c r="O23" s="8">
        <f>O3*O4*O5</f>
        <v>366.35046</v>
      </c>
      <c r="P23" s="8">
        <f>P3*P4*P5</f>
        <v>366.35046</v>
      </c>
      <c r="Q23" s="8">
        <f>Q3*Q4*Q5</f>
        <v>366.35046</v>
      </c>
    </row>
    <row r="24" spans="1:20">
      <c r="I24" s="2"/>
      <c r="J24" s="2"/>
      <c r="K24" s="9" t="s">
        <v>32</v>
      </c>
      <c r="L24" s="5">
        <v>125</v>
      </c>
      <c r="M24" s="5">
        <v>250</v>
      </c>
      <c r="N24" s="5">
        <v>500</v>
      </c>
      <c r="O24" s="5">
        <v>1000</v>
      </c>
      <c r="P24" s="5">
        <v>2000</v>
      </c>
      <c r="Q24" s="5">
        <v>4000</v>
      </c>
    </row>
    <row r="25" spans="1:20">
      <c r="I25" s="2"/>
      <c r="J25" s="2"/>
      <c r="K25" t="s">
        <v>15</v>
      </c>
      <c r="L25" s="6">
        <v>0.28999999999999998</v>
      </c>
      <c r="M25" s="6">
        <v>0.1</v>
      </c>
      <c r="N25" s="6">
        <v>0.06</v>
      </c>
      <c r="O25" s="6">
        <v>0.05</v>
      </c>
      <c r="P25" s="6">
        <v>0.04</v>
      </c>
      <c r="Q25" s="6">
        <v>0.04</v>
      </c>
    </row>
    <row r="26" spans="1:20">
      <c r="I26" s="2"/>
      <c r="J26" s="2"/>
      <c r="K26" t="s">
        <v>17</v>
      </c>
      <c r="L26" s="6">
        <v>0.15</v>
      </c>
      <c r="M26" s="6">
        <v>0.11</v>
      </c>
      <c r="N26" s="6">
        <v>0.04</v>
      </c>
      <c r="O26" s="6">
        <v>0.04</v>
      </c>
      <c r="P26" s="6">
        <v>7.0000000000000007E-2</v>
      </c>
      <c r="Q26" s="6">
        <v>0.08</v>
      </c>
    </row>
    <row r="27" spans="1:20">
      <c r="I27" s="2"/>
      <c r="J27" s="2"/>
      <c r="K27" t="s">
        <v>33</v>
      </c>
      <c r="L27" s="6">
        <v>0.5</v>
      </c>
      <c r="M27" s="6">
        <v>0.1</v>
      </c>
      <c r="N27" s="6">
        <v>0.3</v>
      </c>
      <c r="O27" s="6">
        <v>0.5</v>
      </c>
      <c r="P27" s="6">
        <v>0.65</v>
      </c>
      <c r="Q27" s="6">
        <v>0.7</v>
      </c>
      <c r="T27" s="11">
        <f>SUM(L25:Q33)</f>
        <v>24.49</v>
      </c>
    </row>
    <row r="28" spans="1:20">
      <c r="G28" s="11">
        <f>SUM(B14:G17)</f>
        <v>1.5500000000000005</v>
      </c>
      <c r="I28" s="2"/>
      <c r="J28" s="2"/>
      <c r="K28" t="s">
        <v>21</v>
      </c>
      <c r="L28" s="6">
        <v>0.18</v>
      </c>
      <c r="M28" s="6">
        <v>0.06</v>
      </c>
      <c r="N28" s="6">
        <v>0.04</v>
      </c>
      <c r="O28" s="6">
        <v>0.03</v>
      </c>
      <c r="P28" s="6">
        <v>0.02</v>
      </c>
      <c r="Q28" s="6">
        <v>0.02</v>
      </c>
    </row>
    <row r="29" spans="1:20">
      <c r="G29">
        <f>G28/24</f>
        <v>6.4583333333333354E-2</v>
      </c>
      <c r="I29" s="2"/>
      <c r="J29" s="2"/>
      <c r="K29" t="s">
        <v>34</v>
      </c>
      <c r="L29">
        <v>0.26</v>
      </c>
      <c r="M29">
        <v>0.99</v>
      </c>
      <c r="N29">
        <v>0.99</v>
      </c>
      <c r="O29">
        <v>0.69</v>
      </c>
      <c r="P29">
        <v>0.37</v>
      </c>
      <c r="Q29">
        <v>0.15</v>
      </c>
      <c r="S29">
        <f>24.49/54</f>
        <v>0.45351851851851849</v>
      </c>
    </row>
    <row r="30" spans="1:20">
      <c r="I30" s="2"/>
      <c r="J30" s="2"/>
      <c r="K30" t="s">
        <v>35</v>
      </c>
      <c r="L30">
        <v>0.99</v>
      </c>
      <c r="M30">
        <v>0.99</v>
      </c>
      <c r="N30">
        <v>0.99</v>
      </c>
      <c r="O30">
        <v>0.99</v>
      </c>
      <c r="P30">
        <v>0.99</v>
      </c>
      <c r="Q30">
        <v>0.99</v>
      </c>
    </row>
    <row r="31" spans="1:20">
      <c r="I31" s="2"/>
      <c r="J31" s="2"/>
      <c r="K31" t="s">
        <v>36</v>
      </c>
      <c r="L31">
        <v>0.49</v>
      </c>
      <c r="M31">
        <v>0.66</v>
      </c>
      <c r="N31">
        <v>0.8</v>
      </c>
      <c r="O31">
        <v>0.88</v>
      </c>
      <c r="P31">
        <v>0.82</v>
      </c>
      <c r="Q31">
        <v>0.7</v>
      </c>
    </row>
    <row r="32" spans="1:20">
      <c r="I32" s="2"/>
      <c r="J32" s="2"/>
      <c r="K32" t="s">
        <v>37</v>
      </c>
      <c r="L32" s="10">
        <v>0.38</v>
      </c>
      <c r="M32" s="10">
        <v>0.92</v>
      </c>
      <c r="N32" s="10">
        <v>0.96</v>
      </c>
      <c r="O32" s="10">
        <v>0.93</v>
      </c>
      <c r="P32" s="10">
        <v>0.99</v>
      </c>
      <c r="Q32" s="10">
        <v>0.97</v>
      </c>
    </row>
    <row r="33" spans="9:19">
      <c r="I33" s="2"/>
      <c r="J33" s="2"/>
      <c r="K33" t="s">
        <v>38</v>
      </c>
      <c r="L33">
        <v>0.21</v>
      </c>
      <c r="M33">
        <v>0.24</v>
      </c>
      <c r="N33">
        <v>0.35</v>
      </c>
      <c r="O33">
        <v>0.23</v>
      </c>
      <c r="P33">
        <v>0.2</v>
      </c>
      <c r="Q33">
        <v>0.2</v>
      </c>
    </row>
    <row r="34" spans="9:19">
      <c r="I34" s="2"/>
      <c r="J34" s="2"/>
      <c r="K34" s="7" t="s">
        <v>23</v>
      </c>
      <c r="L34" s="7">
        <f>(L7*L25)+(L8*L25)+(L9*L25)+(L10*L25)+(L11*L26)+(L12*L27)+(L13*L28)+(L15*L29)+(L17*L29)+(L19*L31)+(L14*L30)+(L20*L32)+(L21*L31)+(L16*L30)+(L18*L29)+(L33*L22)</f>
        <v>127.099419</v>
      </c>
      <c r="M34" s="7">
        <f t="shared" ref="M34:Q34" si="18">(M7*M25)+(M8*M25)+(M9*M25)+(M10*M25)+(M11*M26)+(M12*M27)+(M13*M28)+(M15*M29)+(M17*M29)+(M19*M31)+(M14*M30)+(M20*M32)+(M21*M31)+(M16*M30)+(M18*M29)+(M33*M22)</f>
        <v>110.53356400000001</v>
      </c>
      <c r="N34" s="7">
        <f t="shared" si="18"/>
        <v>124.71568200000002</v>
      </c>
      <c r="O34" s="7">
        <f t="shared" si="18"/>
        <v>130.95013200000002</v>
      </c>
      <c r="P34" s="7">
        <f t="shared" si="18"/>
        <v>135.90857600000001</v>
      </c>
      <c r="Q34" s="7">
        <f t="shared" si="18"/>
        <v>132.298778</v>
      </c>
    </row>
    <row r="35" spans="9:19">
      <c r="I35" s="2"/>
      <c r="J35" s="2"/>
      <c r="K35" t="s">
        <v>29</v>
      </c>
      <c r="L35" s="5">
        <v>125</v>
      </c>
      <c r="M35" s="5">
        <v>250</v>
      </c>
      <c r="N35" s="5">
        <v>500</v>
      </c>
      <c r="O35" s="5">
        <v>1000</v>
      </c>
      <c r="P35" s="5">
        <v>2000</v>
      </c>
      <c r="Q35" s="5">
        <v>4000</v>
      </c>
    </row>
    <row r="36" spans="9:19">
      <c r="I36" s="2"/>
      <c r="J36" s="2"/>
      <c r="K36" t="s">
        <v>31</v>
      </c>
      <c r="L36">
        <f t="shared" ref="L36:Q36" si="19">0.161*(L23/L34)</f>
        <v>0.46406525320151149</v>
      </c>
      <c r="M36">
        <f t="shared" si="19"/>
        <v>0.53361550940309854</v>
      </c>
      <c r="N36">
        <f t="shared" si="19"/>
        <v>0.47293510418361012</v>
      </c>
      <c r="O36">
        <f t="shared" si="19"/>
        <v>0.4504189736899234</v>
      </c>
      <c r="P36">
        <f t="shared" si="19"/>
        <v>0.4339860352888989</v>
      </c>
      <c r="Q36">
        <f t="shared" si="19"/>
        <v>0.44582742903339595</v>
      </c>
    </row>
    <row r="37" spans="9:19">
      <c r="I37" s="2"/>
      <c r="J37" s="2"/>
      <c r="K37" t="s">
        <v>39</v>
      </c>
    </row>
    <row r="38" spans="9:19">
      <c r="I38" s="2"/>
      <c r="J38" s="2"/>
    </row>
    <row r="39" spans="9:19">
      <c r="I39" s="2"/>
      <c r="J39" s="2"/>
    </row>
    <row r="40" spans="9:19">
      <c r="I40" s="2"/>
      <c r="J40" s="2"/>
      <c r="S40" t="s">
        <v>40</v>
      </c>
    </row>
    <row r="41" spans="9:19">
      <c r="I41" s="2"/>
      <c r="J41" s="2"/>
    </row>
    <row r="42" spans="9:19">
      <c r="I42" s="2"/>
      <c r="J42" s="2"/>
    </row>
    <row r="43" spans="9:19">
      <c r="I43" s="2"/>
      <c r="J43" s="2"/>
    </row>
    <row r="44" spans="9:19">
      <c r="I44" s="2"/>
      <c r="J44" s="2"/>
    </row>
    <row r="45" spans="9:19">
      <c r="I45" s="2"/>
      <c r="J45" s="2"/>
    </row>
    <row r="46" spans="9:19">
      <c r="I46" s="2"/>
      <c r="J46" s="2"/>
    </row>
    <row r="47" spans="9:19">
      <c r="I47" s="2"/>
      <c r="J47" s="2"/>
      <c r="S47" t="s">
        <v>41</v>
      </c>
    </row>
    <row r="48" spans="9:19">
      <c r="I48" s="2"/>
      <c r="J48" s="2"/>
    </row>
    <row r="49" spans="9:11">
      <c r="I49" s="2"/>
      <c r="J49" s="2"/>
    </row>
    <row r="50" spans="9:11">
      <c r="I50" s="2"/>
      <c r="J50" s="2"/>
    </row>
    <row r="51" spans="9:11">
      <c r="I51" s="2"/>
      <c r="J51" s="2"/>
    </row>
    <row r="52" spans="9:11">
      <c r="I52" s="2"/>
      <c r="J52" s="2"/>
    </row>
    <row r="53" spans="9:11">
      <c r="I53" s="2"/>
      <c r="J53" s="2"/>
    </row>
    <row r="54" spans="9:11">
      <c r="I54" s="2"/>
      <c r="J54" s="2"/>
    </row>
    <row r="55" spans="9:11">
      <c r="I55" s="2"/>
      <c r="J55" s="2"/>
    </row>
    <row r="56" spans="9:11">
      <c r="I56" s="2"/>
      <c r="J56" s="2"/>
    </row>
    <row r="57" spans="9:11">
      <c r="I57" s="2"/>
      <c r="J57" s="2"/>
    </row>
    <row r="58" spans="9:11">
      <c r="I58" s="2"/>
      <c r="J58" s="2"/>
    </row>
    <row r="59" spans="9:11">
      <c r="I59" s="2"/>
      <c r="J59" s="2"/>
    </row>
    <row r="60" spans="9:11">
      <c r="I60" s="2"/>
      <c r="J60" s="2"/>
    </row>
    <row r="61" spans="9:11">
      <c r="I61" s="2"/>
      <c r="J61" s="2"/>
    </row>
    <row r="62" spans="9:11">
      <c r="I62" s="2"/>
      <c r="J62" s="2"/>
      <c r="K62" t="s">
        <v>42</v>
      </c>
    </row>
    <row r="63" spans="9:11">
      <c r="I63" s="2"/>
      <c r="J63" s="2"/>
      <c r="K63" t="s">
        <v>43</v>
      </c>
    </row>
    <row r="64" spans="9:11">
      <c r="I64" s="2"/>
      <c r="J64" s="2"/>
      <c r="K64" t="s">
        <v>44</v>
      </c>
    </row>
    <row r="65" spans="9:11">
      <c r="I65" s="2"/>
      <c r="J65" s="2"/>
      <c r="K65" t="s">
        <v>45</v>
      </c>
    </row>
    <row r="66" spans="9:11">
      <c r="K66" t="s">
        <v>46</v>
      </c>
    </row>
    <row r="67" spans="9:11">
      <c r="K67" t="s">
        <v>47</v>
      </c>
    </row>
    <row r="69" spans="9:11">
      <c r="K69" t="s">
        <v>48</v>
      </c>
    </row>
    <row r="72" spans="9:11">
      <c r="K72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2018-05-09T15:09:53Z</dcterms:created>
  <dcterms:modified xsi:type="dcterms:W3CDTF">2018-05-10T09:52:43Z</dcterms:modified>
</cp:coreProperties>
</file>