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ivate\MPC\WELDING PROCEDURES\Forged steel weld data\"/>
    </mc:Choice>
  </mc:AlternateContent>
  <xr:revisionPtr revIDLastSave="0" documentId="13_ncr:1_{1E032056-BB4A-49DB-865B-EB32304BA38D}" xr6:coauthVersionLast="45" xr6:coauthVersionMax="45" xr10:uidLastSave="{00000000-0000-0000-0000-000000000000}"/>
  <bookViews>
    <workbookView xWindow="-120" yWindow="-120" windowWidth="20730" windowHeight="11160" activeTab="3" xr2:uid="{A5B2A112-2850-4775-925F-A14840ACF030}"/>
  </bookViews>
  <sheets>
    <sheet name="Auto Pivot" sheetId="2" r:id="rId1"/>
    <sheet name="FS Automatic Welds" sheetId="1" r:id="rId2"/>
    <sheet name="Man Pivot" sheetId="4" r:id="rId3"/>
    <sheet name="FS Manual Welds" sheetId="3" r:id="rId4"/>
  </sheets>
  <definedNames>
    <definedName name="_xlnm._FilterDatabase" localSheetId="1" hidden="1">'FS Automatic Welds'!$A$1:$Q$247</definedName>
    <definedName name="_xlnm._FilterDatabase" localSheetId="3" hidden="1">'FS Manual Welds'!$A$1:$Q$106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8" i="1" l="1"/>
  <c r="P209" i="1"/>
  <c r="L25" i="2"/>
  <c r="L24" i="2"/>
  <c r="L23" i="2"/>
  <c r="L22" i="2"/>
  <c r="L21" i="2"/>
  <c r="L20" i="2"/>
  <c r="L19" i="2"/>
  <c r="P89" i="3" l="1"/>
  <c r="P90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E7" i="4"/>
  <c r="E6" i="4"/>
  <c r="E5" i="4"/>
  <c r="P188" i="1" l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10" i="1"/>
  <c r="P211" i="1"/>
  <c r="P212" i="1"/>
  <c r="P213" i="1"/>
  <c r="P214" i="1"/>
  <c r="P215" i="1"/>
  <c r="P216" i="1"/>
  <c r="P217" i="1"/>
  <c r="P20" i="3" l="1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" i="3"/>
  <c r="P120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16" i="1"/>
  <c r="P114" i="1"/>
  <c r="P113" i="1"/>
  <c r="P112" i="1"/>
  <c r="P111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E24" i="2"/>
  <c r="E21" i="2"/>
  <c r="E23" i="2"/>
  <c r="E22" i="2"/>
  <c r="P119" i="1" l="1"/>
  <c r="P118" i="1"/>
  <c r="P36" i="1" l="1"/>
  <c r="P37" i="1"/>
  <c r="L6" i="2"/>
  <c r="L5" i="2"/>
  <c r="L7" i="2"/>
  <c r="L8" i="2"/>
  <c r="L4" i="2"/>
  <c r="L10" i="2"/>
  <c r="L9" i="2"/>
  <c r="P62" i="1" l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5" i="1"/>
  <c r="P11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43" i="1"/>
  <c r="P44" i="1"/>
  <c r="P45" i="1"/>
  <c r="P46" i="1"/>
  <c r="P47" i="1"/>
  <c r="P38" i="1"/>
  <c r="P39" i="1"/>
  <c r="P40" i="1"/>
  <c r="P41" i="1"/>
  <c r="P42" i="1"/>
  <c r="P29" i="1"/>
  <c r="P30" i="1"/>
  <c r="P31" i="1"/>
  <c r="P32" i="1"/>
  <c r="P33" i="1"/>
  <c r="P34" i="1"/>
  <c r="P35" i="1"/>
  <c r="E6" i="2"/>
  <c r="E13" i="2"/>
  <c r="E5" i="2"/>
  <c r="E4" i="2"/>
  <c r="E12" i="2"/>
</calcChain>
</file>

<file path=xl/sharedStrings.xml><?xml version="1.0" encoding="utf-8"?>
<sst xmlns="http://schemas.openxmlformats.org/spreadsheetml/2006/main" count="2545" uniqueCount="640">
  <si>
    <t>welder</t>
  </si>
  <si>
    <t>Product</t>
  </si>
  <si>
    <t>Date</t>
  </si>
  <si>
    <t>Loc</t>
  </si>
  <si>
    <t>SO#</t>
  </si>
  <si>
    <t>top level BOM</t>
  </si>
  <si>
    <t>Body</t>
  </si>
  <si>
    <t>forging</t>
  </si>
  <si>
    <t>Weld Material</t>
  </si>
  <si>
    <t>WPS</t>
  </si>
  <si>
    <t>HT / SER#</t>
  </si>
  <si>
    <t>QTY</t>
  </si>
  <si>
    <t>PASS</t>
  </si>
  <si>
    <t>FAIL</t>
  </si>
  <si>
    <t>COMMENTS</t>
  </si>
  <si>
    <t>BWIP</t>
  </si>
  <si>
    <t>T-1000</t>
  </si>
  <si>
    <t>04001823T</t>
  </si>
  <si>
    <t>Stellite 6</t>
  </si>
  <si>
    <t>P1-246N</t>
  </si>
  <si>
    <t>AQ / 6</t>
  </si>
  <si>
    <t>04003135T</t>
  </si>
  <si>
    <t>P8-246N</t>
  </si>
  <si>
    <t>AN / 190</t>
  </si>
  <si>
    <t>Edward</t>
  </si>
  <si>
    <t>02602495130429020</t>
  </si>
  <si>
    <t>00167621T</t>
  </si>
  <si>
    <t>Stellite 21</t>
  </si>
  <si>
    <t>P5A-241B</t>
  </si>
  <si>
    <t>S4T</t>
  </si>
  <si>
    <t>04002932T</t>
  </si>
  <si>
    <t>04112961T</t>
  </si>
  <si>
    <t>AN / 197</t>
  </si>
  <si>
    <t>04003119T</t>
  </si>
  <si>
    <t>04102835T</t>
  </si>
  <si>
    <t>AT / 28</t>
  </si>
  <si>
    <t>04139292T</t>
  </si>
  <si>
    <t>AQ / 8</t>
  </si>
  <si>
    <t>WO 588887</t>
  </si>
  <si>
    <t>04126228T</t>
  </si>
  <si>
    <t>AU / 2</t>
  </si>
  <si>
    <t>at PT</t>
  </si>
  <si>
    <t>04000631T</t>
  </si>
  <si>
    <t>04103736T</t>
  </si>
  <si>
    <t>AF / 156</t>
  </si>
  <si>
    <t>cracked 2 places 180 apart (RT # 177767)</t>
  </si>
  <si>
    <t>04001182T</t>
  </si>
  <si>
    <t>04103975T</t>
  </si>
  <si>
    <t>AN / 193-196</t>
  </si>
  <si>
    <t>WO 590726</t>
  </si>
  <si>
    <t>04000456T</t>
  </si>
  <si>
    <t>04107370T</t>
  </si>
  <si>
    <t>AN / 192</t>
  </si>
  <si>
    <t>04003137T</t>
  </si>
  <si>
    <t>04136267T</t>
  </si>
  <si>
    <t>04100304129461001</t>
  </si>
  <si>
    <t>AB / 84</t>
  </si>
  <si>
    <t>02602349T19</t>
  </si>
  <si>
    <t>WO 595040</t>
  </si>
  <si>
    <t>P1-241B</t>
  </si>
  <si>
    <t>S4R</t>
  </si>
  <si>
    <t>02613495T</t>
  </si>
  <si>
    <t>WO 593804</t>
  </si>
  <si>
    <t>WA40</t>
  </si>
  <si>
    <t>WO 593945</t>
  </si>
  <si>
    <t>026030479990400</t>
  </si>
  <si>
    <t>SX31</t>
  </si>
  <si>
    <t>1.5"  66228</t>
  </si>
  <si>
    <t>WO 594296</t>
  </si>
  <si>
    <t>00169537</t>
  </si>
  <si>
    <t>02615196T</t>
  </si>
  <si>
    <t>00167624T</t>
  </si>
  <si>
    <t>00495743T</t>
  </si>
  <si>
    <t>P1-241CE</t>
  </si>
  <si>
    <t>SX69 / 8-11</t>
  </si>
  <si>
    <t>WO 593287</t>
  </si>
  <si>
    <t>00495744</t>
  </si>
  <si>
    <t>SH52 / 15</t>
  </si>
  <si>
    <t>02601228T</t>
  </si>
  <si>
    <t>00168484T</t>
  </si>
  <si>
    <t>WJ60</t>
  </si>
  <si>
    <t>Good</t>
  </si>
  <si>
    <t>02601384T</t>
  </si>
  <si>
    <t>00168484T 003</t>
  </si>
  <si>
    <t>WJ60 / 1-11</t>
  </si>
  <si>
    <t>bodies 2,3,4 &amp; 5 were bad (REDD submitted)</t>
  </si>
  <si>
    <t>04002440T</t>
  </si>
  <si>
    <t>04132346T</t>
  </si>
  <si>
    <t>P8-241N</t>
  </si>
  <si>
    <t>AL / 7</t>
  </si>
  <si>
    <t>PT Good</t>
  </si>
  <si>
    <t>04002487T</t>
  </si>
  <si>
    <t>AT / 29, 30</t>
  </si>
  <si>
    <t>AT / 30 leaked past plug. May be bad</t>
  </si>
  <si>
    <t>AT / 30</t>
  </si>
  <si>
    <t>AT / 30 Rework</t>
  </si>
  <si>
    <t>T-10</t>
  </si>
  <si>
    <t>Stoody 110</t>
  </si>
  <si>
    <t>P1-241H</t>
  </si>
  <si>
    <t>CMJ</t>
  </si>
  <si>
    <t>122397-003</t>
  </si>
  <si>
    <t>02611101T03</t>
  </si>
  <si>
    <t>00655565T03</t>
  </si>
  <si>
    <t>004957419990100</t>
  </si>
  <si>
    <t>P8-241H</t>
  </si>
  <si>
    <t>EZ19 / 16</t>
  </si>
  <si>
    <t>WO 592657</t>
  </si>
  <si>
    <t>,004957349990100</t>
  </si>
  <si>
    <t>S4Q / 1</t>
  </si>
  <si>
    <t>Failed PT on initial / Failed PT on RWK / Scrapped</t>
  </si>
  <si>
    <t>WZ78 / 1,2</t>
  </si>
  <si>
    <t>1355251T</t>
  </si>
  <si>
    <t>004957359990100</t>
  </si>
  <si>
    <t>S4P / 3</t>
  </si>
  <si>
    <t>Seat bore drilled off center (Scrap)</t>
  </si>
  <si>
    <t>02615146128895001</t>
  </si>
  <si>
    <t>,00671363T</t>
  </si>
  <si>
    <t>,016104919990100</t>
  </si>
  <si>
    <t>Q1Q / 8</t>
  </si>
  <si>
    <t>02615232T</t>
  </si>
  <si>
    <t>,00659354T</t>
  </si>
  <si>
    <t>S4Q / 3</t>
  </si>
  <si>
    <t>Replacement for S4Q / 1</t>
  </si>
  <si>
    <t>WO 593049</t>
  </si>
  <si>
    <t>P5A-246CE</t>
  </si>
  <si>
    <t>BYJ</t>
  </si>
  <si>
    <t>OH</t>
  </si>
  <si>
    <t>MR14</t>
  </si>
  <si>
    <t>1 has small defect on seat face (acceptable)</t>
  </si>
  <si>
    <t>WO 594114</t>
  </si>
  <si>
    <t>WO 593999</t>
  </si>
  <si>
    <t>WO 594532</t>
  </si>
  <si>
    <t>WO 594605</t>
  </si>
  <si>
    <t>00667658</t>
  </si>
  <si>
    <t>02615246T</t>
  </si>
  <si>
    <t>01355251T</t>
  </si>
  <si>
    <t>00495735 9990100</t>
  </si>
  <si>
    <t>S4N / 8</t>
  </si>
  <si>
    <t>WD93 / 38,39</t>
  </si>
  <si>
    <t>A2173</t>
  </si>
  <si>
    <t>A2172</t>
  </si>
  <si>
    <t>wo 595044</t>
  </si>
  <si>
    <t>Blowdown</t>
  </si>
  <si>
    <t>Stellite good / wrong proc on RT</t>
  </si>
  <si>
    <t>P1-241N</t>
  </si>
  <si>
    <t>J2L / 10</t>
  </si>
  <si>
    <t>130188 / 595045</t>
  </si>
  <si>
    <t>02611095T</t>
  </si>
  <si>
    <t>P1-241MR</t>
  </si>
  <si>
    <t>SX54 / 6</t>
  </si>
  <si>
    <t>130229 / 595478</t>
  </si>
  <si>
    <t>02610698T003</t>
  </si>
  <si>
    <t>XC32 / 1-6</t>
  </si>
  <si>
    <t>130229 / 595485</t>
  </si>
  <si>
    <t>XC32 / 7-10</t>
  </si>
  <si>
    <t>130429 / 595673</t>
  </si>
  <si>
    <t>00167612130429011</t>
  </si>
  <si>
    <t>S4R / 5-10</t>
  </si>
  <si>
    <t>130429 / 595672</t>
  </si>
  <si>
    <t>S4R / 11-16</t>
  </si>
  <si>
    <t>130429 / 595668</t>
  </si>
  <si>
    <t>00167601130429019</t>
  </si>
  <si>
    <t>S4R / 17-22</t>
  </si>
  <si>
    <t>130429 / 595670</t>
  </si>
  <si>
    <t>S4R / 23-28</t>
  </si>
  <si>
    <t>130620 / 595275</t>
  </si>
  <si>
    <t>00167612130620011</t>
  </si>
  <si>
    <t>WA40 / 57</t>
  </si>
  <si>
    <t>130561 / 595293</t>
  </si>
  <si>
    <t>130620 / 595057</t>
  </si>
  <si>
    <t>WE05 / 33</t>
  </si>
  <si>
    <t>130620 / 594973</t>
  </si>
  <si>
    <t>WE05 / 34</t>
  </si>
  <si>
    <t>128438 / 595208</t>
  </si>
  <si>
    <t>WM68 / 5</t>
  </si>
  <si>
    <t>128438 / 595267</t>
  </si>
  <si>
    <t>WM68 / 6-9</t>
  </si>
  <si>
    <t>128438 / 595030</t>
  </si>
  <si>
    <t>WM68 / 4</t>
  </si>
  <si>
    <t>130229-003</t>
  </si>
  <si>
    <t>XC32</t>
  </si>
  <si>
    <t>WZ39</t>
  </si>
  <si>
    <t>130429-003</t>
  </si>
  <si>
    <t>02602412T</t>
  </si>
  <si>
    <t>00167600T</t>
  </si>
  <si>
    <t>S4R / 1,2</t>
  </si>
  <si>
    <t>130429-011</t>
  </si>
  <si>
    <t>02602409T</t>
  </si>
  <si>
    <t>00167612T</t>
  </si>
  <si>
    <t>S4R / 3,4</t>
  </si>
  <si>
    <t>130429-019</t>
  </si>
  <si>
    <t>02602349T</t>
  </si>
  <si>
    <t>S4R / 29-34</t>
  </si>
  <si>
    <t>130429-036</t>
  </si>
  <si>
    <t>02602670T</t>
  </si>
  <si>
    <t>00167314T</t>
  </si>
  <si>
    <t>WO 595665</t>
  </si>
  <si>
    <t>P4R / 1,2</t>
  </si>
  <si>
    <t>130429-021</t>
  </si>
  <si>
    <t>S4T / 1-4</t>
  </si>
  <si>
    <t>128438-006</t>
  </si>
  <si>
    <t>02614669T</t>
  </si>
  <si>
    <t>00167948T</t>
  </si>
  <si>
    <t>WD93 / 40-42</t>
  </si>
  <si>
    <t>130429-001</t>
  </si>
  <si>
    <t>02607381T</t>
  </si>
  <si>
    <t>01354811T</t>
  </si>
  <si>
    <t>P8-241B</t>
  </si>
  <si>
    <t>S4U / 1</t>
  </si>
  <si>
    <t>130620-014</t>
  </si>
  <si>
    <t>WA40 / 58</t>
  </si>
  <si>
    <t>130620-015</t>
  </si>
  <si>
    <t>WA40 / 59</t>
  </si>
  <si>
    <t>128895 / 594303</t>
  </si>
  <si>
    <t>J2N / 10</t>
  </si>
  <si>
    <t>128895 / 594302</t>
  </si>
  <si>
    <t>J2N / 9</t>
  </si>
  <si>
    <t>129367-011</t>
  </si>
  <si>
    <t>AM</t>
  </si>
  <si>
    <t>130069-001</t>
  </si>
  <si>
    <t>AN / 204</t>
  </si>
  <si>
    <t>124091-001</t>
  </si>
  <si>
    <t>AK / 46</t>
  </si>
  <si>
    <t>122396 / 595231</t>
  </si>
  <si>
    <t>XA13 / 1-2</t>
  </si>
  <si>
    <t>130345 / 595782</t>
  </si>
  <si>
    <t>XA13 / 3</t>
  </si>
  <si>
    <t>WZ78 / 2</t>
  </si>
  <si>
    <t>130396 / 595070</t>
  </si>
  <si>
    <t>SS80 / 14-19</t>
  </si>
  <si>
    <t>130341 / 592523</t>
  </si>
  <si>
    <t>AN / 202-203</t>
  </si>
  <si>
    <t>130347 / 592215</t>
  </si>
  <si>
    <t>AN / 198-201</t>
  </si>
  <si>
    <t>130680 / 592386</t>
  </si>
  <si>
    <t>AV / 84</t>
  </si>
  <si>
    <t>130411 / 593951</t>
  </si>
  <si>
    <t>AT / 31</t>
  </si>
  <si>
    <t>130693 / 592781</t>
  </si>
  <si>
    <t>AW / 4</t>
  </si>
  <si>
    <t>Mis-machined</t>
  </si>
  <si>
    <t>125609 / 593061</t>
  </si>
  <si>
    <t>AU / 3</t>
  </si>
  <si>
    <t>128796 / 596625</t>
  </si>
  <si>
    <t>AQ / 4</t>
  </si>
  <si>
    <t>Sum of PASS</t>
  </si>
  <si>
    <t>Sum of FAIL</t>
  </si>
  <si>
    <t>Row Labels</t>
  </si>
  <si>
    <t>Grand Total</t>
  </si>
  <si>
    <t>% FPY</t>
  </si>
  <si>
    <t>By weld material</t>
  </si>
  <si>
    <t>By weld location</t>
  </si>
  <si>
    <t>00671364T003</t>
  </si>
  <si>
    <t>Failed / Used for development</t>
  </si>
  <si>
    <t>01355921T</t>
  </si>
  <si>
    <t>00656503T</t>
  </si>
  <si>
    <t>Rework / Scrapped</t>
  </si>
  <si>
    <t>04107628T</t>
  </si>
  <si>
    <t>04138786T</t>
  </si>
  <si>
    <t>04107057T</t>
  </si>
  <si>
    <t>04128184T</t>
  </si>
  <si>
    <t>04300223T003</t>
  </si>
  <si>
    <t>completed</t>
  </si>
  <si>
    <t>Sum of completed</t>
  </si>
  <si>
    <t>By product / weld mat</t>
  </si>
  <si>
    <t>First Pass</t>
  </si>
  <si>
    <t>EDWARD</t>
  </si>
  <si>
    <t>Manual</t>
  </si>
  <si>
    <t>P1-141B</t>
  </si>
  <si>
    <t>WO#</t>
  </si>
  <si>
    <t>P5A-141B</t>
  </si>
  <si>
    <t>SB66</t>
  </si>
  <si>
    <t>3" 66128</t>
  </si>
  <si>
    <t>3" 36228</t>
  </si>
  <si>
    <t>P5-131B</t>
  </si>
  <si>
    <t>WJ34</t>
  </si>
  <si>
    <t>2" 1643</t>
  </si>
  <si>
    <t>592682 / 593971</t>
  </si>
  <si>
    <t>592684 / 593972</t>
  </si>
  <si>
    <t>KD07 / KP70</t>
  </si>
  <si>
    <t>RT 177469</t>
  </si>
  <si>
    <t>SH52 / 40</t>
  </si>
  <si>
    <t>4" 66128</t>
  </si>
  <si>
    <t>SK45</t>
  </si>
  <si>
    <t>P15E-131B</t>
  </si>
  <si>
    <t>P4Q / 1-3</t>
  </si>
  <si>
    <t>3" 96128</t>
  </si>
  <si>
    <t>LF3</t>
  </si>
  <si>
    <t>SE47 / 1-6</t>
  </si>
  <si>
    <t>SS80</t>
  </si>
  <si>
    <t>R3V / 7</t>
  </si>
  <si>
    <t>SE47 / 7-12</t>
  </si>
  <si>
    <t>WP27 / 37</t>
  </si>
  <si>
    <t>R3V / 1-6</t>
  </si>
  <si>
    <t>RT # 177669</t>
  </si>
  <si>
    <t>P1-141CE</t>
  </si>
  <si>
    <t>WJ60 / 2-5</t>
  </si>
  <si>
    <t>RT # 177699</t>
  </si>
  <si>
    <t>595061 / 595557</t>
  </si>
  <si>
    <t>R3V / 2,5</t>
  </si>
  <si>
    <t>RT # 177710</t>
  </si>
  <si>
    <t>SE35</t>
  </si>
  <si>
    <t>RT # 177709</t>
  </si>
  <si>
    <t>WZ03 / 1-9</t>
  </si>
  <si>
    <t>RT # 177730</t>
  </si>
  <si>
    <t>WJ60 / 4</t>
  </si>
  <si>
    <t>SE47 / 15-20</t>
  </si>
  <si>
    <t>WE31</t>
  </si>
  <si>
    <t>SE47</t>
  </si>
  <si>
    <t>WE31 / 5</t>
  </si>
  <si>
    <t>P4-131B</t>
  </si>
  <si>
    <t>RT # 177800</t>
  </si>
  <si>
    <t>595293 / 596534</t>
  </si>
  <si>
    <t>RT # 177789</t>
  </si>
  <si>
    <t>595060 / 596437</t>
  </si>
  <si>
    <t>P1-141N</t>
  </si>
  <si>
    <t>R38 / 5</t>
  </si>
  <si>
    <t>P5A-131B</t>
  </si>
  <si>
    <t>T6017-1 / 1</t>
  </si>
  <si>
    <t>RT # 177464</t>
  </si>
  <si>
    <t>RT # 177465</t>
  </si>
  <si>
    <t>RT # 177469</t>
  </si>
  <si>
    <t>RT # 177470</t>
  </si>
  <si>
    <t>RT # 177622</t>
  </si>
  <si>
    <t>00468685</t>
  </si>
  <si>
    <t>Originally welded at T-1000 on 7/24</t>
  </si>
  <si>
    <t>P8-241CE</t>
  </si>
  <si>
    <t>WD01</t>
  </si>
  <si>
    <t>129578-001</t>
  </si>
  <si>
    <t>AW / 3</t>
  </si>
  <si>
    <t>130451-001</t>
  </si>
  <si>
    <t>Q1S /12</t>
  </si>
  <si>
    <t>SW08</t>
  </si>
  <si>
    <t>129853-001</t>
  </si>
  <si>
    <t>A9 / 116</t>
  </si>
  <si>
    <t>P1-246B</t>
  </si>
  <si>
    <t>SK54 / 2,3</t>
  </si>
  <si>
    <t>SK54 / 4,5</t>
  </si>
  <si>
    <t>SS80 / 20</t>
  </si>
  <si>
    <t>KD07</t>
  </si>
  <si>
    <t>KP70</t>
  </si>
  <si>
    <t>M2C / 45-50</t>
  </si>
  <si>
    <t>130325-001</t>
  </si>
  <si>
    <t>Q1S / 13-14</t>
  </si>
  <si>
    <t>P15E-231B</t>
  </si>
  <si>
    <t>WA40 / 55</t>
  </si>
  <si>
    <t>WA40 / 56</t>
  </si>
  <si>
    <t>RT 177464 &amp;177465</t>
  </si>
  <si>
    <t>3rd attempt</t>
  </si>
  <si>
    <t>RT 177800 (voids on top of HF seat)</t>
  </si>
  <si>
    <t>Jun</t>
  </si>
  <si>
    <t>Jul</t>
  </si>
  <si>
    <t>Aug</t>
  </si>
  <si>
    <t>Sep</t>
  </si>
  <si>
    <t>(All)</t>
  </si>
  <si>
    <t>00659858</t>
  </si>
  <si>
    <t>00169547</t>
  </si>
  <si>
    <t>Canceled</t>
  </si>
  <si>
    <t>M2D / 1,2</t>
  </si>
  <si>
    <t>M2D / 9,10</t>
  </si>
  <si>
    <t>128796 / 585456</t>
  </si>
  <si>
    <t>AP / 36,37</t>
  </si>
  <si>
    <t>M2D / 3-8</t>
  </si>
  <si>
    <t>131022 / 595545</t>
  </si>
  <si>
    <t>QYJ / 2,3</t>
  </si>
  <si>
    <t>130620 / 596626</t>
  </si>
  <si>
    <t>WA40 / 63</t>
  </si>
  <si>
    <t>131556 / 596565</t>
  </si>
  <si>
    <t>WA40 / 60-62</t>
  </si>
  <si>
    <t>130620 / 596730</t>
  </si>
  <si>
    <t>WA40 / 70</t>
  </si>
  <si>
    <t>130620 / 596540</t>
  </si>
  <si>
    <t>WA40 / 71</t>
  </si>
  <si>
    <t>130620 / 596541</t>
  </si>
  <si>
    <t>WA40 / 72</t>
  </si>
  <si>
    <t>130701 / 595774</t>
  </si>
  <si>
    <t>S4N / 9</t>
  </si>
  <si>
    <t>130429 / 596972</t>
  </si>
  <si>
    <t>S4T / 5</t>
  </si>
  <si>
    <t>130429 / 596728</t>
  </si>
  <si>
    <t>S4V / 11-16</t>
  </si>
  <si>
    <t>130429 / 596726</t>
  </si>
  <si>
    <t>S4V / 21-24</t>
  </si>
  <si>
    <t>130429 / 596725</t>
  </si>
  <si>
    <t>S4V / 7-10</t>
  </si>
  <si>
    <t>130429 / 596732</t>
  </si>
  <si>
    <t>S4V / 1-6</t>
  </si>
  <si>
    <t>130136 / 596288</t>
  </si>
  <si>
    <t>R3W / 1,2</t>
  </si>
  <si>
    <t>M2D / 11</t>
  </si>
  <si>
    <t>130429 / 596899</t>
  </si>
  <si>
    <t>R3V / 8</t>
  </si>
  <si>
    <t>130620 / 596275</t>
  </si>
  <si>
    <t>P5A-231B</t>
  </si>
  <si>
    <t>WD93 / 46,47</t>
  </si>
  <si>
    <t>130620 / 596341</t>
  </si>
  <si>
    <t>WE05 / 40,41</t>
  </si>
  <si>
    <t>130620 / 596334</t>
  </si>
  <si>
    <t>WE05 / 38,39</t>
  </si>
  <si>
    <t>130620 / 596336</t>
  </si>
  <si>
    <t>WA40 / 66,67</t>
  </si>
  <si>
    <t>130874 / 595325</t>
  </si>
  <si>
    <t>AV / 85</t>
  </si>
  <si>
    <t>129367 / 597119</t>
  </si>
  <si>
    <t>129367 / 597117</t>
  </si>
  <si>
    <t>129296 / 594184</t>
  </si>
  <si>
    <t>AL / 14</t>
  </si>
  <si>
    <t>131022 / 596862</t>
  </si>
  <si>
    <t>QYJ /4</t>
  </si>
  <si>
    <t>130429 / 597432</t>
  </si>
  <si>
    <t>130620 / 596343</t>
  </si>
  <si>
    <t>WA40 / 65</t>
  </si>
  <si>
    <t>130620 / 596319</t>
  </si>
  <si>
    <t>WA40 / 64</t>
  </si>
  <si>
    <t>130620 / 596292</t>
  </si>
  <si>
    <t>WA40 / 68,69</t>
  </si>
  <si>
    <t>130620 / 596273</t>
  </si>
  <si>
    <t>WE05 / 43,44</t>
  </si>
  <si>
    <t>130620 / 596283</t>
  </si>
  <si>
    <t>WE05 / 45</t>
  </si>
  <si>
    <t>130620 / 596301</t>
  </si>
  <si>
    <t>WE05 / 47, 48</t>
  </si>
  <si>
    <t>130620 / 596304</t>
  </si>
  <si>
    <t>WE05/46</t>
  </si>
  <si>
    <t>130620 / 596345</t>
  </si>
  <si>
    <t>WE05 / 42</t>
  </si>
  <si>
    <t>130620 / 596332</t>
  </si>
  <si>
    <t>WE05 / 35-37</t>
  </si>
  <si>
    <t>130290 / 597203</t>
  </si>
  <si>
    <t>WE05</t>
  </si>
  <si>
    <t>130429 / 597667</t>
  </si>
  <si>
    <t>130620 / 596295</t>
  </si>
  <si>
    <t>WD93 / 43-45</t>
  </si>
  <si>
    <t>C1L / 2</t>
  </si>
  <si>
    <t>Drilled off center at finish</t>
  </si>
  <si>
    <t>128404 / 596708</t>
  </si>
  <si>
    <t>AW / 5,6</t>
  </si>
  <si>
    <t>129574 / 596048</t>
  </si>
  <si>
    <t>WJ60 / 12,13</t>
  </si>
  <si>
    <t>130290 / 597079</t>
  </si>
  <si>
    <t>WD93 / 48</t>
  </si>
  <si>
    <t>129509 / 596794</t>
  </si>
  <si>
    <t>WD93 / 49</t>
  </si>
  <si>
    <t>130290 / 597080</t>
  </si>
  <si>
    <t>WD01 / 15</t>
  </si>
  <si>
    <t>130291 / 597201</t>
  </si>
  <si>
    <t>WH55</t>
  </si>
  <si>
    <t>130291 / 597200</t>
  </si>
  <si>
    <t>130291 / 597199</t>
  </si>
  <si>
    <t>130291 / 597198</t>
  </si>
  <si>
    <t>130620 / 596280</t>
  </si>
  <si>
    <t>WA33 / 8</t>
  </si>
  <si>
    <t>130620 / 596299</t>
  </si>
  <si>
    <t>WA33 / 9</t>
  </si>
  <si>
    <t>130620 / 596277</t>
  </si>
  <si>
    <t>WA33 / 5</t>
  </si>
  <si>
    <t>130620 / 596312</t>
  </si>
  <si>
    <t>WA33 / 1</t>
  </si>
  <si>
    <t>130291 / 597204</t>
  </si>
  <si>
    <t>SD40 / 9</t>
  </si>
  <si>
    <t>Scrap (Mis-aligned in Fastem)</t>
  </si>
  <si>
    <t>S4U / 2</t>
  </si>
  <si>
    <t>RT # 177935</t>
  </si>
  <si>
    <t>RT # 177895</t>
  </si>
  <si>
    <t>N/A</t>
  </si>
  <si>
    <t>Program error (RT # 177814)</t>
  </si>
  <si>
    <t>RT # 177789 (2 linear undercuts on top of seat)</t>
  </si>
  <si>
    <t>Old RT # 175922 (RMA VALVE)</t>
  </si>
  <si>
    <t>RT # 177988 (DEVELOPMENT)</t>
  </si>
  <si>
    <t>131360 / 597103</t>
  </si>
  <si>
    <t>WB87 / 1,2</t>
  </si>
  <si>
    <t>129169 / 597001</t>
  </si>
  <si>
    <t>M2D / 12,13</t>
  </si>
  <si>
    <t>130291 / 597075</t>
  </si>
  <si>
    <t>WE42 / 3</t>
  </si>
  <si>
    <t>130291 / 597076</t>
  </si>
  <si>
    <t>WE42 / 2</t>
  </si>
  <si>
    <t>130291 / 597077</t>
  </si>
  <si>
    <t>WE42 / 1</t>
  </si>
  <si>
    <t>130480 / 597910</t>
  </si>
  <si>
    <t>MZ10 / 1</t>
  </si>
  <si>
    <t>130620 / 596338</t>
  </si>
  <si>
    <t>SE68 / 1</t>
  </si>
  <si>
    <t>130620 / 596317</t>
  </si>
  <si>
    <t>SE68 / 2</t>
  </si>
  <si>
    <t>130620 / 596284</t>
  </si>
  <si>
    <t>WA33 / 2-4</t>
  </si>
  <si>
    <t>130620 / 596279</t>
  </si>
  <si>
    <t>WA33 / 6</t>
  </si>
  <si>
    <t>130620 / 596309</t>
  </si>
  <si>
    <t>P1/241N</t>
  </si>
  <si>
    <t>WA33 / 7</t>
  </si>
  <si>
    <t>131302 / 597450</t>
  </si>
  <si>
    <t>S4P / 5</t>
  </si>
  <si>
    <t>130620 / 598051</t>
  </si>
  <si>
    <t>WZ55</t>
  </si>
  <si>
    <t>128438 / 596850</t>
  </si>
  <si>
    <t>WD93 / 50</t>
  </si>
  <si>
    <t>129296 / 594183</t>
  </si>
  <si>
    <t>AL / 12</t>
  </si>
  <si>
    <t>129543 / 596849</t>
  </si>
  <si>
    <t>S4P /4</t>
  </si>
  <si>
    <t>116282 / 595783</t>
  </si>
  <si>
    <t>S4Q / 4</t>
  </si>
  <si>
    <t>J2N / 11</t>
  </si>
  <si>
    <t>127806 / 597087</t>
  </si>
  <si>
    <t>P45-241B</t>
  </si>
  <si>
    <t>WX10 / 38</t>
  </si>
  <si>
    <t>128895 / 597161</t>
  </si>
  <si>
    <t>RT 178058 (disk guide bore roughed OS)</t>
  </si>
  <si>
    <t>RT (178059)</t>
  </si>
  <si>
    <t>RT # 177954</t>
  </si>
  <si>
    <t>177876 / 177877 / 177878</t>
  </si>
  <si>
    <t>RT # 178086</t>
  </si>
  <si>
    <t>RT # 177981</t>
  </si>
  <si>
    <t>WZ03 / 3</t>
  </si>
  <si>
    <t>SE47 / 18</t>
  </si>
  <si>
    <t>A014</t>
  </si>
  <si>
    <t>A015</t>
  </si>
  <si>
    <t>A004</t>
  </si>
  <si>
    <t>A011</t>
  </si>
  <si>
    <t>A005</t>
  </si>
  <si>
    <t>A012</t>
  </si>
  <si>
    <t>A002</t>
  </si>
  <si>
    <t>XD28 / 5</t>
  </si>
  <si>
    <t>XD28 / 1-4</t>
  </si>
  <si>
    <t>P8-141B</t>
  </si>
  <si>
    <t>WE31 / 6</t>
  </si>
  <si>
    <t>596973 / 597852</t>
  </si>
  <si>
    <t>XD28 / 4</t>
  </si>
  <si>
    <t>VE7 / 35</t>
  </si>
  <si>
    <t>WB61 / 7</t>
  </si>
  <si>
    <t>WB61 / 9</t>
  </si>
  <si>
    <t>WB61 / 8</t>
  </si>
  <si>
    <t>WB61 / 1-3</t>
  </si>
  <si>
    <t>WB61 / 4-6</t>
  </si>
  <si>
    <t>First Pass Yield</t>
  </si>
  <si>
    <t>RW</t>
  </si>
  <si>
    <t>AN / 206</t>
  </si>
  <si>
    <t>RT # 178093</t>
  </si>
  <si>
    <t>RT # 178102</t>
  </si>
  <si>
    <t>RT # 178069</t>
  </si>
  <si>
    <t>RT # 177357</t>
  </si>
  <si>
    <t>RT # 176937</t>
  </si>
  <si>
    <t>593106 / 129571</t>
  </si>
  <si>
    <t>RT # 177331</t>
  </si>
  <si>
    <t>RT # 177951 (4 mismachined)</t>
  </si>
  <si>
    <t>RT # 177953 (All mismachined)</t>
  </si>
  <si>
    <t>RT # 177950 (3 mismachined)</t>
  </si>
  <si>
    <t>XA13 / 6, WZ78 / 3</t>
  </si>
  <si>
    <t>129712 / 598273</t>
  </si>
  <si>
    <t>130388 / 598275</t>
  </si>
  <si>
    <t>130429 / 597778</t>
  </si>
  <si>
    <t>S4V / 11,12,13,15</t>
  </si>
  <si>
    <t>130429 / 597777</t>
  </si>
  <si>
    <t>stellite 21</t>
  </si>
  <si>
    <t>S4V / 21-23</t>
  </si>
  <si>
    <t>130620 / 598086</t>
  </si>
  <si>
    <t>P5-231B</t>
  </si>
  <si>
    <t>WD93 / 51-53</t>
  </si>
  <si>
    <t>130291 / 598276</t>
  </si>
  <si>
    <t>WE42</t>
  </si>
  <si>
    <t>130291 / 598277</t>
  </si>
  <si>
    <t>130429 / 597780</t>
  </si>
  <si>
    <t>130620 / 596271</t>
  </si>
  <si>
    <t>WC58 / 9</t>
  </si>
  <si>
    <t>130620 / 597917</t>
  </si>
  <si>
    <t>WC58 / 11</t>
  </si>
  <si>
    <t>128438 / 598263</t>
  </si>
  <si>
    <t>WA40 / 73-74</t>
  </si>
  <si>
    <t>128438 / 598264</t>
  </si>
  <si>
    <t>WA40 / 75</t>
  </si>
  <si>
    <t>128438 / 598353</t>
  </si>
  <si>
    <t>WA40 / 76-78</t>
  </si>
  <si>
    <t>CMK / 1-2</t>
  </si>
  <si>
    <t>130974 / 595172</t>
  </si>
  <si>
    <t>AR / 5-10</t>
  </si>
  <si>
    <t>129616 / 596536</t>
  </si>
  <si>
    <t>131297 / 596384</t>
  </si>
  <si>
    <t>AO / 127,   AI / 517-519</t>
  </si>
  <si>
    <t>129332 / 595168</t>
  </si>
  <si>
    <t>AS / 1</t>
  </si>
  <si>
    <t>131170 / 598469</t>
  </si>
  <si>
    <t>P5A-231N</t>
  </si>
  <si>
    <t>S40 / 4-5</t>
  </si>
  <si>
    <t>XC37 / 13-14</t>
  </si>
  <si>
    <t>XC37 / 15-20</t>
  </si>
  <si>
    <t>WA38 / 12</t>
  </si>
  <si>
    <t>WA38 / 6-8</t>
  </si>
  <si>
    <t>WA79 / 7-8</t>
  </si>
  <si>
    <t>WA79 / 4</t>
  </si>
  <si>
    <t>WA79 / 5-6</t>
  </si>
  <si>
    <t>WA79 / 3</t>
  </si>
  <si>
    <t>&lt;6/25/2020</t>
  </si>
  <si>
    <t>Oct</t>
  </si>
  <si>
    <t>NA79 / 9</t>
  </si>
  <si>
    <t>597001 / 598319</t>
  </si>
  <si>
    <t>M2D / 13</t>
  </si>
  <si>
    <t>XC37 / 1-6</t>
  </si>
  <si>
    <t>WA79 / 12-15</t>
  </si>
  <si>
    <t>130429 / 596727</t>
  </si>
  <si>
    <t>S4V / 17-18</t>
  </si>
  <si>
    <t>130429 / 596731</t>
  </si>
  <si>
    <t>S4V / 19-20</t>
  </si>
  <si>
    <t>1 Failed because of mis-alignment</t>
  </si>
  <si>
    <t>RT # 177321</t>
  </si>
  <si>
    <t>130429 / 598741</t>
  </si>
  <si>
    <t>S4V / 25</t>
  </si>
  <si>
    <t>130429 / 598847</t>
  </si>
  <si>
    <t>S4V / 26-29</t>
  </si>
  <si>
    <t>126018 / 598486</t>
  </si>
  <si>
    <t>M2C / 51</t>
  </si>
  <si>
    <t>99901 / 598477</t>
  </si>
  <si>
    <t>M2D / 14-15</t>
  </si>
  <si>
    <t>129296 / 594185</t>
  </si>
  <si>
    <t>AL / 16</t>
  </si>
  <si>
    <t>129296 / 594181</t>
  </si>
  <si>
    <t>AL / 8-9</t>
  </si>
  <si>
    <t>130620 / 598725</t>
  </si>
  <si>
    <t>WD93 / 55-56</t>
  </si>
  <si>
    <t>128438 / 598719</t>
  </si>
  <si>
    <t>WD93 / 54</t>
  </si>
  <si>
    <t>126018 / 598483</t>
  </si>
  <si>
    <t>SS80 / 32</t>
  </si>
  <si>
    <t>131164 / 596859</t>
  </si>
  <si>
    <t>S4Q / 5</t>
  </si>
  <si>
    <t>130291 / 598937</t>
  </si>
  <si>
    <t>129574 / 597440</t>
  </si>
  <si>
    <t>WJ60 / 14-15</t>
  </si>
  <si>
    <t>126843 / 598721</t>
  </si>
  <si>
    <t>STELLITE21</t>
  </si>
  <si>
    <t>XC37 / 7-12</t>
  </si>
  <si>
    <t>WA79 / 10</t>
  </si>
  <si>
    <t>WA79 / 11</t>
  </si>
  <si>
    <t>MW03 / 20</t>
  </si>
  <si>
    <t>WB61 / 10</t>
  </si>
  <si>
    <t>WB61 / 11</t>
  </si>
  <si>
    <t>WB61 / 12</t>
  </si>
  <si>
    <t>XC37 / 8</t>
  </si>
  <si>
    <t>AP / 36-37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</si>
</sst>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2" xfId="0" applyFill="1" applyBorder="1" applyAlignment="1">
      <alignment horizontal="center"/>
    </xf>
    <xf numFmtId="10" fontId="0" fillId="7" borderId="2" xfId="0" applyNumberFormat="1" applyFill="1" applyBorder="1"/>
    <xf numFmtId="10" fontId="0" fillId="7" borderId="3" xfId="0" applyNumberFormat="1" applyFill="1" applyBorder="1"/>
    <xf numFmtId="10" fontId="0" fillId="3" borderId="2" xfId="0" applyNumberFormat="1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7" borderId="0" xfId="0" applyNumberFormat="1" applyFill="1"/>
    <xf numFmtId="0" fontId="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der, Mike" refreshedDate="44132.281481597223" createdVersion="6" refreshedVersion="6" minRefreshableVersion="3" recordCount="89" xr:uid="{68DA797F-C240-49DD-9A02-06A109C29B78}">
  <cacheSource type="worksheet">
    <worksheetSource ref="A1:Q90" sheet="FS Manual Welds"/>
  </cacheSource>
  <cacheFields count="17">
    <cacheField name="welder" numFmtId="0">
      <sharedItems containsSemiMixedTypes="0" containsString="0" containsNumber="1" containsInteger="1" minValue="6204" maxValue="20899"/>
    </cacheField>
    <cacheField name="Product" numFmtId="0">
      <sharedItems containsBlank="1"/>
    </cacheField>
    <cacheField name="Date" numFmtId="14">
      <sharedItems containsSemiMixedTypes="0" containsNonDate="0" containsDate="1" containsString="0" minDate="2020-08-03T00:00:00" maxDate="2020-10-20T00:00:00"/>
    </cacheField>
    <cacheField name="Loc" numFmtId="0">
      <sharedItems/>
    </cacheField>
    <cacheField name="SO#" numFmtId="0">
      <sharedItems containsBlank="1" containsMixedTypes="1" containsNumber="1" containsInteger="1" minValue="129574" maxValue="177984"/>
    </cacheField>
    <cacheField name="WO#" numFmtId="0">
      <sharedItems containsBlank="1" containsMixedTypes="1" containsNumber="1" containsInteger="1" minValue="581347" maxValue="597819"/>
    </cacheField>
    <cacheField name="Body" numFmtId="0">
      <sharedItems containsBlank="1" containsMixedTypes="1" containsNumber="1" containsInteger="1" minValue="177401" maxValue="592684"/>
    </cacheField>
    <cacheField name="forging" numFmtId="0">
      <sharedItems containsNonDate="0" containsString="0" containsBlank="1"/>
    </cacheField>
    <cacheField name="Weld Material" numFmtId="0">
      <sharedItems/>
    </cacheField>
    <cacheField name="WPS" numFmtId="0">
      <sharedItems/>
    </cacheField>
    <cacheField name="HT / SER#" numFmtId="0">
      <sharedItems containsBlank="1"/>
    </cacheField>
    <cacheField name="First Pass" numFmtId="0">
      <sharedItems count="4">
        <s v="First Pass"/>
        <s v="RW"/>
        <s v="No" u="1"/>
        <s v="yes" u="1"/>
      </sharedItems>
    </cacheField>
    <cacheField name="QTY" numFmtId="0">
      <sharedItems containsBlank="1" containsMixedTypes="1" containsNumber="1" containsInteger="1" minValue="1" maxValue="11"/>
    </cacheField>
    <cacheField name="PASS" numFmtId="0">
      <sharedItems containsString="0" containsBlank="1" containsNumber="1" containsInteger="1" minValue="0" maxValue="11"/>
    </cacheField>
    <cacheField name="FAIL" numFmtId="0">
      <sharedItems containsString="0" containsBlank="1" containsNumber="1" containsInteger="1" minValue="0" maxValue="5"/>
    </cacheField>
    <cacheField name="completed" numFmtId="0">
      <sharedItems containsSemiMixedTypes="0" containsString="0" containsNumber="1" containsInteger="1" minValue="0" maxValue="1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der, Mike" refreshedDate="44133.56808391204" createdVersion="6" refreshedVersion="6" minRefreshableVersion="3" recordCount="120" xr:uid="{1D7C1C36-540A-41A1-BCDD-32951B246774}">
  <cacheSource type="worksheet">
    <worksheetSource ref="A1:Q119" sheet="FS Automatic Welds"/>
  </cacheSource>
  <cacheFields count="18">
    <cacheField name="welder" numFmtId="0">
      <sharedItems containsSemiMixedTypes="0" containsString="0" containsNumber="1" containsInteger="1" minValue="6167" maxValue="7510"/>
    </cacheField>
    <cacheField name="Product" numFmtId="0">
      <sharedItems containsBlank="1" count="3">
        <s v="BWIP"/>
        <s v="Edward"/>
        <m u="1"/>
      </sharedItems>
    </cacheField>
    <cacheField name="Date" numFmtId="14">
      <sharedItems containsSemiMixedTypes="0" containsNonDate="0" containsDate="1" containsString="0" minDate="2020-06-25T00:00:00" maxDate="2020-09-30T00:00:00" count="40">
        <d v="2020-06-25T00:00:00"/>
        <d v="2020-06-26T00:00:00"/>
        <d v="2020-07-01T00:00:00"/>
        <d v="2020-07-07T00:00:00"/>
        <d v="2020-07-09T00:00:00"/>
        <d v="2020-07-13T00:00:00"/>
        <d v="2020-07-14T00:00:00"/>
        <d v="2020-07-16T00:00:00"/>
        <d v="2020-07-20T00:00:00"/>
        <d v="2020-07-27T00:00:00"/>
        <d v="2020-07-28T00:00:00"/>
        <d v="2020-07-30T00:00:00"/>
        <d v="2020-08-03T00:00:00"/>
        <d v="2020-08-06T00:00:00"/>
        <d v="2020-08-12T00:00:00"/>
        <d v="2020-08-14T00:00:00"/>
        <d v="2020-08-17T00:00:00"/>
        <d v="2020-08-19T00:00:00"/>
        <d v="2020-09-22T00:00:00"/>
        <d v="2020-07-06T00:00:00"/>
        <d v="2020-07-08T00:00:00"/>
        <d v="2020-07-15T00:00:00"/>
        <d v="2020-08-26T00:00:00"/>
        <d v="2020-08-28T00:00:00"/>
        <d v="2020-08-29T00:00:00"/>
        <d v="2020-08-31T00:00:00"/>
        <d v="2020-09-04T00:00:00"/>
        <d v="2020-09-09T00:00:00"/>
        <d v="2020-09-10T00:00:00"/>
        <d v="2020-09-14T00:00:00"/>
        <d v="2020-09-15T00:00:00"/>
        <d v="2020-09-17T00:00:00"/>
        <d v="2020-09-18T00:00:00"/>
        <d v="2020-09-08T00:00:00"/>
        <d v="2020-09-21T00:00:00"/>
        <d v="2020-09-25T00:00:00"/>
        <d v="2020-09-28T00:00:00"/>
        <d v="2020-09-29T00:00:00"/>
        <d v="2020-09-23T00:00:00"/>
        <d v="2020-09-24T00:00:00"/>
      </sharedItems>
      <fieldGroup par="17" base="2">
        <rangePr groupBy="days" startDate="2020-06-25T00:00:00" endDate="2020-09-30T00:00:00"/>
        <groupItems count="368">
          <s v="&lt;6/2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0"/>
        </groupItems>
      </fieldGroup>
    </cacheField>
    <cacheField name="Loc" numFmtId="0">
      <sharedItems/>
    </cacheField>
    <cacheField name="SO#" numFmtId="0">
      <sharedItems containsBlank="1" containsMixedTypes="1" containsNumber="1" containsInteger="1" minValue="123982" maxValue="595159"/>
    </cacheField>
    <cacheField name="top level BOM" numFmtId="0">
      <sharedItems containsBlank="1" containsMixedTypes="1" containsNumber="1" containsInteger="1" minValue="587916" maxValue="596055"/>
    </cacheField>
    <cacheField name="Body" numFmtId="0">
      <sharedItems containsBlank="1"/>
    </cacheField>
    <cacheField name="forging" numFmtId="0">
      <sharedItems containsBlank="1" containsMixedTypes="1" containsNumber="1" containsInteger="1" minValue="581390" maxValue="595855"/>
    </cacheField>
    <cacheField name="Weld Material" numFmtId="0">
      <sharedItems/>
    </cacheField>
    <cacheField name="WPS" numFmtId="0">
      <sharedItems containsBlank="1"/>
    </cacheField>
    <cacheField name="HT / SER#" numFmtId="0">
      <sharedItems containsBlank="1"/>
    </cacheField>
    <cacheField name="First Pass" numFmtId="0">
      <sharedItems containsBlank="1"/>
    </cacheField>
    <cacheField name="QTY" numFmtId="0">
      <sharedItems containsSemiMixedTypes="0" containsString="0" containsNumber="1" containsInteger="1" minValue="0" maxValue="11"/>
    </cacheField>
    <cacheField name="PASS" numFmtId="0">
      <sharedItems containsString="0" containsBlank="1" containsNumber="1" containsInteger="1" minValue="0" maxValue="8"/>
    </cacheField>
    <cacheField name="FAIL" numFmtId="0">
      <sharedItems containsString="0" containsBlank="1" containsNumber="1" containsInteger="1" minValue="0" maxValue="6"/>
    </cacheField>
    <cacheField name="completed" numFmtId="0">
      <sharedItems containsSemiMixedTypes="0" containsString="0" containsNumber="1" containsInteger="1" minValue="0" maxValue="11"/>
    </cacheField>
    <cacheField name="COMMENTS" numFmtId="0">
      <sharedItems containsBlank="1"/>
    </cacheField>
    <cacheField name="Months" numFmtId="0" databaseField="0">
      <fieldGroup base="2">
        <rangePr groupBy="months" startDate="2020-06-25T00:00:00" endDate="2020-09-30T00:00:00"/>
        <groupItems count="14">
          <s v="&lt;6/2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der, Mike" refreshedDate="44137.566668402775" createdVersion="6" refreshedVersion="6" minRefreshableVersion="3" recordCount="118" xr:uid="{98E56A4A-8D3C-44B8-A090-BB8C4790AC58}">
  <cacheSource type="worksheet">
    <worksheetSource ref="A1:Q117" sheet="FS Automatic Welds"/>
  </cacheSource>
  <cacheFields count="17">
    <cacheField name="welder" numFmtId="0">
      <sharedItems containsSemiMixedTypes="0" containsString="0" containsNumber="1" containsInteger="1" minValue="6167" maxValue="7510"/>
    </cacheField>
    <cacheField name="Product" numFmtId="0">
      <sharedItems containsBlank="1" count="3">
        <s v="BWIP"/>
        <s v="Edward"/>
        <m u="1"/>
      </sharedItems>
    </cacheField>
    <cacheField name="Date" numFmtId="14">
      <sharedItems containsSemiMixedTypes="0" containsNonDate="0" containsDate="1" containsString="0" minDate="2020-06-25T00:00:00" maxDate="2020-09-30T00:00:00"/>
    </cacheField>
    <cacheField name="Loc" numFmtId="0">
      <sharedItems containsBlank="1" count="4">
        <s v="T-1000"/>
        <s v="T-10"/>
        <m u="1"/>
        <s v="T-10 " u="1"/>
      </sharedItems>
    </cacheField>
    <cacheField name="SO#" numFmtId="0">
      <sharedItems containsBlank="1" containsMixedTypes="1" containsNumber="1" containsInteger="1" minValue="123982" maxValue="595159"/>
    </cacheField>
    <cacheField name="top level BOM" numFmtId="0">
      <sharedItems containsBlank="1" containsMixedTypes="1" containsNumber="1" containsInteger="1" minValue="587916" maxValue="596055"/>
    </cacheField>
    <cacheField name="Body" numFmtId="0">
      <sharedItems containsBlank="1"/>
    </cacheField>
    <cacheField name="forging" numFmtId="0">
      <sharedItems containsBlank="1" containsMixedTypes="1" containsNumber="1" containsInteger="1" minValue="581390" maxValue="595855"/>
    </cacheField>
    <cacheField name="Weld Material" numFmtId="0">
      <sharedItems containsBlank="1" count="5">
        <s v="Stellite 6"/>
        <s v="Stellite 21"/>
        <s v="Stoody 110"/>
        <s v="Stellite21" u="1"/>
        <m u="1"/>
      </sharedItems>
    </cacheField>
    <cacheField name="WPS" numFmtId="0">
      <sharedItems containsBlank="1"/>
    </cacheField>
    <cacheField name="HT / SER#" numFmtId="0">
      <sharedItems containsBlank="1"/>
    </cacheField>
    <cacheField name="First Pass" numFmtId="0">
      <sharedItems containsBlank="1"/>
    </cacheField>
    <cacheField name="QTY" numFmtId="0">
      <sharedItems containsSemiMixedTypes="0" containsString="0" containsNumber="1" containsInteger="1" minValue="0" maxValue="11"/>
    </cacheField>
    <cacheField name="PASS" numFmtId="0">
      <sharedItems containsString="0" containsBlank="1" containsNumber="1" containsInteger="1" minValue="0" maxValue="8"/>
    </cacheField>
    <cacheField name="FAIL" numFmtId="0">
      <sharedItems containsString="0" containsBlank="1" containsNumber="1" containsInteger="1" minValue="0" maxValue="6"/>
    </cacheField>
    <cacheField name="completed" numFmtId="0">
      <sharedItems containsSemiMixedTypes="0" containsString="0" containsNumber="1" containsInteger="1" minValue="0" maxValue="1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der, Mike" refreshedDate="44137.600733564817" createdVersion="6" refreshedVersion="6" minRefreshableVersion="3" recordCount="217" xr:uid="{AD36470E-1C5D-4C53-958A-436A3D75C6B7}">
  <cacheSource type="worksheet">
    <worksheetSource ref="A1:Q218" sheet="FS Automatic Welds"/>
  </cacheSource>
  <cacheFields count="18">
    <cacheField name="welder" numFmtId="0">
      <sharedItems containsSemiMixedTypes="0" containsString="0" containsNumber="1" containsInteger="1" minValue="6167" maxValue="7510"/>
    </cacheField>
    <cacheField name="Product" numFmtId="0">
      <sharedItems/>
    </cacheField>
    <cacheField name="Date" numFmtId="14">
      <sharedItems containsNonDate="0" containsDate="1" containsString="0" containsBlank="1" minDate="2020-06-25T00:00:00" maxDate="2020-10-24T00:00:00" count="57">
        <d v="2020-06-25T00:00:00"/>
        <d v="2020-06-26T00:00:00"/>
        <d v="2020-07-01T00:00:00"/>
        <d v="2020-07-07T00:00:00"/>
        <d v="2020-07-09T00:00:00"/>
        <d v="2020-07-13T00:00:00"/>
        <d v="2020-07-14T00:00:00"/>
        <d v="2020-07-16T00:00:00"/>
        <d v="2020-07-20T00:00:00"/>
        <d v="2020-07-21T00:00:00"/>
        <d v="2020-07-27T00:00:00"/>
        <d v="2020-07-28T00:00:00"/>
        <d v="2020-07-30T00:00:00"/>
        <d v="2020-08-03T00:00:00"/>
        <d v="2020-08-06T00:00:00"/>
        <d v="2020-08-12T00:00:00"/>
        <d v="2020-08-14T00:00:00"/>
        <d v="2020-08-17T00:00:00"/>
        <d v="2020-08-19T00:00:00"/>
        <d v="2020-09-22T00:00:00"/>
        <d v="2020-07-06T00:00:00"/>
        <d v="2020-07-08T00:00:00"/>
        <d v="2020-07-15T00:00:00"/>
        <d v="2020-08-26T00:00:00"/>
        <d v="2020-08-28T00:00:00"/>
        <d v="2020-08-29T00:00:00"/>
        <d v="2020-08-31T00:00:00"/>
        <d v="2020-09-04T00:00:00"/>
        <d v="2020-09-09T00:00:00"/>
        <d v="2020-09-10T00:00:00"/>
        <d v="2020-09-14T00:00:00"/>
        <d v="2020-09-15T00:00:00"/>
        <d v="2020-09-17T00:00:00"/>
        <d v="2020-09-18T00:00:00"/>
        <d v="2020-09-08T00:00:00"/>
        <d v="2020-09-21T00:00:00"/>
        <d v="2020-09-25T00:00:00"/>
        <d v="2020-09-28T00:00:00"/>
        <d v="2020-09-29T00:00:00"/>
        <d v="2020-09-23T00:00:00"/>
        <d v="2020-09-24T00:00:00"/>
        <d v="2020-09-16T00:00:00"/>
        <d v="2020-09-30T00:00:00"/>
        <d v="2020-10-01T00:00:00"/>
        <d v="2020-10-06T00:00:00"/>
        <d v="2020-10-07T00:00:00"/>
        <d v="2020-10-08T00:00:00"/>
        <d v="2020-10-09T00:00:00"/>
        <d v="2020-10-13T00:00:00"/>
        <d v="2020-10-14T00:00:00"/>
        <d v="2020-10-15T00:00:00"/>
        <d v="2020-10-16T00:00:00"/>
        <d v="2020-10-21T00:00:00"/>
        <d v="2020-10-22T00:00:00"/>
        <d v="2020-10-19T00:00:00"/>
        <m/>
        <d v="2020-10-23T00:00:00"/>
      </sharedItems>
      <fieldGroup par="17" base="2">
        <rangePr groupBy="days" startDate="2020-06-25T00:00:00" endDate="2020-10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4/2020"/>
        </groupItems>
      </fieldGroup>
    </cacheField>
    <cacheField name="Loc" numFmtId="0">
      <sharedItems/>
    </cacheField>
    <cacheField name="SO#" numFmtId="0">
      <sharedItems containsBlank="1" containsMixedTypes="1" containsNumber="1" containsInteger="1" minValue="123982" maxValue="597818"/>
    </cacheField>
    <cacheField name="top level BOM" numFmtId="0">
      <sharedItems containsBlank="1" containsMixedTypes="1" containsNumber="1" containsInteger="1" minValue="587916" maxValue="596055"/>
    </cacheField>
    <cacheField name="Body" numFmtId="0">
      <sharedItems containsBlank="1"/>
    </cacheField>
    <cacheField name="forging" numFmtId="0">
      <sharedItems containsBlank="1" containsMixedTypes="1" containsNumber="1" containsInteger="1" minValue="581390" maxValue="595855"/>
    </cacheField>
    <cacheField name="Weld Material" numFmtId="0">
      <sharedItems containsBlank="1"/>
    </cacheField>
    <cacheField name="WPS" numFmtId="0">
      <sharedItems containsBlank="1"/>
    </cacheField>
    <cacheField name="HT / SER#" numFmtId="0">
      <sharedItems containsBlank="1"/>
    </cacheField>
    <cacheField name="First Pass" numFmtId="0">
      <sharedItems containsBlank="1" count="3">
        <s v="First Pass"/>
        <s v="RW"/>
        <m u="1"/>
      </sharedItems>
    </cacheField>
    <cacheField name="QTY" numFmtId="0">
      <sharedItems containsBlank="1" containsMixedTypes="1" containsNumber="1" containsInteger="1" minValue="0" maxValue="11"/>
    </cacheField>
    <cacheField name="PASS" numFmtId="0">
      <sharedItems containsString="0" containsBlank="1" containsNumber="1" containsInteger="1" minValue="0" maxValue="8"/>
    </cacheField>
    <cacheField name="FAIL" numFmtId="0">
      <sharedItems containsString="0" containsBlank="1" containsNumber="1" containsInteger="1" minValue="0" maxValue="6"/>
    </cacheField>
    <cacheField name="completed" numFmtId="0">
      <sharedItems containsSemiMixedTypes="0" containsString="0" containsNumber="1" containsInteger="1" minValue="0" maxValue="11"/>
    </cacheField>
    <cacheField name="COMMENTS" numFmtId="0">
      <sharedItems containsBlank="1" containsMixedTypes="1" containsNumber="1" containsInteger="1" minValue="177875" maxValue="177875"/>
    </cacheField>
    <cacheField name="Months" numFmtId="0" databaseField="0">
      <fieldGroup base="2">
        <rangePr groupBy="months" startDate="2020-06-25T00:00:00" endDate="2020-10-24T00:00:00"/>
        <groupItems count="14">
          <s v="&lt;6/2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20899"/>
    <s v="EDWARD"/>
    <d v="2020-08-03T00:00:00"/>
    <s v="Manual"/>
    <m/>
    <n v="593379"/>
    <s v="00468685"/>
    <m/>
    <s v="Stellite 21"/>
    <s v="P1-141B"/>
    <m/>
    <x v="0"/>
    <n v="6"/>
    <n v="6"/>
    <n v="0"/>
    <n v="6"/>
    <m/>
  </r>
  <r>
    <n v="20899"/>
    <s v="EDWARD"/>
    <d v="2020-08-03T00:00:00"/>
    <s v="Manual"/>
    <m/>
    <m/>
    <s v="3&quot; 66128"/>
    <m/>
    <s v="Stellite 21"/>
    <s v="P5A-141B"/>
    <s v="SB66"/>
    <x v="0"/>
    <m/>
    <m/>
    <m/>
    <n v="0"/>
    <m/>
  </r>
  <r>
    <n v="20899"/>
    <s v="EDWARD"/>
    <d v="2020-08-03T00:00:00"/>
    <s v="Manual"/>
    <m/>
    <m/>
    <s v="3&quot; 36228"/>
    <m/>
    <s v="Stellite 21"/>
    <s v="P5-131B"/>
    <s v="WJ34"/>
    <x v="0"/>
    <m/>
    <m/>
    <m/>
    <n v="0"/>
    <m/>
  </r>
  <r>
    <n v="6204"/>
    <s v="EDWARD"/>
    <d v="2020-08-03T00:00:00"/>
    <s v="Manual"/>
    <m/>
    <n v="593392"/>
    <s v="2&quot; 1643"/>
    <m/>
    <s v="Stellite 21"/>
    <s v="P1-141B"/>
    <m/>
    <x v="0"/>
    <n v="6"/>
    <n v="6"/>
    <n v="0"/>
    <n v="6"/>
    <m/>
  </r>
  <r>
    <n v="6204"/>
    <s v="EDWARD"/>
    <d v="2020-08-04T00:00:00"/>
    <s v="Manual"/>
    <s v="RT # 177464"/>
    <s v="592682 / 593971"/>
    <n v="177401"/>
    <m/>
    <s v="Stellite 21"/>
    <s v="P1-141B"/>
    <s v="WZ39"/>
    <x v="1"/>
    <n v="6"/>
    <n v="1"/>
    <n v="5"/>
    <n v="6"/>
    <m/>
  </r>
  <r>
    <n v="6204"/>
    <s v="EDWARD"/>
    <d v="2020-08-04T00:00:00"/>
    <s v="Manual"/>
    <s v="RT # 177465"/>
    <s v="592684 / 593972"/>
    <n v="592684"/>
    <m/>
    <s v="Stellite 21"/>
    <s v="P1-141B"/>
    <s v="KD07 / KP70"/>
    <x v="1"/>
    <n v="6"/>
    <n v="6"/>
    <n v="0"/>
    <n v="6"/>
    <s v="Originally welded at T-1000 on 7/24"/>
  </r>
  <r>
    <n v="20899"/>
    <s v="EDWARD"/>
    <d v="2020-08-05T00:00:00"/>
    <s v="Manual"/>
    <s v="RT # 177469"/>
    <s v="RT 177469"/>
    <m/>
    <m/>
    <s v="Stellite 21"/>
    <s v="P1-141B"/>
    <s v="WZ39"/>
    <x v="1"/>
    <n v="5"/>
    <n v="5"/>
    <n v="0"/>
    <n v="5"/>
    <m/>
  </r>
  <r>
    <n v="6204"/>
    <s v="EDWARD"/>
    <d v="2020-08-10T00:00:00"/>
    <s v="Manual"/>
    <m/>
    <n v="593705"/>
    <m/>
    <m/>
    <s v="Stellite 21"/>
    <s v="P1-141B"/>
    <m/>
    <x v="0"/>
    <n v="2"/>
    <n v="2"/>
    <n v="0"/>
    <n v="2"/>
    <m/>
  </r>
  <r>
    <n v="6204"/>
    <s v="EDWARD"/>
    <d v="2020-08-10T00:00:00"/>
    <s v="Manual"/>
    <m/>
    <n v="593808"/>
    <m/>
    <m/>
    <s v="Stellite 21"/>
    <s v="P1-141B"/>
    <m/>
    <x v="0"/>
    <n v="7"/>
    <n v="7"/>
    <n v="0"/>
    <n v="7"/>
    <m/>
  </r>
  <r>
    <n v="20899"/>
    <s v="EDWARD"/>
    <d v="2020-08-10T00:00:00"/>
    <s v="Manual"/>
    <m/>
    <n v="593704"/>
    <m/>
    <m/>
    <s v="Stellite 21"/>
    <s v="P1-141B"/>
    <m/>
    <x v="0"/>
    <n v="6"/>
    <n v="6"/>
    <n v="0"/>
    <n v="6"/>
    <m/>
  </r>
  <r>
    <n v="6204"/>
    <s v="EDWARD"/>
    <d v="2020-08-12T00:00:00"/>
    <s v="Manual"/>
    <s v="RT # 177470"/>
    <n v="594029"/>
    <m/>
    <m/>
    <s v="Stellite 21"/>
    <s v="P5A-141B"/>
    <s v="SH52 / 40"/>
    <x v="1"/>
    <n v="1"/>
    <n v="1"/>
    <m/>
    <n v="1"/>
    <m/>
  </r>
  <r>
    <n v="6204"/>
    <s v="EDWARD"/>
    <d v="2020-08-13T00:00:00"/>
    <s v="Manual"/>
    <m/>
    <n v="593381"/>
    <m/>
    <m/>
    <s v="Stellite 21"/>
    <s v="P1-141B"/>
    <m/>
    <x v="0"/>
    <n v="1"/>
    <n v="1"/>
    <n v="0"/>
    <n v="1"/>
    <m/>
  </r>
  <r>
    <n v="20899"/>
    <s v="EDWARD"/>
    <d v="2020-08-18T00:00:00"/>
    <s v="Manual"/>
    <m/>
    <m/>
    <s v="4&quot; 66128"/>
    <m/>
    <s v="Stellite 21"/>
    <s v="P1-141B"/>
    <s v="SK45"/>
    <x v="0"/>
    <n v="1"/>
    <n v="1"/>
    <n v="0"/>
    <n v="1"/>
    <m/>
  </r>
  <r>
    <n v="6204"/>
    <s v="EDWARD"/>
    <d v="2020-08-19T00:00:00"/>
    <s v="Manual"/>
    <m/>
    <n v="593151"/>
    <m/>
    <m/>
    <s v="Stellite 21"/>
    <s v="P5-131B"/>
    <m/>
    <x v="0"/>
    <n v="2"/>
    <n v="2"/>
    <n v="0"/>
    <n v="2"/>
    <m/>
  </r>
  <r>
    <n v="6204"/>
    <s v="EDWARD"/>
    <d v="2020-08-19T00:00:00"/>
    <s v="Manual"/>
    <n v="130429"/>
    <n v="594150"/>
    <m/>
    <m/>
    <s v="Stellite 21"/>
    <s v="P15E-131B"/>
    <s v="P4Q / 1-3"/>
    <x v="0"/>
    <n v="3"/>
    <n v="3"/>
    <n v="0"/>
    <n v="3"/>
    <m/>
  </r>
  <r>
    <n v="6204"/>
    <s v="EDWARD"/>
    <d v="2020-08-20T00:00:00"/>
    <s v="Manual"/>
    <m/>
    <n v="594297"/>
    <m/>
    <m/>
    <s v="Stellite 21"/>
    <s v="P1-141B"/>
    <m/>
    <x v="0"/>
    <n v="2"/>
    <n v="2"/>
    <n v="0"/>
    <n v="2"/>
    <m/>
  </r>
  <r>
    <n v="6204"/>
    <s v="EDWARD"/>
    <d v="2020-08-20T00:00:00"/>
    <s v="Manual"/>
    <m/>
    <n v="594402"/>
    <m/>
    <m/>
    <s v="Stellite 21"/>
    <s v="P5A-141B"/>
    <m/>
    <x v="0"/>
    <n v="2"/>
    <n v="2"/>
    <n v="0"/>
    <n v="2"/>
    <m/>
  </r>
  <r>
    <n v="6204"/>
    <s v="EDWARD"/>
    <d v="2020-08-20T00:00:00"/>
    <s v="Manual"/>
    <m/>
    <n v="590577"/>
    <m/>
    <m/>
    <s v="Stellite 21"/>
    <s v="P1-141B"/>
    <m/>
    <x v="0"/>
    <n v="3"/>
    <n v="3"/>
    <n v="0"/>
    <n v="3"/>
    <m/>
  </r>
  <r>
    <n v="20899"/>
    <s v="EDWARD"/>
    <d v="2020-08-27T00:00:00"/>
    <s v="Manual"/>
    <m/>
    <n v="593913"/>
    <m/>
    <m/>
    <s v="Stellite 21"/>
    <s v="P1-141B"/>
    <m/>
    <x v="0"/>
    <n v="1"/>
    <n v="1"/>
    <n v="0"/>
    <n v="1"/>
    <m/>
  </r>
  <r>
    <n v="20899"/>
    <s v="EDWARD"/>
    <d v="2020-08-27T00:00:00"/>
    <s v="Manual"/>
    <m/>
    <n v="594907"/>
    <m/>
    <m/>
    <s v="Stellite 21"/>
    <s v="P1-141B"/>
    <m/>
    <x v="0"/>
    <n v="11"/>
    <n v="11"/>
    <n v="0"/>
    <n v="11"/>
    <m/>
  </r>
  <r>
    <n v="20899"/>
    <s v="EDWARD"/>
    <d v="2020-08-27T00:00:00"/>
    <s v="Manual"/>
    <m/>
    <n v="594903"/>
    <m/>
    <m/>
    <s v="Stellite 21"/>
    <s v="P5A-141B"/>
    <m/>
    <x v="0"/>
    <n v="1"/>
    <n v="1"/>
    <n v="0"/>
    <n v="1"/>
    <m/>
  </r>
  <r>
    <n v="20899"/>
    <s v="EDWARD"/>
    <d v="2020-08-27T00:00:00"/>
    <s v="Manual"/>
    <m/>
    <m/>
    <m/>
    <m/>
    <s v="Stellite 21"/>
    <s v="P1-141B"/>
    <m/>
    <x v="0"/>
    <m/>
    <m/>
    <m/>
    <n v="0"/>
    <m/>
  </r>
  <r>
    <n v="20899"/>
    <s v="EDWARD"/>
    <d v="2020-08-28T00:00:00"/>
    <s v="Manual"/>
    <m/>
    <n v="593913"/>
    <m/>
    <m/>
    <s v="Stellite 21"/>
    <s v="P1-141B"/>
    <m/>
    <x v="0"/>
    <s v="N/A"/>
    <m/>
    <m/>
    <n v="0"/>
    <m/>
  </r>
  <r>
    <n v="20899"/>
    <s v="EDWARD"/>
    <d v="2020-08-28T00:00:00"/>
    <s v="Manual"/>
    <m/>
    <n v="594402"/>
    <m/>
    <m/>
    <s v="Stellite 21"/>
    <s v="P5A-141B"/>
    <m/>
    <x v="0"/>
    <s v="N/A"/>
    <m/>
    <m/>
    <n v="0"/>
    <m/>
  </r>
  <r>
    <n v="20899"/>
    <s v="EDWARD"/>
    <d v="2020-08-28T00:00:00"/>
    <s v="Manual"/>
    <m/>
    <n v="594608"/>
    <m/>
    <m/>
    <s v="Stellite 21"/>
    <s v="P1-141B"/>
    <m/>
    <x v="0"/>
    <n v="4"/>
    <n v="4"/>
    <n v="0"/>
    <n v="4"/>
    <m/>
  </r>
  <r>
    <n v="20899"/>
    <s v="EDWARD"/>
    <d v="2020-08-28T00:00:00"/>
    <s v="Manual"/>
    <m/>
    <m/>
    <s v="3&quot; 96128"/>
    <m/>
    <s v="Stellite 21"/>
    <s v="P5A-141B"/>
    <m/>
    <x v="0"/>
    <m/>
    <m/>
    <m/>
    <n v="0"/>
    <m/>
  </r>
  <r>
    <n v="20899"/>
    <s v="EDWARD"/>
    <d v="2020-08-28T00:00:00"/>
    <s v="Manual"/>
    <m/>
    <n v="581347"/>
    <m/>
    <m/>
    <s v="Stellite 21"/>
    <s v="P1-141B"/>
    <m/>
    <x v="0"/>
    <n v="1"/>
    <n v="1"/>
    <n v="0"/>
    <n v="1"/>
    <m/>
  </r>
  <r>
    <n v="20899"/>
    <s v="EDWARD"/>
    <d v="2020-08-28T00:00:00"/>
    <s v="Manual"/>
    <m/>
    <m/>
    <m/>
    <m/>
    <s v="Stellite 21"/>
    <s v="P5-131B"/>
    <s v="WJ34"/>
    <x v="0"/>
    <n v="1"/>
    <n v="1"/>
    <n v="0"/>
    <n v="1"/>
    <m/>
  </r>
  <r>
    <n v="20899"/>
    <s v="EDWARD"/>
    <d v="2020-08-28T00:00:00"/>
    <s v="Manual"/>
    <m/>
    <n v="594602"/>
    <m/>
    <m/>
    <s v="Stellite 21"/>
    <s v="P5A-141B"/>
    <m/>
    <x v="0"/>
    <n v="2"/>
    <n v="2"/>
    <n v="0"/>
    <n v="2"/>
    <m/>
  </r>
  <r>
    <n v="20899"/>
    <s v="EDWARD"/>
    <d v="2020-08-28T00:00:00"/>
    <s v="Manual"/>
    <m/>
    <m/>
    <m/>
    <m/>
    <s v="Stellite 21"/>
    <s v="P1-141B"/>
    <s v="LF3"/>
    <x v="0"/>
    <n v="1"/>
    <n v="1"/>
    <n v="0"/>
    <n v="1"/>
    <m/>
  </r>
  <r>
    <n v="20899"/>
    <s v="EDWARD"/>
    <d v="2020-08-29T00:00:00"/>
    <s v="Manual"/>
    <m/>
    <n v="593486"/>
    <m/>
    <m/>
    <s v="Stellite 21"/>
    <s v="P5-131B"/>
    <s v="SB66"/>
    <x v="0"/>
    <n v="2"/>
    <n v="1"/>
    <n v="1"/>
    <n v="2"/>
    <m/>
  </r>
  <r>
    <n v="20899"/>
    <s v="EDWARD"/>
    <d v="2020-08-29T00:00:00"/>
    <s v="Manual"/>
    <m/>
    <n v="594116"/>
    <m/>
    <m/>
    <s v="Stellite 21"/>
    <s v="P5A-141B"/>
    <m/>
    <x v="0"/>
    <n v="2"/>
    <n v="2"/>
    <n v="0"/>
    <n v="2"/>
    <m/>
  </r>
  <r>
    <n v="6204"/>
    <s v="EDWARD"/>
    <d v="2020-08-31T00:00:00"/>
    <s v="Manual"/>
    <n v="130468"/>
    <n v="593907"/>
    <m/>
    <m/>
    <s v="Stellite 21"/>
    <s v="P1-141B"/>
    <s v="SE47 / 1-6"/>
    <x v="0"/>
    <n v="6"/>
    <n v="6"/>
    <n v="0"/>
    <n v="6"/>
    <m/>
  </r>
  <r>
    <n v="6204"/>
    <s v="EDWARD"/>
    <d v="2020-08-31T00:00:00"/>
    <s v="Manual"/>
    <s v="RT # 177622"/>
    <n v="595224"/>
    <m/>
    <m/>
    <s v="Stellite 21"/>
    <s v="P1-141B"/>
    <s v="SS80"/>
    <x v="1"/>
    <n v="1"/>
    <n v="1"/>
    <n v="0"/>
    <n v="1"/>
    <s v="Old RT # 175922 (RMA VALVE)"/>
  </r>
  <r>
    <n v="6204"/>
    <s v="EDWARD"/>
    <d v="2020-08-31T00:00:00"/>
    <s v="Manual"/>
    <n v="130429"/>
    <n v="595062"/>
    <m/>
    <m/>
    <s v="Stellite 21"/>
    <s v="P15E-131B"/>
    <s v="R3V / 7"/>
    <x v="0"/>
    <n v="1"/>
    <n v="1"/>
    <n v="0"/>
    <n v="1"/>
    <m/>
  </r>
  <r>
    <n v="6204"/>
    <s v="EDWARD"/>
    <d v="2020-08-31T00:00:00"/>
    <s v="Manual"/>
    <m/>
    <n v="593906"/>
    <m/>
    <m/>
    <s v="Stellite 21"/>
    <s v="P5-131B"/>
    <s v="SB66"/>
    <x v="0"/>
    <n v="1"/>
    <n v="1"/>
    <n v="0"/>
    <n v="1"/>
    <m/>
  </r>
  <r>
    <n v="6204"/>
    <s v="EDWARD"/>
    <d v="2020-09-01T00:00:00"/>
    <s v="Manual"/>
    <n v="130468"/>
    <n v="593908"/>
    <m/>
    <m/>
    <s v="Stellite 21"/>
    <s v="P1-141B"/>
    <s v="SE47 / 7-12"/>
    <x v="0"/>
    <n v="6"/>
    <n v="6"/>
    <n v="0"/>
    <n v="6"/>
    <m/>
  </r>
  <r>
    <n v="6204"/>
    <s v="EDWARD"/>
    <d v="2020-09-01T00:00:00"/>
    <s v="Manual"/>
    <n v="130468"/>
    <n v="593696"/>
    <m/>
    <m/>
    <s v="Stellite 21"/>
    <s v="P1-141B"/>
    <s v="WP27 / 37"/>
    <x v="0"/>
    <n v="1"/>
    <n v="1"/>
    <n v="0"/>
    <n v="1"/>
    <m/>
  </r>
  <r>
    <n v="6204"/>
    <s v="EDWARD"/>
    <d v="2020-09-02T00:00:00"/>
    <s v="Manual"/>
    <n v="130429"/>
    <n v="595061"/>
    <m/>
    <m/>
    <s v="Stellite 21"/>
    <s v="P15E-131B"/>
    <s v="R3V / 1-6"/>
    <x v="0"/>
    <n v="6"/>
    <n v="4"/>
    <n v="2"/>
    <n v="6"/>
    <m/>
  </r>
  <r>
    <n v="20899"/>
    <s v="EDWARD"/>
    <d v="2020-09-03T00:00:00"/>
    <s v="Manual"/>
    <s v="RT # 177669"/>
    <n v="593491"/>
    <m/>
    <m/>
    <s v="Stellite 21"/>
    <s v="P1-141CE"/>
    <s v="WJ60 / 2-5"/>
    <x v="1"/>
    <n v="4"/>
    <n v="3"/>
    <n v="1"/>
    <n v="4"/>
    <m/>
  </r>
  <r>
    <n v="6204"/>
    <s v="EDWARD"/>
    <d v="2020-09-03T00:00:00"/>
    <s v="Manual"/>
    <m/>
    <n v="595207"/>
    <m/>
    <m/>
    <s v="Stellite 21"/>
    <s v="P5A-141B"/>
    <m/>
    <x v="0"/>
    <n v="2"/>
    <n v="2"/>
    <n v="0"/>
    <n v="2"/>
    <m/>
  </r>
  <r>
    <n v="20899"/>
    <s v="EDWARD"/>
    <d v="2020-09-08T00:00:00"/>
    <s v="Manual"/>
    <m/>
    <n v="595075"/>
    <m/>
    <m/>
    <s v="Stellite 21"/>
    <s v="P1-141B"/>
    <m/>
    <x v="0"/>
    <n v="1"/>
    <n v="1"/>
    <n v="0"/>
    <n v="1"/>
    <m/>
  </r>
  <r>
    <n v="6204"/>
    <s v="EDWARD"/>
    <d v="2020-09-08T00:00:00"/>
    <s v="Manual"/>
    <m/>
    <n v="595075"/>
    <m/>
    <m/>
    <s v="Stellite 21"/>
    <s v="P1-141B"/>
    <m/>
    <x v="0"/>
    <s v="N/A"/>
    <m/>
    <m/>
    <n v="0"/>
    <m/>
  </r>
  <r>
    <n v="6204"/>
    <s v="EDWARD"/>
    <d v="2020-09-08T00:00:00"/>
    <s v="Manual"/>
    <m/>
    <n v="595077"/>
    <m/>
    <m/>
    <s v="Stellite 21"/>
    <s v="P1-141B"/>
    <m/>
    <x v="0"/>
    <n v="1"/>
    <n v="1"/>
    <n v="0"/>
    <n v="1"/>
    <m/>
  </r>
  <r>
    <n v="6204"/>
    <s v="EDWARD"/>
    <d v="2020-09-08T00:00:00"/>
    <s v="Manual"/>
    <s v="RT # 177699"/>
    <s v="595061 / 595557"/>
    <m/>
    <m/>
    <s v="Stellite 21"/>
    <s v="P15E-131B"/>
    <s v="R3V / 2,5"/>
    <x v="1"/>
    <n v="2"/>
    <n v="1"/>
    <n v="1"/>
    <n v="2"/>
    <m/>
  </r>
  <r>
    <n v="20899"/>
    <s v="EDWARD"/>
    <d v="2020-09-09T00:00:00"/>
    <s v="Manual"/>
    <s v="RT # 177710"/>
    <n v="596911"/>
    <m/>
    <m/>
    <s v="Stellite 21"/>
    <s v="P5A-141B"/>
    <s v="SE35"/>
    <x v="1"/>
    <n v="1"/>
    <m/>
    <m/>
    <n v="0"/>
    <m/>
  </r>
  <r>
    <n v="20899"/>
    <s v="EDWARD"/>
    <d v="2020-09-09T00:00:00"/>
    <s v="Manual"/>
    <s v="RT # 177709"/>
    <n v="593486"/>
    <m/>
    <m/>
    <s v="Stellite 21"/>
    <s v="P5A-141B"/>
    <s v="SB66"/>
    <x v="1"/>
    <n v="1"/>
    <n v="1"/>
    <n v="0"/>
    <n v="1"/>
    <m/>
  </r>
  <r>
    <n v="20899"/>
    <s v="EDWARD"/>
    <d v="2020-09-10T00:00:00"/>
    <s v="Manual"/>
    <m/>
    <n v="595314"/>
    <m/>
    <m/>
    <s v="Stellite 21"/>
    <s v="P1-141B"/>
    <m/>
    <x v="0"/>
    <n v="3"/>
    <n v="3"/>
    <n v="0"/>
    <n v="3"/>
    <m/>
  </r>
  <r>
    <n v="6204"/>
    <s v="EDWARD"/>
    <d v="2020-09-14T00:00:00"/>
    <s v="Manual"/>
    <m/>
    <n v="593891"/>
    <m/>
    <m/>
    <s v="Stellite 21"/>
    <s v="P1-141B"/>
    <s v="WZ03 / 1-9"/>
    <x v="0"/>
    <n v="9"/>
    <n v="8"/>
    <n v="1"/>
    <n v="9"/>
    <m/>
  </r>
  <r>
    <n v="20899"/>
    <s v="EDWARD"/>
    <d v="2020-09-15T00:00:00"/>
    <s v="Manual"/>
    <s v="RT # 177730"/>
    <n v="593491"/>
    <m/>
    <m/>
    <s v="Stellite 21"/>
    <s v="P1-141CE"/>
    <s v="WJ60 / 4"/>
    <x v="1"/>
    <n v="1"/>
    <n v="1"/>
    <n v="0"/>
    <n v="1"/>
    <s v="3rd attempt"/>
  </r>
  <r>
    <n v="6204"/>
    <s v="EDWARD"/>
    <d v="2020-09-15T00:00:00"/>
    <s v="Manual"/>
    <n v="130468"/>
    <n v="593909"/>
    <m/>
    <m/>
    <s v="Stellite 21"/>
    <s v="P1-141B"/>
    <s v="SE47 / 15-20"/>
    <x v="0"/>
    <n v="6"/>
    <n v="5"/>
    <n v="1"/>
    <n v="6"/>
    <s v="RT # 177895"/>
  </r>
  <r>
    <n v="6204"/>
    <s v="EDWARD"/>
    <d v="2020-09-16T00:00:00"/>
    <s v="Manual"/>
    <m/>
    <n v="593898"/>
    <m/>
    <m/>
    <s v="Stellite 21"/>
    <s v="P1-141B"/>
    <s v="WE31"/>
    <x v="0"/>
    <n v="1"/>
    <n v="1"/>
    <n v="0"/>
    <n v="1"/>
    <m/>
  </r>
  <r>
    <n v="6204"/>
    <s v="EDWARD"/>
    <d v="2020-09-16T00:00:00"/>
    <s v="Manual"/>
    <n v="130468"/>
    <n v="593910"/>
    <m/>
    <m/>
    <s v="Stellite 21"/>
    <s v="P1-141B"/>
    <s v="SE47"/>
    <x v="0"/>
    <n v="2"/>
    <n v="2"/>
    <n v="0"/>
    <n v="2"/>
    <m/>
  </r>
  <r>
    <n v="20899"/>
    <s v="EDWARD"/>
    <d v="2020-09-17T00:00:00"/>
    <s v="Manual"/>
    <n v="129574"/>
    <m/>
    <m/>
    <m/>
    <s v="Stellite 21"/>
    <s v="P1-141CE"/>
    <s v="WE31 / 5"/>
    <x v="0"/>
    <m/>
    <m/>
    <m/>
    <n v="0"/>
    <m/>
  </r>
  <r>
    <n v="6204"/>
    <s v="EDWARD"/>
    <d v="2020-09-17T00:00:00"/>
    <s v="Manual"/>
    <m/>
    <m/>
    <m/>
    <m/>
    <s v="Stellite 21"/>
    <s v="P5A-141B"/>
    <s v="WJ34"/>
    <x v="0"/>
    <m/>
    <m/>
    <m/>
    <n v="0"/>
    <m/>
  </r>
  <r>
    <n v="20899"/>
    <s v="EDWARD"/>
    <d v="2020-09-18T00:00:00"/>
    <s v="Manual"/>
    <m/>
    <n v="595915"/>
    <m/>
    <m/>
    <s v="Stellite 21"/>
    <s v="P4-131B"/>
    <m/>
    <x v="0"/>
    <n v="2"/>
    <n v="2"/>
    <n v="0"/>
    <n v="2"/>
    <m/>
  </r>
  <r>
    <n v="6204"/>
    <s v="EDWARD"/>
    <d v="2020-09-23T00:00:00"/>
    <s v="Manual"/>
    <m/>
    <n v="596371"/>
    <m/>
    <m/>
    <s v="Stellite 21"/>
    <s v="P1-141B"/>
    <m/>
    <x v="0"/>
    <n v="6"/>
    <n v="6"/>
    <n v="0"/>
    <n v="6"/>
    <m/>
  </r>
  <r>
    <n v="6204"/>
    <s v="EDWARD"/>
    <d v="2020-09-23T00:00:00"/>
    <s v="Manual"/>
    <s v="RT # 177800"/>
    <s v="595293 / 596534"/>
    <m/>
    <m/>
    <s v="Stellite 21"/>
    <s v="P1-141B"/>
    <s v="SX31"/>
    <x v="1"/>
    <n v="1"/>
    <n v="1"/>
    <n v="0"/>
    <n v="1"/>
    <m/>
  </r>
  <r>
    <n v="6204"/>
    <s v="EDWARD"/>
    <d v="2020-09-23T00:00:00"/>
    <s v="Manual"/>
    <s v="RT # 177789"/>
    <s v="595060 / 596437"/>
    <m/>
    <m/>
    <s v="Stellite 21"/>
    <s v="P1-141N"/>
    <s v="R38 / 5"/>
    <x v="1"/>
    <n v="1"/>
    <n v="0"/>
    <n v="1"/>
    <n v="1"/>
    <s v="RT # 177789 (2 linear undercuts on top of seat)"/>
  </r>
  <r>
    <n v="6204"/>
    <s v="EDWARD"/>
    <d v="2020-09-23T00:00:00"/>
    <s v="Manual"/>
    <m/>
    <n v="596064"/>
    <m/>
    <m/>
    <s v="Stellite 21"/>
    <s v="P1-141B"/>
    <m/>
    <x v="0"/>
    <n v="2"/>
    <n v="2"/>
    <n v="0"/>
    <n v="2"/>
    <m/>
  </r>
  <r>
    <n v="6206"/>
    <s v="EDWARD"/>
    <d v="2020-09-24T00:00:00"/>
    <s v="Manual"/>
    <m/>
    <n v="596060"/>
    <m/>
    <m/>
    <s v="Stellite 21"/>
    <s v="P5A-131B"/>
    <m/>
    <x v="0"/>
    <n v="1"/>
    <n v="1"/>
    <n v="0"/>
    <n v="1"/>
    <m/>
  </r>
  <r>
    <n v="6206"/>
    <m/>
    <d v="2020-09-24T00:00:00"/>
    <s v="Manual"/>
    <m/>
    <n v="595765"/>
    <m/>
    <m/>
    <s v="Stellite 21"/>
    <s v="P1-141N"/>
    <s v="T6017-1 / 1"/>
    <x v="0"/>
    <n v="1"/>
    <n v="1"/>
    <n v="0"/>
    <n v="1"/>
    <m/>
  </r>
  <r>
    <n v="20899"/>
    <s v="EDWARD"/>
    <d v="2020-09-28T00:00:00"/>
    <s v="Manual"/>
    <m/>
    <n v="595919"/>
    <m/>
    <m/>
    <s v="Stellite 21"/>
    <s v="P4-131B"/>
    <m/>
    <x v="0"/>
    <n v="1"/>
    <n v="1"/>
    <m/>
    <n v="1"/>
    <m/>
  </r>
  <r>
    <n v="6206"/>
    <s v="EDWARD"/>
    <d v="2020-09-28T00:00:00"/>
    <s v="Manual"/>
    <m/>
    <n v="596847"/>
    <m/>
    <m/>
    <s v="Stellite 21"/>
    <s v="P1-141B"/>
    <m/>
    <x v="0"/>
    <n v="3"/>
    <n v="3"/>
    <n v="0"/>
    <n v="3"/>
    <m/>
  </r>
  <r>
    <n v="20899"/>
    <s v="EDWARD"/>
    <d v="2020-10-01T00:00:00"/>
    <s v="Manual"/>
    <n v="177896"/>
    <m/>
    <m/>
    <m/>
    <s v="Stellite 21"/>
    <s v="P1-141B"/>
    <s v="WZ03 / 3"/>
    <x v="1"/>
    <n v="1"/>
    <m/>
    <m/>
    <n v="0"/>
    <m/>
  </r>
  <r>
    <n v="20899"/>
    <s v="EDWARD"/>
    <d v="2020-10-01T00:00:00"/>
    <s v="Manual"/>
    <n v="177895"/>
    <m/>
    <m/>
    <m/>
    <s v="Stellite 21"/>
    <s v="P1-141B"/>
    <s v="SE47 / 18"/>
    <x v="1"/>
    <n v="1"/>
    <m/>
    <m/>
    <n v="0"/>
    <m/>
  </r>
  <r>
    <n v="20899"/>
    <s v="EDWARD"/>
    <d v="2020-10-05T00:00:00"/>
    <s v="Manual"/>
    <m/>
    <n v="596724"/>
    <m/>
    <m/>
    <s v="Stellite 21"/>
    <s v="P1-141B"/>
    <m/>
    <x v="0"/>
    <m/>
    <m/>
    <m/>
    <n v="0"/>
    <m/>
  </r>
  <r>
    <n v="20899"/>
    <s v="EDWARD"/>
    <d v="2020-10-05T00:00:00"/>
    <s v="Manual"/>
    <m/>
    <m/>
    <m/>
    <m/>
    <s v="Stellite 21"/>
    <s v="P1-141B"/>
    <s v="A014"/>
    <x v="0"/>
    <m/>
    <m/>
    <m/>
    <n v="0"/>
    <m/>
  </r>
  <r>
    <n v="20899"/>
    <s v="EDWARD"/>
    <d v="2020-10-05T00:00:00"/>
    <s v="Manual"/>
    <m/>
    <m/>
    <m/>
    <m/>
    <s v="Stellite 21"/>
    <s v="P1-141B"/>
    <s v="A015"/>
    <x v="0"/>
    <m/>
    <m/>
    <m/>
    <n v="0"/>
    <m/>
  </r>
  <r>
    <n v="20899"/>
    <s v="EDWARD"/>
    <d v="2020-10-05T00:00:00"/>
    <s v="Manual"/>
    <m/>
    <m/>
    <m/>
    <m/>
    <s v="Stellite 21"/>
    <s v="P1-141B"/>
    <s v="A004"/>
    <x v="0"/>
    <m/>
    <m/>
    <m/>
    <n v="0"/>
    <m/>
  </r>
  <r>
    <n v="20899"/>
    <s v="EDWARD"/>
    <d v="2020-10-05T00:00:00"/>
    <s v="Manual"/>
    <m/>
    <m/>
    <m/>
    <m/>
    <s v="Stellite 21"/>
    <s v="P1-141B"/>
    <s v="A011"/>
    <x v="0"/>
    <m/>
    <m/>
    <m/>
    <n v="0"/>
    <m/>
  </r>
  <r>
    <n v="20899"/>
    <s v="EDWARD"/>
    <d v="2020-10-05T00:00:00"/>
    <s v="Manual"/>
    <m/>
    <m/>
    <m/>
    <m/>
    <s v="Stellite 21"/>
    <s v="P1-141B"/>
    <s v="A005"/>
    <x v="0"/>
    <m/>
    <m/>
    <m/>
    <n v="0"/>
    <m/>
  </r>
  <r>
    <n v="20899"/>
    <s v="EDWARD"/>
    <d v="2020-10-05T00:00:00"/>
    <s v="Manual"/>
    <m/>
    <m/>
    <m/>
    <m/>
    <s v="Stellite 21"/>
    <s v="P1-141B"/>
    <s v="A012"/>
    <x v="0"/>
    <m/>
    <m/>
    <m/>
    <n v="0"/>
    <m/>
  </r>
  <r>
    <n v="20899"/>
    <s v="EDWARD"/>
    <d v="2020-10-05T00:00:00"/>
    <s v="Manual"/>
    <m/>
    <m/>
    <m/>
    <m/>
    <s v="Stellite 21"/>
    <s v="P1-141B"/>
    <s v="A002"/>
    <x v="0"/>
    <m/>
    <m/>
    <m/>
    <n v="0"/>
    <m/>
  </r>
  <r>
    <n v="6204"/>
    <s v="EDWARD"/>
    <d v="2020-10-07T00:00:00"/>
    <s v="Manual"/>
    <m/>
    <n v="596991"/>
    <m/>
    <m/>
    <s v="Stellite 21"/>
    <s v="P1-141N"/>
    <s v="XD28 / 5"/>
    <x v="0"/>
    <n v="1"/>
    <m/>
    <m/>
    <n v="0"/>
    <m/>
  </r>
  <r>
    <n v="6204"/>
    <s v="EDWARD"/>
    <d v="2020-10-07T00:00:00"/>
    <s v="Manual"/>
    <m/>
    <n v="596973"/>
    <m/>
    <m/>
    <s v="Stellite 21"/>
    <s v="P1-141N"/>
    <s v="XD28 / 1-4"/>
    <x v="0"/>
    <n v="4"/>
    <n v="3"/>
    <n v="1"/>
    <n v="4"/>
    <m/>
  </r>
  <r>
    <n v="6204"/>
    <s v="EDWARD"/>
    <d v="2020-10-08T00:00:00"/>
    <s v="Manual"/>
    <m/>
    <n v="597317"/>
    <m/>
    <m/>
    <s v="Stellite 21"/>
    <s v="P8-141B"/>
    <m/>
    <x v="0"/>
    <m/>
    <m/>
    <m/>
    <n v="0"/>
    <m/>
  </r>
  <r>
    <n v="20899"/>
    <s v="EDWARD"/>
    <d v="2020-10-09T00:00:00"/>
    <s v="Manual"/>
    <n v="130959"/>
    <m/>
    <m/>
    <m/>
    <s v="Stellite 21"/>
    <s v="P1-141CE"/>
    <s v="WE31 / 6"/>
    <x v="0"/>
    <n v="1"/>
    <n v="0"/>
    <n v="1"/>
    <n v="1"/>
    <m/>
  </r>
  <r>
    <n v="6204"/>
    <s v="EDWARD"/>
    <d v="2020-10-10T00:00:00"/>
    <s v="Manual"/>
    <m/>
    <n v="597104"/>
    <m/>
    <m/>
    <s v="Stellite 21"/>
    <s v="P1-141B"/>
    <m/>
    <x v="0"/>
    <m/>
    <m/>
    <m/>
    <n v="0"/>
    <m/>
  </r>
  <r>
    <n v="6204"/>
    <s v="EDWARD"/>
    <d v="2020-10-10T00:00:00"/>
    <s v="Manual"/>
    <n v="177959"/>
    <s v="596973 / 597852"/>
    <m/>
    <m/>
    <s v="Stellite 21"/>
    <s v="P1-141N"/>
    <s v="XD28 / 4"/>
    <x v="1"/>
    <n v="1"/>
    <m/>
    <m/>
    <n v="0"/>
    <m/>
  </r>
  <r>
    <n v="6204"/>
    <s v="EDWARD"/>
    <d v="2020-10-13T00:00:00"/>
    <s v="Manual"/>
    <n v="130620"/>
    <n v="597558"/>
    <m/>
    <m/>
    <s v="Stellite 21"/>
    <s v="P1-141N"/>
    <s v="VE7 / 35"/>
    <x v="0"/>
    <n v="1"/>
    <m/>
    <m/>
    <n v="0"/>
    <m/>
  </r>
  <r>
    <n v="20899"/>
    <s v="EDWARD"/>
    <d v="2020-10-14T00:00:00"/>
    <s v="Manual"/>
    <n v="177984"/>
    <m/>
    <m/>
    <m/>
    <s v="Stellite 21"/>
    <s v="P1-141CE"/>
    <s v="WE31 / 6"/>
    <x v="1"/>
    <n v="1"/>
    <m/>
    <m/>
    <n v="0"/>
    <m/>
  </r>
  <r>
    <n v="6204"/>
    <s v="EDWARD"/>
    <d v="2020-10-15T00:00:00"/>
    <s v="Manual"/>
    <n v="130620"/>
    <n v="596285"/>
    <m/>
    <m/>
    <s v="Stellite 21"/>
    <s v="P5A-131B"/>
    <s v="WB61 / 7"/>
    <x v="0"/>
    <n v="1"/>
    <m/>
    <m/>
    <n v="0"/>
    <m/>
  </r>
  <r>
    <n v="6204"/>
    <s v="EDWARD"/>
    <d v="2020-10-15T00:00:00"/>
    <s v="Manual"/>
    <n v="130620"/>
    <n v="596323"/>
    <m/>
    <m/>
    <s v="Stellite 21"/>
    <s v="P5A-131B"/>
    <s v="WB61 / 9"/>
    <x v="0"/>
    <n v="1"/>
    <m/>
    <m/>
    <n v="0"/>
    <m/>
  </r>
  <r>
    <n v="6204"/>
    <s v="EDWARD"/>
    <d v="2020-10-15T00:00:00"/>
    <s v="Manual"/>
    <n v="130620"/>
    <n v="596328"/>
    <m/>
    <m/>
    <s v="Stellite 21"/>
    <s v="P5A-131B"/>
    <s v="WB61 / 8"/>
    <x v="0"/>
    <n v="1"/>
    <m/>
    <m/>
    <n v="0"/>
    <m/>
  </r>
  <r>
    <n v="6204"/>
    <s v="EDWARD"/>
    <d v="2020-10-15T00:00:00"/>
    <s v="Manual"/>
    <n v="130620"/>
    <n v="596293"/>
    <m/>
    <m/>
    <s v="Stellite 21"/>
    <s v="P5A-131B"/>
    <s v="WB61 / 1-3"/>
    <x v="0"/>
    <n v="3"/>
    <m/>
    <m/>
    <n v="0"/>
    <m/>
  </r>
  <r>
    <n v="20899"/>
    <s v="EDWARD"/>
    <d v="2020-10-19T00:00:00"/>
    <s v="Manual"/>
    <m/>
    <n v="595919"/>
    <m/>
    <m/>
    <s v="Stellite 21"/>
    <s v="P4-131B"/>
    <m/>
    <x v="0"/>
    <m/>
    <m/>
    <m/>
    <n v="0"/>
    <m/>
  </r>
  <r>
    <n v="20899"/>
    <s v="EDWARD"/>
    <d v="2020-10-19T00:00:00"/>
    <s v="Manual"/>
    <m/>
    <n v="597819"/>
    <m/>
    <m/>
    <s v="Stellite 21"/>
    <s v="P1-141B"/>
    <m/>
    <x v="0"/>
    <m/>
    <m/>
    <m/>
    <n v="0"/>
    <m/>
  </r>
  <r>
    <n v="6204"/>
    <s v="EDWARD"/>
    <d v="2020-10-19T00:00:00"/>
    <s v="Manual"/>
    <n v="130620"/>
    <n v="596293"/>
    <m/>
    <m/>
    <s v="Stellite 21"/>
    <s v="P5A-131B"/>
    <s v="WB61 / 4-6"/>
    <x v="0"/>
    <n v="3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6167"/>
    <x v="0"/>
    <x v="0"/>
    <s v="T-1000"/>
    <n v="128340"/>
    <s v="04001823T"/>
    <m/>
    <m/>
    <s v="Stellite 6"/>
    <m/>
    <s v="AQ / 6"/>
    <s v="yes"/>
    <n v="1"/>
    <n v="1"/>
    <n v="0"/>
    <n v="1"/>
    <m/>
  </r>
  <r>
    <n v="6167"/>
    <x v="0"/>
    <x v="1"/>
    <s v="T-1000"/>
    <n v="129431"/>
    <s v="04003135T"/>
    <m/>
    <m/>
    <s v="Stellite 6"/>
    <m/>
    <s v="AN / 190"/>
    <s v="yes"/>
    <n v="1"/>
    <n v="1"/>
    <n v="0"/>
    <n v="1"/>
    <m/>
  </r>
  <r>
    <n v="7510"/>
    <x v="1"/>
    <x v="2"/>
    <s v="T-1000"/>
    <m/>
    <n v="591914"/>
    <m/>
    <m/>
    <s v="Stellite 21"/>
    <s v="P8-241CE"/>
    <s v="WD01"/>
    <s v="yes"/>
    <n v="1"/>
    <n v="1"/>
    <n v="0"/>
    <n v="1"/>
    <m/>
  </r>
  <r>
    <n v="6167"/>
    <x v="0"/>
    <x v="3"/>
    <s v="T-1000"/>
    <s v="129578-001"/>
    <m/>
    <m/>
    <m/>
    <s v="Stellite 6"/>
    <s v="P8-246N"/>
    <s v="AW / 3"/>
    <s v="yes"/>
    <n v="1"/>
    <n v="1"/>
    <n v="0"/>
    <n v="1"/>
    <m/>
  </r>
  <r>
    <n v="6167"/>
    <x v="0"/>
    <x v="3"/>
    <s v="T-1000"/>
    <s v="130451-001"/>
    <m/>
    <m/>
    <m/>
    <s v="Stellite 21"/>
    <s v="P1-241N"/>
    <s v="Q1S /12"/>
    <s v="yes"/>
    <n v="1"/>
    <n v="1"/>
    <n v="0"/>
    <n v="1"/>
    <m/>
  </r>
  <r>
    <n v="6167"/>
    <x v="1"/>
    <x v="3"/>
    <s v="T-1000"/>
    <m/>
    <n v="592484"/>
    <s v="00169547"/>
    <m/>
    <s v="Stellite 21"/>
    <s v="P5A-241B"/>
    <m/>
    <s v="yes"/>
    <n v="3"/>
    <n v="3"/>
    <n v="0"/>
    <n v="3"/>
    <m/>
  </r>
  <r>
    <n v="7510"/>
    <x v="1"/>
    <x v="4"/>
    <s v="T-1000"/>
    <m/>
    <n v="592171"/>
    <m/>
    <m/>
    <s v="Stellite 21"/>
    <s v="P1-241CE"/>
    <s v="SW08"/>
    <s v="yes"/>
    <n v="2"/>
    <n v="2"/>
    <n v="0"/>
    <n v="2"/>
    <m/>
  </r>
  <r>
    <n v="6167"/>
    <x v="0"/>
    <x v="4"/>
    <s v="T-1000"/>
    <s v="129853-001"/>
    <m/>
    <m/>
    <m/>
    <s v="Stellite 21"/>
    <s v="P8-241N"/>
    <s v="A9 / 116"/>
    <s v="yes"/>
    <n v="1"/>
    <n v="0"/>
    <n v="1"/>
    <n v="1"/>
    <m/>
  </r>
  <r>
    <n v="6167"/>
    <x v="1"/>
    <x v="5"/>
    <s v="T-1000"/>
    <m/>
    <n v="587916"/>
    <m/>
    <m/>
    <s v="Stellite 21"/>
    <s v="P1-246B"/>
    <m/>
    <s v="yes"/>
    <n v="1"/>
    <n v="1"/>
    <n v="0"/>
    <n v="1"/>
    <m/>
  </r>
  <r>
    <n v="7510"/>
    <x v="1"/>
    <x v="6"/>
    <s v="T-1000"/>
    <m/>
    <n v="592757"/>
    <m/>
    <m/>
    <s v="Stellite 21"/>
    <s v="P8-241B"/>
    <m/>
    <s v="yes"/>
    <n v="2"/>
    <n v="2"/>
    <n v="0"/>
    <n v="2"/>
    <m/>
  </r>
  <r>
    <n v="7510"/>
    <x v="0"/>
    <x v="6"/>
    <s v="T-1000"/>
    <s v="129853-001"/>
    <n v="592851"/>
    <m/>
    <m/>
    <s v="Stellite 21"/>
    <s v="P8-241N"/>
    <s v="A9 / 116"/>
    <s v="NO"/>
    <n v="1"/>
    <n v="1"/>
    <n v="0"/>
    <n v="1"/>
    <m/>
  </r>
  <r>
    <n v="7510"/>
    <x v="1"/>
    <x v="7"/>
    <s v="T-1000"/>
    <n v="129571"/>
    <n v="592970"/>
    <m/>
    <m/>
    <s v="Stellite 21"/>
    <s v="P1-241CE"/>
    <s v="SK54 / 2,3"/>
    <s v="yes"/>
    <n v="2"/>
    <n v="2"/>
    <n v="0"/>
    <n v="2"/>
    <m/>
  </r>
  <r>
    <n v="7510"/>
    <x v="1"/>
    <x v="7"/>
    <s v="T-1000"/>
    <n v="129571"/>
    <n v="592971"/>
    <m/>
    <m/>
    <s v="Stellite 21"/>
    <s v="P1-241CE"/>
    <s v="SK54 / 4,5"/>
    <s v="yes"/>
    <n v="2"/>
    <n v="2"/>
    <n v="0"/>
    <n v="2"/>
    <m/>
  </r>
  <r>
    <n v="7510"/>
    <x v="1"/>
    <x v="7"/>
    <s v="T-1000"/>
    <m/>
    <n v="592752"/>
    <s v="00169547"/>
    <m/>
    <s v="Stellite 21"/>
    <s v="P5A-241B"/>
    <m/>
    <s v="yes"/>
    <n v="1"/>
    <n v="1"/>
    <n v="0"/>
    <n v="1"/>
    <m/>
  </r>
  <r>
    <n v="7510"/>
    <x v="1"/>
    <x v="8"/>
    <s v="T-1000"/>
    <m/>
    <n v="591252"/>
    <m/>
    <m/>
    <s v="Stellite 21"/>
    <s v="P1-241B"/>
    <m/>
    <s v="yes"/>
    <n v="1"/>
    <n v="1"/>
    <n v="0"/>
    <n v="1"/>
    <m/>
  </r>
  <r>
    <n v="7510"/>
    <x v="1"/>
    <x v="8"/>
    <s v="T-1000"/>
    <m/>
    <n v="592477"/>
    <m/>
    <m/>
    <s v="Stellite 21"/>
    <s v="P1-241B"/>
    <m/>
    <s v="yes"/>
    <n v="1"/>
    <n v="1"/>
    <n v="0"/>
    <n v="1"/>
    <m/>
  </r>
  <r>
    <n v="7510"/>
    <x v="1"/>
    <x v="8"/>
    <s v="T-1000"/>
    <n v="129571"/>
    <n v="593106"/>
    <m/>
    <m/>
    <s v="Stellite 21"/>
    <s v="P1-241CE"/>
    <s v="SS80 / 20"/>
    <s v="yes"/>
    <n v="1"/>
    <n v="1"/>
    <n v="0"/>
    <n v="1"/>
    <m/>
  </r>
  <r>
    <n v="6167"/>
    <x v="1"/>
    <x v="8"/>
    <s v="T-1000"/>
    <n v="130311"/>
    <m/>
    <m/>
    <m/>
    <s v="Stellite 21"/>
    <s v="P1-241B"/>
    <s v="KD07"/>
    <s v="yes"/>
    <n v="4"/>
    <n v="0"/>
    <n v="4"/>
    <n v="4"/>
    <s v="RT 177464 &amp;177465"/>
  </r>
  <r>
    <n v="6167"/>
    <x v="1"/>
    <x v="8"/>
    <s v="T-1000"/>
    <n v="130311"/>
    <m/>
    <m/>
    <m/>
    <s v="Stellite 21"/>
    <s v="P1-241B"/>
    <s v="KP70"/>
    <s v="yes"/>
    <n v="2"/>
    <n v="0"/>
    <n v="2"/>
    <n v="2"/>
    <s v="RT 177464 &amp;177465"/>
  </r>
  <r>
    <n v="6167"/>
    <x v="1"/>
    <x v="8"/>
    <s v="T-1000"/>
    <n v="130311"/>
    <m/>
    <m/>
    <m/>
    <s v="Stellite 21"/>
    <s v="P1-241B"/>
    <s v="WZ39"/>
    <s v="yes"/>
    <n v="6"/>
    <n v="0"/>
    <n v="6"/>
    <n v="6"/>
    <s v="RT 177464 &amp;177465"/>
  </r>
  <r>
    <n v="6167"/>
    <x v="1"/>
    <x v="8"/>
    <s v="T-1000"/>
    <n v="130311"/>
    <m/>
    <m/>
    <m/>
    <s v="Stellite 21"/>
    <s v="P1-241B"/>
    <s v="WZ39"/>
    <s v="yes"/>
    <n v="6"/>
    <n v="6"/>
    <n v="0"/>
    <n v="6"/>
    <m/>
  </r>
  <r>
    <n v="6167"/>
    <x v="1"/>
    <x v="9"/>
    <s v="T-1000"/>
    <m/>
    <n v="592698"/>
    <m/>
    <m/>
    <s v="Stellite 21"/>
    <s v="P1-241N"/>
    <s v="M2C / 45-50"/>
    <s v="yes"/>
    <n v="6"/>
    <n v="6"/>
    <n v="0"/>
    <n v="6"/>
    <m/>
  </r>
  <r>
    <n v="6167"/>
    <x v="0"/>
    <x v="9"/>
    <s v="T-1000"/>
    <s v="130325-001"/>
    <m/>
    <m/>
    <m/>
    <s v="Stellite 21"/>
    <s v="P1-241N"/>
    <s v="Q1S / 13-14"/>
    <s v="yes"/>
    <n v="2"/>
    <n v="2"/>
    <n v="0"/>
    <n v="2"/>
    <m/>
  </r>
  <r>
    <n v="6167"/>
    <x v="1"/>
    <x v="10"/>
    <s v="T-1000"/>
    <s v="00659858"/>
    <n v="591192"/>
    <m/>
    <m/>
    <s v="Stellite 21"/>
    <s v="P15E-231B"/>
    <m/>
    <s v="yes"/>
    <n v="2"/>
    <n v="2"/>
    <n v="0"/>
    <n v="2"/>
    <m/>
  </r>
  <r>
    <n v="7510"/>
    <x v="1"/>
    <x v="10"/>
    <s v="T-1000"/>
    <n v="130060"/>
    <n v="592183"/>
    <m/>
    <m/>
    <s v="Stellite 21"/>
    <s v="P1-241B"/>
    <s v="WA40 / 55"/>
    <s v="yes"/>
    <n v="1"/>
    <n v="1"/>
    <n v="0"/>
    <n v="1"/>
    <m/>
  </r>
  <r>
    <n v="7510"/>
    <x v="1"/>
    <x v="10"/>
    <s v="T-1000"/>
    <n v="130060"/>
    <n v="592182"/>
    <m/>
    <m/>
    <s v="Stellite 21"/>
    <s v="P1-241B"/>
    <s v="WA40 / 56"/>
    <s v="yes"/>
    <n v="1"/>
    <n v="1"/>
    <n v="0"/>
    <n v="1"/>
    <m/>
  </r>
  <r>
    <n v="7510"/>
    <x v="1"/>
    <x v="11"/>
    <s v="T-1000"/>
    <m/>
    <n v="593044"/>
    <m/>
    <m/>
    <s v="Stellite 21"/>
    <s v="P1-241CE"/>
    <s v="SW08"/>
    <s v="yes"/>
    <n v="1"/>
    <n v="1"/>
    <n v="0"/>
    <n v="1"/>
    <m/>
  </r>
  <r>
    <n v="6167"/>
    <x v="1"/>
    <x v="12"/>
    <s v="T-1000"/>
    <n v="130429"/>
    <s v="02602495130429020"/>
    <s v="00167621T"/>
    <m/>
    <s v="Stellite 21"/>
    <s v="P5A-241B"/>
    <s v="S4T"/>
    <s v="yes"/>
    <n v="4"/>
    <n v="4"/>
    <n v="0"/>
    <n v="4"/>
    <m/>
  </r>
  <r>
    <n v="6167"/>
    <x v="0"/>
    <x v="12"/>
    <s v="T-1000"/>
    <n v="130318"/>
    <s v="04002932T"/>
    <s v="04112961T"/>
    <m/>
    <s v="Stellite 6"/>
    <s v="P8-246N"/>
    <s v="AN / 197"/>
    <s v="yes"/>
    <n v="1"/>
    <n v="1"/>
    <n v="0"/>
    <n v="1"/>
    <m/>
  </r>
  <r>
    <n v="6167"/>
    <x v="0"/>
    <x v="12"/>
    <s v="T-1000"/>
    <n v="128199"/>
    <s v="04003119T"/>
    <s v="04102835T"/>
    <m/>
    <s v="Stellite 6"/>
    <s v="P1-246N"/>
    <s v="AT / 28"/>
    <s v="yes"/>
    <n v="1"/>
    <n v="1"/>
    <n v="0"/>
    <n v="1"/>
    <m/>
  </r>
  <r>
    <n v="6167"/>
    <x v="0"/>
    <x v="13"/>
    <s v="T-1000"/>
    <n v="127166"/>
    <s v="04139292T"/>
    <s v="04139292T"/>
    <m/>
    <s v="Stellite 6"/>
    <s v="P1-246N"/>
    <s v="AQ / 8"/>
    <s v="yes"/>
    <n v="1"/>
    <n v="1"/>
    <n v="0"/>
    <n v="1"/>
    <s v="WO 588887"/>
  </r>
  <r>
    <n v="6167"/>
    <x v="0"/>
    <x v="13"/>
    <s v="T-1000"/>
    <n v="128340"/>
    <s v="04001823T"/>
    <s v="04126228T"/>
    <m/>
    <s v="Stellite 6"/>
    <s v="P1-246N"/>
    <s v="AU / 2"/>
    <s v="yes"/>
    <n v="1"/>
    <n v="1"/>
    <n v="0"/>
    <n v="1"/>
    <s v="at PT"/>
  </r>
  <r>
    <n v="6167"/>
    <x v="0"/>
    <x v="13"/>
    <s v="T-1000"/>
    <n v="129616"/>
    <s v="04000631T"/>
    <s v="04103736T"/>
    <m/>
    <s v="Stellite 6"/>
    <s v="P1-246N"/>
    <s v="AF / 156"/>
    <s v="yes"/>
    <n v="1"/>
    <n v="0"/>
    <n v="1"/>
    <n v="1"/>
    <s v="cracked 2 places 180 apart (RT # 177767)"/>
  </r>
  <r>
    <n v="6167"/>
    <x v="0"/>
    <x v="13"/>
    <s v="T-1000"/>
    <n v="130593"/>
    <s v="04001182T"/>
    <s v="04103975T"/>
    <m/>
    <s v="Stellite 6"/>
    <s v="P8-246N"/>
    <s v="AN / 193-196"/>
    <s v="yes"/>
    <n v="4"/>
    <n v="4"/>
    <n v="0"/>
    <n v="4"/>
    <s v="WO 590726"/>
  </r>
  <r>
    <n v="6167"/>
    <x v="0"/>
    <x v="13"/>
    <s v="T-1000"/>
    <n v="126447"/>
    <s v="04000456T"/>
    <s v="04107370T"/>
    <m/>
    <s v="Stellite 6"/>
    <s v="P8-246N"/>
    <s v="AN / 192"/>
    <m/>
    <n v="0"/>
    <n v="1"/>
    <m/>
    <n v="1"/>
    <s v="Canceled"/>
  </r>
  <r>
    <n v="6167"/>
    <x v="0"/>
    <x v="13"/>
    <s v="T-1000"/>
    <n v="129461"/>
    <s v="04003137T"/>
    <s v="04136267T"/>
    <s v="04100304129461001"/>
    <s v="Stellite 6"/>
    <s v="P8-246N"/>
    <s v="AB / 84"/>
    <m/>
    <n v="0"/>
    <n v="1"/>
    <m/>
    <n v="1"/>
    <s v="Canceled"/>
  </r>
  <r>
    <n v="7510"/>
    <x v="1"/>
    <x v="14"/>
    <s v="T-1000"/>
    <n v="130429"/>
    <s v="02602349T19"/>
    <s v="02602349T19"/>
    <s v="WO 595040"/>
    <s v="Stellite 21"/>
    <s v="P1-241B"/>
    <s v="S4R"/>
    <s v="yes"/>
    <n v="6"/>
    <n v="6"/>
    <n v="0"/>
    <n v="6"/>
    <m/>
  </r>
  <r>
    <n v="7510"/>
    <x v="1"/>
    <x v="14"/>
    <s v="T-1000"/>
    <n v="130543"/>
    <s v="02613495T"/>
    <s v="02613495T"/>
    <s v="WO 593804"/>
    <s v="Stellite 21"/>
    <s v="P1-241B"/>
    <s v="WA40"/>
    <s v="yes"/>
    <n v="8"/>
    <n v="8"/>
    <n v="0"/>
    <n v="8"/>
    <m/>
  </r>
  <r>
    <n v="7510"/>
    <x v="1"/>
    <x v="14"/>
    <s v="T-1000"/>
    <s v="WO 593945"/>
    <s v="026030479990400"/>
    <m/>
    <m/>
    <s v="Stellite 21"/>
    <s v="P1-241B"/>
    <s v="SX31"/>
    <s v="yes"/>
    <n v="1"/>
    <n v="1"/>
    <n v="0"/>
    <n v="1"/>
    <s v="1.5&quot;  66228"/>
  </r>
  <r>
    <n v="7510"/>
    <x v="1"/>
    <x v="14"/>
    <s v="T-1000"/>
    <s v="WO 594296"/>
    <m/>
    <s v="00169537"/>
    <m/>
    <s v="Stellite 21"/>
    <s v="P1-241B"/>
    <m/>
    <s v="yes"/>
    <n v="2"/>
    <n v="2"/>
    <n v="0"/>
    <n v="2"/>
    <m/>
  </r>
  <r>
    <n v="7510"/>
    <x v="1"/>
    <x v="15"/>
    <s v="T-1000"/>
    <n v="129574"/>
    <s v="02615196T"/>
    <s v="00167624T"/>
    <s v="00495743T"/>
    <s v="Stellite 21"/>
    <s v="P1-241CE"/>
    <s v="SX69 / 8-11"/>
    <s v="yes"/>
    <n v="4"/>
    <n v="4"/>
    <n v="0"/>
    <n v="4"/>
    <m/>
  </r>
  <r>
    <n v="7510"/>
    <x v="1"/>
    <x v="15"/>
    <s v="T-1000"/>
    <s v="WO 593287"/>
    <m/>
    <m/>
    <s v="00495744"/>
    <s v="Stellite 21"/>
    <s v="P5A-241B"/>
    <s v="SH52 / 15"/>
    <s v="NO"/>
    <n v="1"/>
    <n v="1"/>
    <n v="0"/>
    <n v="1"/>
    <m/>
  </r>
  <r>
    <n v="7510"/>
    <x v="1"/>
    <x v="15"/>
    <s v="T-1000"/>
    <n v="130655"/>
    <s v="02601228T"/>
    <s v="00168484T"/>
    <m/>
    <s v="Stellite 21"/>
    <s v="P1-241B"/>
    <s v="WJ60"/>
    <s v="yes"/>
    <n v="1"/>
    <n v="1"/>
    <n v="0"/>
    <n v="1"/>
    <s v="Good"/>
  </r>
  <r>
    <n v="7510"/>
    <x v="1"/>
    <x v="16"/>
    <s v="T-1000"/>
    <n v="129574"/>
    <s v="02601384T"/>
    <s v="00168484T 003"/>
    <m/>
    <s v="Stellite 21"/>
    <s v="P1-241CE"/>
    <s v="WJ60 / 1-11"/>
    <s v="yes"/>
    <n v="11"/>
    <n v="7"/>
    <n v="4"/>
    <n v="11"/>
    <s v="bodies 2,3,4 &amp; 5 were bad (REDD submitted)"/>
  </r>
  <r>
    <n v="7510"/>
    <x v="0"/>
    <x v="16"/>
    <s v="T-1000"/>
    <n v="129000"/>
    <s v="04002440T"/>
    <s v="04132346T"/>
    <m/>
    <s v="Stellite 21"/>
    <s v="P8-241N"/>
    <s v="AL / 7"/>
    <s v="yes"/>
    <n v="1"/>
    <n v="1"/>
    <n v="0"/>
    <n v="1"/>
    <s v="PT Good"/>
  </r>
  <r>
    <n v="7510"/>
    <x v="0"/>
    <x v="17"/>
    <s v="T-1000"/>
    <n v="123982"/>
    <s v="04002487T"/>
    <s v="04102835T"/>
    <n v="581390"/>
    <s v="Stellite 6"/>
    <s v="P1-246N"/>
    <s v="AT / 29, 30"/>
    <s v="yes"/>
    <n v="2"/>
    <n v="1"/>
    <n v="1"/>
    <n v="2"/>
    <s v="AT / 30 leaked past plug. May be bad"/>
  </r>
  <r>
    <n v="7510"/>
    <x v="0"/>
    <x v="18"/>
    <s v="T-1000"/>
    <n v="123982"/>
    <s v="04002487T"/>
    <s v="04102835T"/>
    <n v="592382"/>
    <s v="Stellite 6"/>
    <s v="P1-246N"/>
    <s v="AT / 30"/>
    <s v="NO"/>
    <n v="1"/>
    <n v="1"/>
    <n v="0"/>
    <n v="1"/>
    <s v="AT / 30 Rework"/>
  </r>
  <r>
    <n v="6167"/>
    <x v="1"/>
    <x v="19"/>
    <s v="T-10"/>
    <n v="129565"/>
    <m/>
    <m/>
    <m/>
    <s v="Stoody 110"/>
    <s v="P1-241H"/>
    <s v="CMJ"/>
    <s v="yes"/>
    <n v="3"/>
    <n v="3"/>
    <n v="0"/>
    <n v="3"/>
    <m/>
  </r>
  <r>
    <n v="6167"/>
    <x v="1"/>
    <x v="20"/>
    <s v="T-10"/>
    <s v="122397-003"/>
    <s v="02611101T03"/>
    <s v="00655565T03"/>
    <s v="004957419990100"/>
    <s v="Stoody 110"/>
    <s v="P8-241H"/>
    <s v="EZ19 / 16"/>
    <s v="yes"/>
    <n v="1"/>
    <n v="1"/>
    <n v="0"/>
    <n v="1"/>
    <m/>
  </r>
  <r>
    <n v="6167"/>
    <x v="1"/>
    <x v="21"/>
    <s v="T-10"/>
    <s v="WO 592657"/>
    <m/>
    <m/>
    <s v=",004957349990100"/>
    <s v="Stoody 110"/>
    <s v="P1-241H"/>
    <s v="S4Q / 1"/>
    <s v="NO"/>
    <n v="1"/>
    <n v="0"/>
    <n v="1"/>
    <n v="1"/>
    <s v="Failed PT on initial / Failed PT on RWK / Scrapped"/>
  </r>
  <r>
    <n v="7510"/>
    <x v="1"/>
    <x v="17"/>
    <s v="T-10"/>
    <n v="130388"/>
    <m/>
    <m/>
    <m/>
    <s v="Stoody 110"/>
    <s v="P8-241H"/>
    <s v="WZ78 / 1,2"/>
    <s v="yes"/>
    <n v="1"/>
    <n v="1"/>
    <n v="0"/>
    <n v="1"/>
    <s v="Failed because of mis-alignment"/>
  </r>
  <r>
    <n v="6167"/>
    <x v="1"/>
    <x v="12"/>
    <s v="T-10"/>
    <n v="131302"/>
    <m/>
    <s v="1355251T"/>
    <s v="004957359990100"/>
    <s v="Stoody 110"/>
    <s v="P8-241H"/>
    <s v="S4P / 3"/>
    <s v="yes"/>
    <n v="1"/>
    <n v="1"/>
    <n v="0"/>
    <n v="1"/>
    <s v="Seat bore drilled off center (Scrap)"/>
  </r>
  <r>
    <n v="6167"/>
    <x v="1"/>
    <x v="12"/>
    <s v="T-10"/>
    <n v="128895"/>
    <s v="02615146128895001"/>
    <s v=",00671363T"/>
    <s v=",016104919990100"/>
    <s v="Stoody 110"/>
    <s v="P1-241H"/>
    <s v="Q1Q / 8"/>
    <s v="yes"/>
    <n v="1"/>
    <n v="1"/>
    <n v="0"/>
    <n v="1"/>
    <m/>
  </r>
  <r>
    <n v="6167"/>
    <x v="1"/>
    <x v="12"/>
    <s v="T-10"/>
    <n v="130457"/>
    <s v="02615232T"/>
    <s v=",00659354T"/>
    <s v=",004957349990100"/>
    <s v="Stoody 110"/>
    <s v="P1-241H"/>
    <s v="S4Q / 3"/>
    <s v="yes"/>
    <n v="1"/>
    <n v="1"/>
    <n v="0"/>
    <n v="1"/>
    <s v="Replacement for S4Q / 1"/>
  </r>
  <r>
    <n v="7510"/>
    <x v="1"/>
    <x v="22"/>
    <s v="T-1000"/>
    <s v="WO 593049"/>
    <m/>
    <m/>
    <m/>
    <s v="Stellite 6"/>
    <s v="P5A-246CE"/>
    <s v="BYJ"/>
    <s v="yes"/>
    <n v="1"/>
    <n v="1"/>
    <n v="0"/>
    <n v="1"/>
    <s v="OH"/>
  </r>
  <r>
    <n v="7510"/>
    <x v="1"/>
    <x v="23"/>
    <s v="T-1000"/>
    <n v="130311"/>
    <m/>
    <m/>
    <m/>
    <s v="Stellite 21"/>
    <s v="P1-241B"/>
    <s v="MR14"/>
    <s v="yes"/>
    <n v="2"/>
    <n v="2"/>
    <n v="0"/>
    <n v="2"/>
    <s v="1 has small defect on seat face (acceptable)"/>
  </r>
  <r>
    <n v="7510"/>
    <x v="1"/>
    <x v="23"/>
    <s v="T-1000"/>
    <s v="WO 594114"/>
    <m/>
    <m/>
    <m/>
    <s v="Stellite 21"/>
    <s v="P5A-241B"/>
    <m/>
    <s v="yes"/>
    <n v="1"/>
    <n v="1"/>
    <n v="0"/>
    <n v="1"/>
    <m/>
  </r>
  <r>
    <n v="7510"/>
    <x v="1"/>
    <x v="23"/>
    <s v="T-1000"/>
    <s v="WO 593999"/>
    <m/>
    <m/>
    <m/>
    <s v="Stellite 21"/>
    <s v="P5A-241B"/>
    <m/>
    <s v="yes"/>
    <n v="1"/>
    <n v="1"/>
    <n v="0"/>
    <n v="1"/>
    <m/>
  </r>
  <r>
    <n v="7510"/>
    <x v="1"/>
    <x v="24"/>
    <s v="T-1000"/>
    <s v="WO 594532"/>
    <m/>
    <m/>
    <m/>
    <s v="Stellite 21"/>
    <s v="P1-241B"/>
    <m/>
    <s v="yes"/>
    <n v="1"/>
    <n v="1"/>
    <n v="0"/>
    <n v="1"/>
    <m/>
  </r>
  <r>
    <n v="7510"/>
    <x v="1"/>
    <x v="24"/>
    <s v="T-1000"/>
    <s v="WO 594605"/>
    <m/>
    <s v="00667658"/>
    <m/>
    <s v="Stellite 21"/>
    <s v="P1-241B"/>
    <m/>
    <s v="yes"/>
    <n v="2"/>
    <n v="2"/>
    <n v="0"/>
    <n v="2"/>
    <m/>
  </r>
  <r>
    <n v="7510"/>
    <x v="1"/>
    <x v="25"/>
    <s v="T-1000"/>
    <n v="130701"/>
    <s v="02615246T"/>
    <s v="01355251T"/>
    <s v="00495735 9990100"/>
    <s v="Stellite 21"/>
    <s v="P8-241N"/>
    <s v="S4N / 8"/>
    <s v="yes"/>
    <n v="1"/>
    <n v="1"/>
    <n v="0"/>
    <n v="1"/>
    <m/>
  </r>
  <r>
    <n v="7510"/>
    <x v="1"/>
    <x v="25"/>
    <s v="T-1000"/>
    <n v="128438"/>
    <m/>
    <m/>
    <m/>
    <s v="Stellite 21"/>
    <s v="P5A-241B"/>
    <s v="WD93 / 38,39"/>
    <s v="yes"/>
    <n v="2"/>
    <n v="2"/>
    <n v="0"/>
    <n v="2"/>
    <m/>
  </r>
  <r>
    <n v="7510"/>
    <x v="1"/>
    <x v="23"/>
    <s v="T-10"/>
    <s v="A2173"/>
    <m/>
    <m/>
    <m/>
    <s v="Stoody 110"/>
    <s v="P1-241H"/>
    <m/>
    <s v="yes"/>
    <n v="1"/>
    <n v="0"/>
    <n v="0"/>
    <n v="0"/>
    <s v="Welder Qual / Lack of fusion on seat face"/>
  </r>
  <r>
    <n v="6167"/>
    <x v="1"/>
    <x v="23"/>
    <s v="T-10"/>
    <s v="A2172"/>
    <m/>
    <m/>
    <m/>
    <s v="Stoody 110"/>
    <s v="P1-241H"/>
    <m/>
    <s v="yes"/>
    <n v="1"/>
    <n v="0"/>
    <n v="0"/>
    <n v="0"/>
    <s v="Welder Qual / Lack of fusion on seat face"/>
  </r>
  <r>
    <n v="6167"/>
    <x v="1"/>
    <x v="26"/>
    <s v="T-1000"/>
    <s v="wo 595044"/>
    <m/>
    <m/>
    <m/>
    <s v="Stellite 21"/>
    <s v="P1-241B"/>
    <s v="Blowdown"/>
    <s v="yes"/>
    <n v="1"/>
    <n v="1"/>
    <n v="0"/>
    <n v="1"/>
    <s v="Stellite good / wrong proc on RT"/>
  </r>
  <r>
    <n v="7510"/>
    <x v="0"/>
    <x v="27"/>
    <s v="T-1000"/>
    <m/>
    <n v="596055"/>
    <m/>
    <m/>
    <s v="Stellite 21"/>
    <s v="P1-241N"/>
    <s v="J2L / 10"/>
    <s v="yes"/>
    <n v="1"/>
    <n v="1"/>
    <n v="0"/>
    <n v="1"/>
    <m/>
  </r>
  <r>
    <n v="7510"/>
    <x v="1"/>
    <x v="27"/>
    <s v="T-1000"/>
    <s v="130188 / 595045"/>
    <s v="02611095T"/>
    <m/>
    <m/>
    <s v="Stellite 21"/>
    <s v="P1-241MR"/>
    <s v="SX54 / 6"/>
    <s v="yes"/>
    <n v="1"/>
    <n v="1"/>
    <n v="0"/>
    <n v="1"/>
    <m/>
  </r>
  <r>
    <n v="7510"/>
    <x v="1"/>
    <x v="28"/>
    <s v="T-1000"/>
    <s v="130229 / 595478"/>
    <s v="02610698T003"/>
    <m/>
    <m/>
    <s v="Stellite 21"/>
    <s v="P1-241B"/>
    <s v="XC32 / 1-6"/>
    <s v="yes"/>
    <n v="6"/>
    <n v="6"/>
    <n v="0"/>
    <n v="6"/>
    <m/>
  </r>
  <r>
    <n v="7510"/>
    <x v="1"/>
    <x v="28"/>
    <s v="T-1000"/>
    <s v="130229 / 595485"/>
    <s v="02610698T003"/>
    <m/>
    <m/>
    <s v="Stellite 21"/>
    <s v="P1-241B"/>
    <s v="XC32 / 7-10"/>
    <s v="yes"/>
    <n v="4"/>
    <n v="4"/>
    <n v="0"/>
    <n v="4"/>
    <m/>
  </r>
  <r>
    <n v="7510"/>
    <x v="1"/>
    <x v="29"/>
    <s v="T-1000"/>
    <s v="130429 / 595673"/>
    <m/>
    <s v="00167612130429011"/>
    <m/>
    <s v="Stellite 21"/>
    <s v="P1-241B"/>
    <s v="S4R / 5-10"/>
    <s v="yes"/>
    <n v="6"/>
    <n v="6"/>
    <n v="0"/>
    <n v="6"/>
    <m/>
  </r>
  <r>
    <n v="7510"/>
    <x v="1"/>
    <x v="29"/>
    <s v="T-1000"/>
    <s v="130429 / 595672"/>
    <m/>
    <s v="00167612130429011"/>
    <m/>
    <s v="Stellite 21"/>
    <s v="P1-241B"/>
    <s v="S4R / 11-16"/>
    <s v="yes"/>
    <n v="6"/>
    <n v="6"/>
    <n v="0"/>
    <n v="6"/>
    <m/>
  </r>
  <r>
    <n v="7510"/>
    <x v="1"/>
    <x v="29"/>
    <s v="T-1000"/>
    <s v="130429 / 595668"/>
    <m/>
    <s v="00167601130429019"/>
    <m/>
    <s v="Stellite 21"/>
    <s v="P1-241B"/>
    <s v="S4R / 17-22"/>
    <s v="yes"/>
    <n v="6"/>
    <n v="6"/>
    <n v="0"/>
    <n v="6"/>
    <m/>
  </r>
  <r>
    <n v="7510"/>
    <x v="1"/>
    <x v="29"/>
    <s v="T-1000"/>
    <s v="130429 / 595670"/>
    <m/>
    <s v="00167601130429019"/>
    <m/>
    <s v="Stellite 21"/>
    <s v="P1-241B"/>
    <s v="S4R / 23-28"/>
    <s v="yes"/>
    <n v="6"/>
    <n v="6"/>
    <n v="0"/>
    <n v="6"/>
    <m/>
  </r>
  <r>
    <n v="7510"/>
    <x v="1"/>
    <x v="29"/>
    <s v="T-1000"/>
    <s v="130620 / 595275"/>
    <m/>
    <s v="00167612130620011"/>
    <m/>
    <s v="Stellite 21"/>
    <s v="P1-241N"/>
    <s v="WA40 / 57"/>
    <s v="yes"/>
    <n v="1"/>
    <n v="1"/>
    <n v="0"/>
    <n v="1"/>
    <m/>
  </r>
  <r>
    <n v="7510"/>
    <x v="1"/>
    <x v="30"/>
    <s v="T-1000"/>
    <s v="130561 / 595293"/>
    <m/>
    <m/>
    <m/>
    <s v="Stellite 21"/>
    <s v="P1-241B"/>
    <s v="SX31"/>
    <s v="yes"/>
    <n v="2"/>
    <n v="1"/>
    <n v="1"/>
    <n v="2"/>
    <s v="RT 177800 (voids on top of HF seat)"/>
  </r>
  <r>
    <n v="7510"/>
    <x v="1"/>
    <x v="30"/>
    <s v="T-1000"/>
    <s v="130620 / 595057"/>
    <m/>
    <m/>
    <m/>
    <s v="Stellite 21"/>
    <s v="P5A-241B"/>
    <s v="WE05 / 33"/>
    <s v="yes"/>
    <n v="1"/>
    <n v="1"/>
    <n v="0"/>
    <n v="1"/>
    <m/>
  </r>
  <r>
    <n v="7510"/>
    <x v="1"/>
    <x v="30"/>
    <s v="T-1000"/>
    <s v="130620 / 594973"/>
    <m/>
    <m/>
    <m/>
    <s v="Stellite 21"/>
    <s v="P5A-241B"/>
    <s v="WE05 / 34"/>
    <s v="yes"/>
    <n v="1"/>
    <n v="1"/>
    <n v="0"/>
    <n v="1"/>
    <m/>
  </r>
  <r>
    <n v="7510"/>
    <x v="1"/>
    <x v="31"/>
    <s v="T-1000"/>
    <s v="128438 / 595208"/>
    <m/>
    <m/>
    <m/>
    <s v="Stellite 21"/>
    <s v="P5A-241B"/>
    <s v="WM68 / 5"/>
    <s v="yes"/>
    <n v="1"/>
    <n v="1"/>
    <n v="0"/>
    <n v="1"/>
    <m/>
  </r>
  <r>
    <n v="7510"/>
    <x v="1"/>
    <x v="31"/>
    <s v="T-1000"/>
    <s v="128438 / 595267"/>
    <m/>
    <m/>
    <m/>
    <s v="Stellite 21"/>
    <s v="P5A-241B"/>
    <s v="WM68 / 6-9"/>
    <s v="yes"/>
    <n v="4"/>
    <n v="4"/>
    <n v="0"/>
    <n v="4"/>
    <m/>
  </r>
  <r>
    <n v="7510"/>
    <x v="1"/>
    <x v="31"/>
    <s v="T-1000"/>
    <s v="128438 / 595030"/>
    <m/>
    <m/>
    <m/>
    <s v="Stellite 21"/>
    <s v="P5A-241B"/>
    <s v="WM68 / 4"/>
    <s v="yes"/>
    <n v="1"/>
    <n v="1"/>
    <n v="0"/>
    <n v="1"/>
    <m/>
  </r>
  <r>
    <n v="6167"/>
    <x v="1"/>
    <x v="32"/>
    <s v="T-1000"/>
    <s v="130229-003"/>
    <m/>
    <m/>
    <m/>
    <s v="Stellite 21"/>
    <s v="P1-241B"/>
    <s v="XC32"/>
    <s v="yes"/>
    <n v="6"/>
    <n v="6"/>
    <n v="0"/>
    <n v="6"/>
    <m/>
  </r>
  <r>
    <n v="6167"/>
    <x v="1"/>
    <x v="32"/>
    <s v="T-1000"/>
    <s v="130229-003"/>
    <m/>
    <m/>
    <m/>
    <s v="Stellite 21"/>
    <s v="P1-241B"/>
    <s v="XC32"/>
    <s v="yes"/>
    <n v="6"/>
    <n v="6"/>
    <n v="0"/>
    <n v="6"/>
    <m/>
  </r>
  <r>
    <n v="6167"/>
    <x v="1"/>
    <x v="32"/>
    <s v="T-1000"/>
    <s v="130229-003"/>
    <m/>
    <m/>
    <m/>
    <s v="Stellite 21"/>
    <s v="P1-241B"/>
    <s v="XC32"/>
    <s v="yes"/>
    <n v="4"/>
    <n v="4"/>
    <n v="0"/>
    <n v="4"/>
    <m/>
  </r>
  <r>
    <n v="6167"/>
    <x v="1"/>
    <x v="32"/>
    <s v="T-1000"/>
    <s v="130229-003"/>
    <m/>
    <m/>
    <m/>
    <s v="Stellite 21"/>
    <s v="P1-241B"/>
    <s v="XC32"/>
    <s v="yes"/>
    <n v="6"/>
    <n v="6"/>
    <n v="0"/>
    <n v="6"/>
    <m/>
  </r>
  <r>
    <n v="6167"/>
    <x v="1"/>
    <x v="32"/>
    <s v="T-1000"/>
    <s v="130229-003"/>
    <m/>
    <m/>
    <m/>
    <s v="Stellite 21"/>
    <s v="P1-241B"/>
    <s v="XC32"/>
    <s v="yes"/>
    <n v="6"/>
    <n v="6"/>
    <n v="0"/>
    <n v="6"/>
    <m/>
  </r>
  <r>
    <n v="6167"/>
    <x v="1"/>
    <x v="32"/>
    <s v="T-1000"/>
    <s v="130229-003"/>
    <m/>
    <m/>
    <m/>
    <s v="Stellite 21"/>
    <s v="P1-241B"/>
    <s v="XC32"/>
    <s v="yes"/>
    <n v="6"/>
    <n v="6"/>
    <n v="0"/>
    <n v="6"/>
    <m/>
  </r>
  <r>
    <n v="6167"/>
    <x v="1"/>
    <x v="32"/>
    <s v="T-1000"/>
    <s v="130229-003"/>
    <m/>
    <m/>
    <m/>
    <s v="Stellite 21"/>
    <s v="P1-241B"/>
    <s v="XC32"/>
    <s v="yes"/>
    <n v="3"/>
    <n v="3"/>
    <n v="0"/>
    <n v="3"/>
    <m/>
  </r>
  <r>
    <n v="6167"/>
    <x v="1"/>
    <x v="32"/>
    <s v="T-1000"/>
    <s v="130229-003"/>
    <m/>
    <m/>
    <m/>
    <s v="Stellite 21"/>
    <s v="P1-241B"/>
    <s v="WZ39"/>
    <s v="yes"/>
    <n v="1"/>
    <n v="1"/>
    <n v="0"/>
    <n v="1"/>
    <m/>
  </r>
  <r>
    <n v="6167"/>
    <x v="1"/>
    <x v="32"/>
    <s v="T-1000"/>
    <s v="130229-003"/>
    <m/>
    <m/>
    <m/>
    <s v="Stellite 21"/>
    <s v="P1-241B"/>
    <s v="XC32"/>
    <s v="yes"/>
    <n v="2"/>
    <n v="2"/>
    <n v="0"/>
    <n v="2"/>
    <m/>
  </r>
  <r>
    <n v="6167"/>
    <x v="1"/>
    <x v="32"/>
    <s v="T-1000"/>
    <s v="130429-003"/>
    <s v="02602412T"/>
    <s v="00167600T"/>
    <m/>
    <s v="Stellite 21"/>
    <s v="P1-241B"/>
    <s v="S4R / 1,2"/>
    <s v="yes"/>
    <n v="2"/>
    <n v="2"/>
    <n v="0"/>
    <n v="2"/>
    <m/>
  </r>
  <r>
    <n v="6167"/>
    <x v="1"/>
    <x v="32"/>
    <s v="T-1000"/>
    <s v="130429-011"/>
    <s v="02602409T"/>
    <s v="00167612T"/>
    <m/>
    <s v="Stellite 21"/>
    <s v="P1-241B"/>
    <s v="S4R / 3,4"/>
    <s v="yes"/>
    <n v="2"/>
    <n v="2"/>
    <n v="0"/>
    <n v="2"/>
    <m/>
  </r>
  <r>
    <n v="6167"/>
    <x v="1"/>
    <x v="32"/>
    <s v="T-1000"/>
    <s v="130429-019"/>
    <s v="02602349T"/>
    <m/>
    <m/>
    <s v="Stellite 21"/>
    <s v="P1-241B"/>
    <s v="S4R / 29-34"/>
    <s v="yes"/>
    <n v="6"/>
    <n v="6"/>
    <n v="0"/>
    <n v="6"/>
    <m/>
  </r>
  <r>
    <n v="6167"/>
    <x v="1"/>
    <x v="32"/>
    <s v="T-1000"/>
    <s v="130429-036"/>
    <s v="02602670T"/>
    <s v="00167314T"/>
    <s v="WO 595665"/>
    <s v="Stellite 21"/>
    <s v="P5A-241B"/>
    <s v="P4R / 1,2"/>
    <s v="yes"/>
    <n v="2"/>
    <n v="2"/>
    <n v="0"/>
    <n v="2"/>
    <m/>
  </r>
  <r>
    <n v="6167"/>
    <x v="1"/>
    <x v="32"/>
    <s v="T-1000"/>
    <s v="130429-021"/>
    <m/>
    <m/>
    <m/>
    <s v="Stellite 21"/>
    <s v="P5A-241B"/>
    <s v="S4T / 1-4"/>
    <s v="yes"/>
    <n v="4"/>
    <n v="4"/>
    <n v="0"/>
    <n v="4"/>
    <m/>
  </r>
  <r>
    <n v="6167"/>
    <x v="1"/>
    <x v="32"/>
    <s v="T-1000"/>
    <s v="128438-006"/>
    <s v="02614669T"/>
    <s v="00167948T"/>
    <n v="595552"/>
    <s v="Stellite 21"/>
    <s v="P5A-241B"/>
    <s v="WD93 / 40-42"/>
    <s v="yes"/>
    <n v="3"/>
    <n v="3"/>
    <n v="0"/>
    <n v="3"/>
    <m/>
  </r>
  <r>
    <n v="6167"/>
    <x v="1"/>
    <x v="32"/>
    <s v="T-1000"/>
    <s v="130429-001"/>
    <s v="02607381T"/>
    <s v="01354811T"/>
    <n v="595855"/>
    <s v="Stellite 21"/>
    <s v="P8-241B"/>
    <s v="S4U / 1"/>
    <s v="yes"/>
    <n v="1"/>
    <n v="1"/>
    <n v="0"/>
    <n v="1"/>
    <m/>
  </r>
  <r>
    <n v="6167"/>
    <x v="1"/>
    <x v="32"/>
    <s v="T-1000"/>
    <s v="130620-014"/>
    <m/>
    <m/>
    <m/>
    <s v="Stellite 21"/>
    <s v="P1-241N"/>
    <s v="WA40 / 58"/>
    <s v="yes"/>
    <n v="1"/>
    <n v="1"/>
    <n v="0"/>
    <n v="1"/>
    <m/>
  </r>
  <r>
    <n v="6167"/>
    <x v="1"/>
    <x v="32"/>
    <s v="T-1000"/>
    <s v="130620-015"/>
    <m/>
    <m/>
    <m/>
    <s v="Stellite 21"/>
    <s v="P1-241N"/>
    <s v="WA40 / 59"/>
    <s v="yes"/>
    <n v="1"/>
    <n v="1"/>
    <n v="0"/>
    <n v="1"/>
    <m/>
  </r>
  <r>
    <n v="7510"/>
    <x v="1"/>
    <x v="33"/>
    <s v="T-10"/>
    <s v="128895 / 594303"/>
    <m/>
    <s v="00671364T003"/>
    <m/>
    <s v="Stoody 110"/>
    <s v="P1-241H"/>
    <s v="J2N / 10"/>
    <s v="yes"/>
    <n v="1"/>
    <n v="1"/>
    <n v="0"/>
    <n v="1"/>
    <m/>
  </r>
  <r>
    <n v="7510"/>
    <x v="1"/>
    <x v="33"/>
    <s v="T-10"/>
    <s v="128895 / 594302"/>
    <m/>
    <s v="00671364T003"/>
    <m/>
    <s v="Stoody 110"/>
    <s v="P1-241H"/>
    <s v="J2N / 9"/>
    <s v="yes"/>
    <n v="1"/>
    <n v="1"/>
    <n v="0"/>
    <n v="1"/>
    <m/>
  </r>
  <r>
    <n v="6167"/>
    <x v="0"/>
    <x v="34"/>
    <s v="T-10"/>
    <s v="129367-011"/>
    <m/>
    <m/>
    <m/>
    <s v="Stellite 6"/>
    <s v="P8-246N"/>
    <s v="AM"/>
    <s v="NO"/>
    <n v="1"/>
    <n v="0"/>
    <n v="0"/>
    <n v="0"/>
    <s v="Failed / Used for development"/>
  </r>
  <r>
    <n v="6167"/>
    <x v="0"/>
    <x v="34"/>
    <s v="T-10"/>
    <s v="129367-011"/>
    <m/>
    <m/>
    <m/>
    <s v="Stellite 6"/>
    <s v="P8-246N"/>
    <s v="AM"/>
    <s v="NO"/>
    <n v="1"/>
    <n v="0"/>
    <n v="0"/>
    <n v="0"/>
    <s v="Failed / Used for development"/>
  </r>
  <r>
    <n v="6167"/>
    <x v="0"/>
    <x v="34"/>
    <s v="T-10"/>
    <s v="130069-001"/>
    <m/>
    <m/>
    <m/>
    <s v="Stellite 6"/>
    <s v="P8-246N"/>
    <s v="AN / 204"/>
    <s v="NO"/>
    <n v="1"/>
    <n v="0"/>
    <n v="0"/>
    <n v="0"/>
    <s v="Failed / Used for development"/>
  </r>
  <r>
    <n v="6167"/>
    <x v="0"/>
    <x v="18"/>
    <s v="T-10"/>
    <s v="129367-011"/>
    <m/>
    <m/>
    <m/>
    <s v="Stellite 6"/>
    <s v="P8-246N"/>
    <s v="AM"/>
    <s v="NO"/>
    <n v="1"/>
    <n v="0"/>
    <n v="0"/>
    <n v="0"/>
    <s v="Failed / Used for development"/>
  </r>
  <r>
    <n v="6167"/>
    <x v="0"/>
    <x v="35"/>
    <s v="T-10"/>
    <s v="129367-011"/>
    <m/>
    <m/>
    <m/>
    <s v="Stellite 6"/>
    <s v="P8-246N"/>
    <s v="AM"/>
    <s v="yes"/>
    <n v="1"/>
    <n v="1"/>
    <n v="0"/>
    <n v="1"/>
    <m/>
  </r>
  <r>
    <n v="6167"/>
    <x v="0"/>
    <x v="35"/>
    <s v="T-10"/>
    <s v="124091-001"/>
    <m/>
    <m/>
    <m/>
    <s v="Stellite 6"/>
    <s v="P8-246N"/>
    <s v="AK / 46"/>
    <s v="yes"/>
    <n v="1"/>
    <n v="1"/>
    <n v="0"/>
    <n v="1"/>
    <m/>
  </r>
  <r>
    <n v="7510"/>
    <x v="1"/>
    <x v="36"/>
    <s v="T-10"/>
    <s v="122396 / 595231"/>
    <m/>
    <s v="01355921T"/>
    <m/>
    <s v="Stoody 110"/>
    <s v="P8-241H"/>
    <s v="XA13 / 1-2"/>
    <s v="yes"/>
    <n v="2"/>
    <n v="2"/>
    <n v="0"/>
    <n v="2"/>
    <m/>
  </r>
  <r>
    <n v="7510"/>
    <x v="1"/>
    <x v="36"/>
    <s v="T-10"/>
    <s v="130345 / 595782"/>
    <m/>
    <s v="00656503T"/>
    <m/>
    <s v="Stoody 110"/>
    <s v="P8-241H"/>
    <s v="XA13 / 3"/>
    <s v="yes"/>
    <n v="1"/>
    <n v="1"/>
    <n v="0"/>
    <n v="1"/>
    <m/>
  </r>
  <r>
    <n v="7510"/>
    <x v="1"/>
    <x v="37"/>
    <s v="T-10"/>
    <n v="595114"/>
    <m/>
    <m/>
    <m/>
    <s v="Stoody 110"/>
    <s v="P8-241H"/>
    <s v="WZ78 / 2"/>
    <s v="NO"/>
    <n v="1"/>
    <n v="0"/>
    <n v="1"/>
    <n v="1"/>
    <s v="Rework / Scrapped"/>
  </r>
  <r>
    <n v="7510"/>
    <x v="1"/>
    <x v="34"/>
    <s v="T-1000"/>
    <n v="595159"/>
    <m/>
    <m/>
    <m/>
    <s v="Stellite 21"/>
    <s v="P1-241CE"/>
    <s v="SX31"/>
    <s v="yes"/>
    <n v="5"/>
    <n v="5"/>
    <n v="0"/>
    <n v="5"/>
    <m/>
  </r>
  <r>
    <n v="7510"/>
    <x v="1"/>
    <x v="34"/>
    <s v="T-1000"/>
    <s v="130396 / 595070"/>
    <m/>
    <m/>
    <m/>
    <s v="Stellite 21"/>
    <s v="P1-241CE"/>
    <s v="SS80 / 14-19"/>
    <s v="yes"/>
    <n v="6"/>
    <n v="6"/>
    <n v="0"/>
    <n v="6"/>
    <m/>
  </r>
  <r>
    <n v="7510"/>
    <x v="0"/>
    <x v="18"/>
    <s v="T-1000"/>
    <s v="130341 / 592523"/>
    <m/>
    <s v="04107628T"/>
    <m/>
    <s v="Stellite 6"/>
    <s v="P8-246N"/>
    <s v="AN / 202-203"/>
    <s v="yes"/>
    <n v="2"/>
    <m/>
    <m/>
    <n v="0"/>
    <m/>
  </r>
  <r>
    <n v="7510"/>
    <x v="0"/>
    <x v="18"/>
    <s v="T-1000"/>
    <s v="130347 / 592215"/>
    <m/>
    <s v="04103975T"/>
    <m/>
    <s v="Stellite 6"/>
    <s v="P8-246N"/>
    <s v="AN / 198-201"/>
    <s v="yes"/>
    <n v="4"/>
    <n v="4"/>
    <n v="0"/>
    <n v="4"/>
    <s v="Scrap (Mis-aligned in Fastem)"/>
  </r>
  <r>
    <n v="7510"/>
    <x v="0"/>
    <x v="18"/>
    <s v="T-1000"/>
    <s v="130680 / 592386"/>
    <m/>
    <s v="04138786T"/>
    <m/>
    <s v="Stellite 6"/>
    <s v="P8-246N"/>
    <s v="AV / 84"/>
    <s v="yes"/>
    <n v="1"/>
    <m/>
    <m/>
    <n v="0"/>
    <m/>
  </r>
  <r>
    <n v="7510"/>
    <x v="0"/>
    <x v="18"/>
    <s v="T-1000"/>
    <s v="130411 / 593951"/>
    <m/>
    <s v="04102835T"/>
    <m/>
    <s v="Stellite 6"/>
    <s v="P1-246N"/>
    <s v="AT / 31"/>
    <s v="yes"/>
    <n v="1"/>
    <n v="1"/>
    <m/>
    <n v="1"/>
    <m/>
  </r>
  <r>
    <n v="7510"/>
    <x v="0"/>
    <x v="38"/>
    <s v="T-1000"/>
    <s v="130693 / 592781"/>
    <m/>
    <s v="04107057T"/>
    <m/>
    <s v="Stellite 6"/>
    <s v="P8-246N"/>
    <s v="AW / 4"/>
    <s v="yes"/>
    <n v="1"/>
    <n v="1"/>
    <n v="0"/>
    <n v="1"/>
    <s v="Mis-machined"/>
  </r>
  <r>
    <n v="7510"/>
    <x v="0"/>
    <x v="38"/>
    <s v="T-1000"/>
    <s v="125609 / 593061"/>
    <m/>
    <s v="04128184T"/>
    <m/>
    <s v="Stellite 6"/>
    <s v="P8-246N"/>
    <s v="AU / 3"/>
    <s v="yes"/>
    <n v="1"/>
    <m/>
    <m/>
    <n v="0"/>
    <m/>
  </r>
  <r>
    <n v="7510"/>
    <x v="0"/>
    <x v="39"/>
    <s v="T-1000"/>
    <s v="128796 / 596625"/>
    <m/>
    <s v="04300223T003"/>
    <m/>
    <s v="Stellite 21"/>
    <s v="P1-241N"/>
    <s v="AQ / 4"/>
    <s v="yes"/>
    <n v="1"/>
    <n v="1"/>
    <n v="0"/>
    <n v="1"/>
    <m/>
  </r>
  <r>
    <n v="7510"/>
    <x v="1"/>
    <x v="36"/>
    <s v="T-10"/>
    <s v="A2173"/>
    <m/>
    <m/>
    <m/>
    <s v="Stoody 110"/>
    <s v="P1-241H"/>
    <m/>
    <s v="yes"/>
    <n v="1"/>
    <n v="1"/>
    <m/>
    <n v="1"/>
    <m/>
  </r>
  <r>
    <n v="6167"/>
    <x v="1"/>
    <x v="36"/>
    <s v="T-10"/>
    <s v="A2172"/>
    <m/>
    <m/>
    <m/>
    <s v="Stoody 110"/>
    <s v="P1-241H"/>
    <m/>
    <s v="yes"/>
    <n v="1"/>
    <n v="1"/>
    <m/>
    <n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6167"/>
    <x v="0"/>
    <d v="2020-06-25T00:00:00"/>
    <x v="0"/>
    <n v="128340"/>
    <s v="04001823T"/>
    <m/>
    <m/>
    <x v="0"/>
    <m/>
    <s v="AQ / 6"/>
    <s v="yes"/>
    <n v="1"/>
    <n v="1"/>
    <n v="0"/>
    <n v="1"/>
    <m/>
  </r>
  <r>
    <n v="6167"/>
    <x v="0"/>
    <d v="2020-06-26T00:00:00"/>
    <x v="0"/>
    <n v="129431"/>
    <s v="04003135T"/>
    <m/>
    <m/>
    <x v="0"/>
    <m/>
    <s v="AN / 190"/>
    <s v="yes"/>
    <n v="1"/>
    <n v="1"/>
    <n v="0"/>
    <n v="1"/>
    <m/>
  </r>
  <r>
    <n v="7510"/>
    <x v="1"/>
    <d v="2020-07-01T00:00:00"/>
    <x v="0"/>
    <m/>
    <n v="591914"/>
    <m/>
    <m/>
    <x v="1"/>
    <s v="P8-241CE"/>
    <s v="WD01"/>
    <s v="NO"/>
    <n v="1"/>
    <n v="0"/>
    <n v="1"/>
    <n v="1"/>
    <s v="RT # 177357"/>
  </r>
  <r>
    <n v="6167"/>
    <x v="0"/>
    <d v="2020-07-07T00:00:00"/>
    <x v="0"/>
    <s v="129578-001"/>
    <m/>
    <m/>
    <m/>
    <x v="0"/>
    <s v="P8-246N"/>
    <s v="AW / 3"/>
    <s v="NO"/>
    <n v="1"/>
    <n v="1"/>
    <n v="0"/>
    <n v="1"/>
    <s v="RT # 176937"/>
  </r>
  <r>
    <n v="6167"/>
    <x v="0"/>
    <d v="2020-07-07T00:00:00"/>
    <x v="0"/>
    <s v="130451-001"/>
    <m/>
    <m/>
    <m/>
    <x v="1"/>
    <s v="P1-241N"/>
    <s v="Q1S /12"/>
    <s v="yes"/>
    <n v="1"/>
    <n v="1"/>
    <n v="0"/>
    <n v="1"/>
    <m/>
  </r>
  <r>
    <n v="6167"/>
    <x v="1"/>
    <d v="2020-07-07T00:00:00"/>
    <x v="0"/>
    <m/>
    <n v="592484"/>
    <s v="00169547"/>
    <m/>
    <x v="1"/>
    <s v="P5A-241B"/>
    <m/>
    <s v="yes"/>
    <n v="3"/>
    <n v="3"/>
    <n v="0"/>
    <n v="3"/>
    <m/>
  </r>
  <r>
    <n v="7510"/>
    <x v="1"/>
    <d v="2020-07-09T00:00:00"/>
    <x v="0"/>
    <m/>
    <n v="592171"/>
    <m/>
    <m/>
    <x v="1"/>
    <s v="P1-241CE"/>
    <s v="SW08"/>
    <s v="yes"/>
    <n v="2"/>
    <n v="2"/>
    <n v="0"/>
    <n v="2"/>
    <s v="rt # 177321"/>
  </r>
  <r>
    <n v="6167"/>
    <x v="0"/>
    <d v="2020-07-09T00:00:00"/>
    <x v="0"/>
    <s v="129853-001"/>
    <m/>
    <m/>
    <m/>
    <x v="1"/>
    <s v="P8-241N"/>
    <s v="A9 / 116"/>
    <s v="yes"/>
    <n v="1"/>
    <n v="0"/>
    <n v="1"/>
    <n v="1"/>
    <m/>
  </r>
  <r>
    <n v="6167"/>
    <x v="1"/>
    <d v="2020-07-13T00:00:00"/>
    <x v="0"/>
    <m/>
    <n v="587916"/>
    <m/>
    <m/>
    <x v="1"/>
    <s v="P1-246B"/>
    <m/>
    <s v="yes"/>
    <n v="1"/>
    <n v="1"/>
    <n v="0"/>
    <n v="1"/>
    <m/>
  </r>
  <r>
    <n v="7510"/>
    <x v="1"/>
    <d v="2020-07-14T00:00:00"/>
    <x v="0"/>
    <m/>
    <n v="592757"/>
    <m/>
    <m/>
    <x v="1"/>
    <s v="P8-241B"/>
    <m/>
    <s v="yes"/>
    <n v="2"/>
    <n v="2"/>
    <n v="0"/>
    <n v="2"/>
    <m/>
  </r>
  <r>
    <n v="7510"/>
    <x v="0"/>
    <d v="2020-07-14T00:00:00"/>
    <x v="0"/>
    <s v="129853-001"/>
    <n v="592851"/>
    <m/>
    <m/>
    <x v="1"/>
    <s v="P8-241N"/>
    <s v="A9 / 116"/>
    <s v="NO"/>
    <n v="1"/>
    <n v="1"/>
    <n v="0"/>
    <n v="1"/>
    <m/>
  </r>
  <r>
    <n v="7510"/>
    <x v="1"/>
    <d v="2020-07-16T00:00:00"/>
    <x v="0"/>
    <n v="129571"/>
    <n v="592970"/>
    <m/>
    <m/>
    <x v="1"/>
    <s v="P1-241CE"/>
    <s v="SK54 / 2,3"/>
    <s v="yes"/>
    <n v="2"/>
    <n v="2"/>
    <n v="0"/>
    <n v="2"/>
    <m/>
  </r>
  <r>
    <n v="7510"/>
    <x v="1"/>
    <d v="2020-07-16T00:00:00"/>
    <x v="0"/>
    <n v="129571"/>
    <n v="592971"/>
    <m/>
    <m/>
    <x v="1"/>
    <s v="P1-241CE"/>
    <s v="SK54 / 4,5"/>
    <s v="yes"/>
    <n v="2"/>
    <n v="2"/>
    <n v="0"/>
    <n v="2"/>
    <m/>
  </r>
  <r>
    <n v="7510"/>
    <x v="1"/>
    <d v="2020-07-16T00:00:00"/>
    <x v="0"/>
    <m/>
    <n v="592752"/>
    <s v="00169547"/>
    <m/>
    <x v="1"/>
    <s v="P5A-241B"/>
    <m/>
    <s v="yes"/>
    <n v="1"/>
    <n v="1"/>
    <n v="0"/>
    <n v="1"/>
    <m/>
  </r>
  <r>
    <n v="7510"/>
    <x v="1"/>
    <d v="2020-07-20T00:00:00"/>
    <x v="0"/>
    <m/>
    <n v="591252"/>
    <m/>
    <m/>
    <x v="1"/>
    <s v="P1-241B"/>
    <m/>
    <s v="yes"/>
    <n v="1"/>
    <n v="1"/>
    <n v="0"/>
    <n v="1"/>
    <m/>
  </r>
  <r>
    <n v="7510"/>
    <x v="1"/>
    <d v="2020-07-20T00:00:00"/>
    <x v="0"/>
    <m/>
    <n v="592477"/>
    <m/>
    <m/>
    <x v="1"/>
    <s v="P1-241B"/>
    <m/>
    <s v="yes"/>
    <n v="1"/>
    <n v="1"/>
    <n v="0"/>
    <n v="1"/>
    <m/>
  </r>
  <r>
    <n v="7510"/>
    <x v="1"/>
    <d v="2020-07-21T00:00:00"/>
    <x v="0"/>
    <s v="593106 / 129571"/>
    <n v="593106"/>
    <m/>
    <m/>
    <x v="1"/>
    <s v="P1-241CE"/>
    <s v="SS80 / 20"/>
    <s v="yes"/>
    <n v="1"/>
    <n v="0"/>
    <n v="1"/>
    <n v="1"/>
    <s v="RT # 177331"/>
  </r>
  <r>
    <n v="6167"/>
    <x v="1"/>
    <d v="2020-07-20T00:00:00"/>
    <x v="0"/>
    <n v="130311"/>
    <m/>
    <m/>
    <m/>
    <x v="1"/>
    <s v="P1-241B"/>
    <s v="KD07"/>
    <s v="yes"/>
    <n v="4"/>
    <n v="0"/>
    <n v="4"/>
    <n v="4"/>
    <s v="RT 177464 &amp;177465"/>
  </r>
  <r>
    <n v="6167"/>
    <x v="1"/>
    <d v="2020-07-20T00:00:00"/>
    <x v="0"/>
    <n v="130311"/>
    <m/>
    <m/>
    <m/>
    <x v="1"/>
    <s v="P1-241B"/>
    <s v="KP70"/>
    <s v="yes"/>
    <n v="2"/>
    <n v="0"/>
    <n v="2"/>
    <n v="2"/>
    <s v="RT 177464 &amp;177465"/>
  </r>
  <r>
    <n v="6167"/>
    <x v="1"/>
    <d v="2020-07-20T00:00:00"/>
    <x v="0"/>
    <n v="130311"/>
    <m/>
    <m/>
    <m/>
    <x v="1"/>
    <s v="P1-241B"/>
    <s v="WZ39"/>
    <s v="yes"/>
    <n v="6"/>
    <n v="0"/>
    <n v="6"/>
    <n v="6"/>
    <s v="RT 177464 &amp;177465"/>
  </r>
  <r>
    <n v="6167"/>
    <x v="1"/>
    <d v="2020-07-20T00:00:00"/>
    <x v="0"/>
    <n v="130311"/>
    <m/>
    <m/>
    <m/>
    <x v="1"/>
    <s v="P1-241B"/>
    <s v="WZ39"/>
    <s v="yes"/>
    <n v="6"/>
    <n v="6"/>
    <n v="0"/>
    <n v="6"/>
    <m/>
  </r>
  <r>
    <n v="6167"/>
    <x v="1"/>
    <d v="2020-07-27T00:00:00"/>
    <x v="0"/>
    <m/>
    <n v="592698"/>
    <m/>
    <m/>
    <x v="1"/>
    <s v="P1-241N"/>
    <s v="M2C / 45-50"/>
    <s v="yes"/>
    <n v="6"/>
    <n v="6"/>
    <n v="0"/>
    <n v="6"/>
    <m/>
  </r>
  <r>
    <n v="6167"/>
    <x v="0"/>
    <d v="2020-07-27T00:00:00"/>
    <x v="0"/>
    <s v="130325-001"/>
    <m/>
    <m/>
    <m/>
    <x v="1"/>
    <s v="P1-241N"/>
    <s v="Q1S / 13-14"/>
    <s v="yes"/>
    <n v="2"/>
    <n v="2"/>
    <n v="0"/>
    <n v="2"/>
    <m/>
  </r>
  <r>
    <n v="6167"/>
    <x v="1"/>
    <d v="2020-07-28T00:00:00"/>
    <x v="0"/>
    <s v="00659858"/>
    <n v="591192"/>
    <m/>
    <m/>
    <x v="1"/>
    <s v="P15E-231B"/>
    <m/>
    <s v="yes"/>
    <n v="2"/>
    <n v="2"/>
    <n v="0"/>
    <n v="2"/>
    <m/>
  </r>
  <r>
    <n v="7510"/>
    <x v="1"/>
    <d v="2020-07-28T00:00:00"/>
    <x v="0"/>
    <n v="130060"/>
    <n v="592183"/>
    <m/>
    <m/>
    <x v="1"/>
    <s v="P1-241B"/>
    <s v="WA40 / 55"/>
    <s v="yes"/>
    <n v="1"/>
    <n v="1"/>
    <n v="0"/>
    <n v="1"/>
    <m/>
  </r>
  <r>
    <n v="7510"/>
    <x v="1"/>
    <d v="2020-07-28T00:00:00"/>
    <x v="0"/>
    <n v="130060"/>
    <n v="592182"/>
    <m/>
    <m/>
    <x v="1"/>
    <s v="P1-241B"/>
    <s v="WA40 / 56"/>
    <s v="yes"/>
    <n v="1"/>
    <n v="1"/>
    <n v="0"/>
    <n v="1"/>
    <m/>
  </r>
  <r>
    <n v="7510"/>
    <x v="1"/>
    <d v="2020-07-30T00:00:00"/>
    <x v="0"/>
    <m/>
    <n v="593044"/>
    <m/>
    <m/>
    <x v="1"/>
    <s v="P1-241CE"/>
    <s v="SW08"/>
    <s v="yes"/>
    <n v="1"/>
    <n v="1"/>
    <n v="0"/>
    <n v="1"/>
    <m/>
  </r>
  <r>
    <n v="6167"/>
    <x v="1"/>
    <d v="2020-08-03T00:00:00"/>
    <x v="0"/>
    <n v="130429"/>
    <s v="02602495130429020"/>
    <s v="00167621T"/>
    <m/>
    <x v="1"/>
    <s v="P5A-241B"/>
    <s v="S4T"/>
    <s v="yes"/>
    <n v="4"/>
    <n v="4"/>
    <n v="0"/>
    <n v="4"/>
    <m/>
  </r>
  <r>
    <n v="6167"/>
    <x v="0"/>
    <d v="2020-08-03T00:00:00"/>
    <x v="0"/>
    <n v="130318"/>
    <s v="04002932T"/>
    <s v="04112961T"/>
    <m/>
    <x v="0"/>
    <s v="P8-246N"/>
    <s v="AN / 197"/>
    <s v="yes"/>
    <n v="1"/>
    <n v="1"/>
    <n v="0"/>
    <n v="1"/>
    <m/>
  </r>
  <r>
    <n v="6167"/>
    <x v="0"/>
    <d v="2020-08-03T00:00:00"/>
    <x v="0"/>
    <n v="128199"/>
    <s v="04003119T"/>
    <s v="04102835T"/>
    <m/>
    <x v="0"/>
    <s v="P1-246N"/>
    <s v="AT / 28"/>
    <s v="yes"/>
    <n v="1"/>
    <n v="1"/>
    <n v="0"/>
    <n v="1"/>
    <m/>
  </r>
  <r>
    <n v="6167"/>
    <x v="0"/>
    <d v="2020-08-06T00:00:00"/>
    <x v="0"/>
    <n v="127166"/>
    <s v="04139292T"/>
    <s v="04139292T"/>
    <m/>
    <x v="0"/>
    <s v="P1-246N"/>
    <s v="AQ / 8"/>
    <s v="yes"/>
    <n v="1"/>
    <n v="1"/>
    <n v="0"/>
    <n v="1"/>
    <s v="WO 588887"/>
  </r>
  <r>
    <n v="6167"/>
    <x v="0"/>
    <d v="2020-08-06T00:00:00"/>
    <x v="0"/>
    <n v="128340"/>
    <s v="04001823T"/>
    <s v="04126228T"/>
    <m/>
    <x v="0"/>
    <s v="P1-246N"/>
    <s v="AU / 2"/>
    <s v="yes"/>
    <n v="1"/>
    <n v="1"/>
    <n v="0"/>
    <n v="1"/>
    <s v="at PT"/>
  </r>
  <r>
    <n v="6167"/>
    <x v="0"/>
    <d v="2020-08-06T00:00:00"/>
    <x v="0"/>
    <n v="129616"/>
    <s v="04000631T"/>
    <s v="04103736T"/>
    <m/>
    <x v="0"/>
    <s v="P1-246N"/>
    <s v="AF / 156"/>
    <s v="yes"/>
    <n v="1"/>
    <n v="0"/>
    <n v="1"/>
    <n v="1"/>
    <s v="cracked 2 places 180 apart (RT # 177767)"/>
  </r>
  <r>
    <n v="6167"/>
    <x v="0"/>
    <d v="2020-08-06T00:00:00"/>
    <x v="0"/>
    <n v="130593"/>
    <s v="04001182T"/>
    <s v="04103975T"/>
    <m/>
    <x v="0"/>
    <s v="P8-246N"/>
    <s v="AN / 193-196"/>
    <s v="yes"/>
    <n v="4"/>
    <n v="4"/>
    <n v="0"/>
    <n v="4"/>
    <s v="WO 590726"/>
  </r>
  <r>
    <n v="6167"/>
    <x v="0"/>
    <d v="2020-08-06T00:00:00"/>
    <x v="0"/>
    <n v="126447"/>
    <s v="04000456T"/>
    <s v="04107370T"/>
    <m/>
    <x v="0"/>
    <s v="P8-246N"/>
    <s v="AN / 192"/>
    <m/>
    <n v="0"/>
    <n v="1"/>
    <m/>
    <n v="1"/>
    <s v="Canceled"/>
  </r>
  <r>
    <n v="6167"/>
    <x v="0"/>
    <d v="2020-08-06T00:00:00"/>
    <x v="0"/>
    <n v="129461"/>
    <s v="04003137T"/>
    <s v="04136267T"/>
    <s v="04100304129461001"/>
    <x v="0"/>
    <s v="P8-246N"/>
    <s v="AB / 84"/>
    <m/>
    <n v="0"/>
    <n v="1"/>
    <m/>
    <n v="1"/>
    <s v="Canceled"/>
  </r>
  <r>
    <n v="7510"/>
    <x v="1"/>
    <d v="2020-08-12T00:00:00"/>
    <x v="0"/>
    <n v="130429"/>
    <s v="02602349T19"/>
    <s v="02602349T19"/>
    <s v="WO 595040"/>
    <x v="1"/>
    <s v="P1-241B"/>
    <s v="S4R"/>
    <s v="yes"/>
    <n v="6"/>
    <n v="6"/>
    <n v="0"/>
    <n v="6"/>
    <m/>
  </r>
  <r>
    <n v="7510"/>
    <x v="1"/>
    <d v="2020-08-12T00:00:00"/>
    <x v="0"/>
    <n v="130543"/>
    <s v="02613495T"/>
    <s v="02613495T"/>
    <s v="WO 593804"/>
    <x v="1"/>
    <s v="P1-241B"/>
    <s v="WA40"/>
    <s v="yes"/>
    <n v="8"/>
    <n v="8"/>
    <n v="0"/>
    <n v="8"/>
    <m/>
  </r>
  <r>
    <n v="7510"/>
    <x v="1"/>
    <d v="2020-08-12T00:00:00"/>
    <x v="0"/>
    <s v="WO 593945"/>
    <s v="026030479990400"/>
    <m/>
    <m/>
    <x v="1"/>
    <s v="P1-241B"/>
    <s v="SX31"/>
    <s v="yes"/>
    <n v="1"/>
    <n v="1"/>
    <n v="0"/>
    <n v="1"/>
    <s v="1.5&quot;  66228"/>
  </r>
  <r>
    <n v="7510"/>
    <x v="1"/>
    <d v="2020-08-12T00:00:00"/>
    <x v="0"/>
    <s v="WO 594296"/>
    <m/>
    <s v="00169537"/>
    <m/>
    <x v="1"/>
    <s v="P1-241B"/>
    <m/>
    <s v="yes"/>
    <n v="2"/>
    <n v="2"/>
    <n v="0"/>
    <n v="2"/>
    <m/>
  </r>
  <r>
    <n v="7510"/>
    <x v="1"/>
    <d v="2020-08-14T00:00:00"/>
    <x v="0"/>
    <n v="129574"/>
    <s v="02615196T"/>
    <s v="00167624T"/>
    <s v="00495743T"/>
    <x v="1"/>
    <s v="P1-241CE"/>
    <s v="SX69 / 8-11"/>
    <s v="yes"/>
    <n v="4"/>
    <n v="4"/>
    <n v="0"/>
    <n v="4"/>
    <m/>
  </r>
  <r>
    <n v="7510"/>
    <x v="1"/>
    <d v="2020-08-14T00:00:00"/>
    <x v="0"/>
    <s v="WO 593287"/>
    <m/>
    <m/>
    <s v="00495744"/>
    <x v="1"/>
    <s v="P5A-241B"/>
    <s v="SH52 / 15"/>
    <s v="NO"/>
    <n v="1"/>
    <n v="1"/>
    <n v="0"/>
    <n v="1"/>
    <m/>
  </r>
  <r>
    <n v="7510"/>
    <x v="1"/>
    <d v="2020-08-14T00:00:00"/>
    <x v="0"/>
    <n v="130655"/>
    <s v="02601228T"/>
    <s v="00168484T"/>
    <m/>
    <x v="1"/>
    <s v="P1-241B"/>
    <s v="WJ60"/>
    <s v="yes"/>
    <n v="1"/>
    <n v="1"/>
    <n v="0"/>
    <n v="1"/>
    <s v="Good"/>
  </r>
  <r>
    <n v="7510"/>
    <x v="1"/>
    <d v="2020-08-17T00:00:00"/>
    <x v="0"/>
    <n v="129574"/>
    <s v="02601384T"/>
    <s v="00168484T 003"/>
    <m/>
    <x v="1"/>
    <s v="P1-241CE"/>
    <s v="WJ60 / 1-11"/>
    <s v="yes"/>
    <n v="11"/>
    <n v="7"/>
    <n v="4"/>
    <n v="11"/>
    <s v="bodies 2,3,4 &amp; 5 were bad (REDD submitted)"/>
  </r>
  <r>
    <n v="7510"/>
    <x v="0"/>
    <d v="2020-08-17T00:00:00"/>
    <x v="0"/>
    <n v="129000"/>
    <s v="04002440T"/>
    <s v="04132346T"/>
    <m/>
    <x v="1"/>
    <s v="P8-241N"/>
    <s v="AL / 7"/>
    <s v="yes"/>
    <n v="1"/>
    <n v="1"/>
    <n v="0"/>
    <n v="1"/>
    <s v="PT Good"/>
  </r>
  <r>
    <n v="7510"/>
    <x v="0"/>
    <d v="2020-08-19T00:00:00"/>
    <x v="0"/>
    <n v="123982"/>
    <s v="04002487T"/>
    <s v="04102835T"/>
    <n v="581390"/>
    <x v="0"/>
    <s v="P1-246N"/>
    <s v="AT / 29, 30"/>
    <s v="yes"/>
    <n v="2"/>
    <n v="1"/>
    <n v="1"/>
    <n v="2"/>
    <s v="AT / 30 leaked past plug. May be bad"/>
  </r>
  <r>
    <n v="7510"/>
    <x v="0"/>
    <d v="2020-09-22T00:00:00"/>
    <x v="0"/>
    <n v="123982"/>
    <s v="04002487T"/>
    <s v="04102835T"/>
    <n v="592382"/>
    <x v="0"/>
    <s v="P1-246N"/>
    <s v="AT / 30"/>
    <s v="NO"/>
    <n v="1"/>
    <n v="1"/>
    <n v="0"/>
    <n v="1"/>
    <s v="AT / 30 Rework"/>
  </r>
  <r>
    <n v="6167"/>
    <x v="1"/>
    <d v="2020-07-06T00:00:00"/>
    <x v="1"/>
    <n v="129565"/>
    <m/>
    <m/>
    <m/>
    <x v="2"/>
    <s v="P1-241H"/>
    <s v="CMJ"/>
    <s v="yes"/>
    <n v="3"/>
    <n v="3"/>
    <n v="0"/>
    <n v="3"/>
    <m/>
  </r>
  <r>
    <n v="6167"/>
    <x v="1"/>
    <d v="2020-07-08T00:00:00"/>
    <x v="1"/>
    <s v="122397-003"/>
    <s v="02611101T03"/>
    <s v="00655565T03"/>
    <s v="004957419990100"/>
    <x v="2"/>
    <s v="P8-241H"/>
    <s v="EZ19 / 16"/>
    <s v="yes"/>
    <n v="1"/>
    <n v="1"/>
    <n v="0"/>
    <n v="1"/>
    <m/>
  </r>
  <r>
    <n v="6167"/>
    <x v="1"/>
    <d v="2020-07-15T00:00:00"/>
    <x v="1"/>
    <s v="WO 592657"/>
    <m/>
    <m/>
    <s v=",004957349990100"/>
    <x v="2"/>
    <s v="P1-241H"/>
    <s v="S4Q / 1"/>
    <s v="NO"/>
    <n v="1"/>
    <n v="0"/>
    <n v="1"/>
    <n v="1"/>
    <s v="Failed PT on initial / Failed PT on RWK / Scrapped"/>
  </r>
  <r>
    <n v="7510"/>
    <x v="1"/>
    <d v="2020-08-19T00:00:00"/>
    <x v="1"/>
    <n v="130388"/>
    <m/>
    <m/>
    <m/>
    <x v="2"/>
    <s v="P8-241H"/>
    <s v="WZ78 / 1,2"/>
    <s v="yes"/>
    <n v="1"/>
    <n v="1"/>
    <n v="0"/>
    <n v="1"/>
    <s v="Failed because of mis-alignment"/>
  </r>
  <r>
    <n v="6167"/>
    <x v="1"/>
    <d v="2020-08-03T00:00:00"/>
    <x v="1"/>
    <n v="131302"/>
    <m/>
    <s v="1355251T"/>
    <s v="004957359990100"/>
    <x v="2"/>
    <s v="P8-241H"/>
    <s v="S4P / 3"/>
    <s v="yes"/>
    <n v="1"/>
    <n v="1"/>
    <n v="0"/>
    <n v="1"/>
    <s v="Seat bore drilled off center (Scrap)"/>
  </r>
  <r>
    <n v="6167"/>
    <x v="1"/>
    <d v="2020-08-03T00:00:00"/>
    <x v="1"/>
    <n v="128895"/>
    <s v="02615146128895001"/>
    <s v=",00671363T"/>
    <s v=",016104919990100"/>
    <x v="2"/>
    <s v="P1-241H"/>
    <s v="Q1Q / 8"/>
    <s v="yes"/>
    <n v="1"/>
    <n v="1"/>
    <n v="0"/>
    <n v="1"/>
    <m/>
  </r>
  <r>
    <n v="6167"/>
    <x v="1"/>
    <d v="2020-08-03T00:00:00"/>
    <x v="1"/>
    <n v="130457"/>
    <s v="02615232T"/>
    <s v=",00659354T"/>
    <s v=",004957349990100"/>
    <x v="2"/>
    <s v="P1-241H"/>
    <s v="S4Q / 3"/>
    <s v="yes"/>
    <n v="1"/>
    <n v="1"/>
    <n v="0"/>
    <n v="1"/>
    <s v="Replacement for S4Q / 1"/>
  </r>
  <r>
    <n v="7510"/>
    <x v="1"/>
    <d v="2020-08-26T00:00:00"/>
    <x v="0"/>
    <s v="WO 593049"/>
    <m/>
    <m/>
    <m/>
    <x v="0"/>
    <s v="P5A-246CE"/>
    <s v="BYJ"/>
    <s v="yes"/>
    <n v="1"/>
    <n v="1"/>
    <n v="0"/>
    <n v="1"/>
    <s v="OH"/>
  </r>
  <r>
    <n v="7510"/>
    <x v="1"/>
    <d v="2020-08-28T00:00:00"/>
    <x v="0"/>
    <n v="130311"/>
    <m/>
    <m/>
    <m/>
    <x v="1"/>
    <s v="P1-241B"/>
    <s v="MR14"/>
    <s v="yes"/>
    <n v="2"/>
    <n v="2"/>
    <n v="0"/>
    <n v="2"/>
    <s v="1 has small defect on seat face (acceptable)"/>
  </r>
  <r>
    <n v="7510"/>
    <x v="1"/>
    <d v="2020-08-28T00:00:00"/>
    <x v="0"/>
    <s v="WO 594114"/>
    <m/>
    <m/>
    <m/>
    <x v="1"/>
    <s v="P5A-241B"/>
    <m/>
    <s v="yes"/>
    <n v="1"/>
    <n v="1"/>
    <n v="0"/>
    <n v="1"/>
    <m/>
  </r>
  <r>
    <n v="7510"/>
    <x v="1"/>
    <d v="2020-08-28T00:00:00"/>
    <x v="0"/>
    <s v="WO 593999"/>
    <m/>
    <m/>
    <m/>
    <x v="1"/>
    <s v="P5A-241B"/>
    <m/>
    <s v="yes"/>
    <n v="1"/>
    <n v="1"/>
    <n v="0"/>
    <n v="1"/>
    <m/>
  </r>
  <r>
    <n v="7510"/>
    <x v="1"/>
    <d v="2020-08-29T00:00:00"/>
    <x v="0"/>
    <s v="WO 594532"/>
    <m/>
    <m/>
    <m/>
    <x v="1"/>
    <s v="P1-241B"/>
    <m/>
    <s v="yes"/>
    <n v="1"/>
    <n v="1"/>
    <n v="0"/>
    <n v="1"/>
    <m/>
  </r>
  <r>
    <n v="7510"/>
    <x v="1"/>
    <d v="2020-08-29T00:00:00"/>
    <x v="0"/>
    <s v="WO 594605"/>
    <m/>
    <s v="00667658"/>
    <m/>
    <x v="1"/>
    <s v="P1-241B"/>
    <m/>
    <s v="yes"/>
    <n v="2"/>
    <n v="2"/>
    <n v="0"/>
    <n v="2"/>
    <m/>
  </r>
  <r>
    <n v="7510"/>
    <x v="1"/>
    <d v="2020-08-31T00:00:00"/>
    <x v="0"/>
    <n v="130701"/>
    <s v="02615246T"/>
    <s v="01355251T"/>
    <s v="00495735 9990100"/>
    <x v="1"/>
    <s v="P8-241N"/>
    <s v="S4N / 8"/>
    <s v="yes"/>
    <n v="1"/>
    <n v="1"/>
    <n v="0"/>
    <n v="1"/>
    <m/>
  </r>
  <r>
    <n v="7510"/>
    <x v="1"/>
    <d v="2020-08-31T00:00:00"/>
    <x v="0"/>
    <n v="128438"/>
    <m/>
    <m/>
    <m/>
    <x v="1"/>
    <s v="P5A-241B"/>
    <s v="WD93 / 38,39"/>
    <s v="yes"/>
    <n v="2"/>
    <n v="2"/>
    <n v="0"/>
    <n v="2"/>
    <m/>
  </r>
  <r>
    <n v="7510"/>
    <x v="1"/>
    <d v="2020-08-28T00:00:00"/>
    <x v="1"/>
    <s v="A2173"/>
    <m/>
    <m/>
    <m/>
    <x v="2"/>
    <s v="P1-241H"/>
    <m/>
    <s v="yes"/>
    <n v="1"/>
    <n v="0"/>
    <n v="0"/>
    <n v="0"/>
    <s v="Welder Qual / Lack of fusion on seat face"/>
  </r>
  <r>
    <n v="6167"/>
    <x v="1"/>
    <d v="2020-08-28T00:00:00"/>
    <x v="1"/>
    <s v="A2172"/>
    <m/>
    <m/>
    <m/>
    <x v="2"/>
    <s v="P1-241H"/>
    <m/>
    <s v="yes"/>
    <n v="1"/>
    <n v="0"/>
    <n v="0"/>
    <n v="0"/>
    <s v="Welder Qual / Lack of fusion on seat face"/>
  </r>
  <r>
    <n v="6167"/>
    <x v="1"/>
    <d v="2020-09-04T00:00:00"/>
    <x v="0"/>
    <s v="wo 595044"/>
    <m/>
    <m/>
    <m/>
    <x v="1"/>
    <s v="P1-241B"/>
    <s v="Blowdown"/>
    <s v="yes"/>
    <n v="1"/>
    <n v="1"/>
    <n v="0"/>
    <n v="1"/>
    <s v="Stellite good / wrong proc on RT"/>
  </r>
  <r>
    <n v="7510"/>
    <x v="0"/>
    <d v="2020-09-09T00:00:00"/>
    <x v="0"/>
    <m/>
    <n v="596055"/>
    <m/>
    <m/>
    <x v="1"/>
    <s v="P1-241N"/>
    <s v="J2L / 10"/>
    <s v="yes"/>
    <n v="1"/>
    <n v="1"/>
    <n v="0"/>
    <n v="1"/>
    <m/>
  </r>
  <r>
    <n v="7510"/>
    <x v="1"/>
    <d v="2020-09-09T00:00:00"/>
    <x v="0"/>
    <s v="130188 / 595045"/>
    <s v="02611095T"/>
    <m/>
    <m/>
    <x v="1"/>
    <s v="P1-241MR"/>
    <s v="SX54 / 6"/>
    <s v="yes"/>
    <n v="1"/>
    <n v="1"/>
    <n v="0"/>
    <n v="1"/>
    <m/>
  </r>
  <r>
    <n v="7510"/>
    <x v="1"/>
    <d v="2020-09-10T00:00:00"/>
    <x v="0"/>
    <s v="130229 / 595478"/>
    <s v="02610698T003"/>
    <m/>
    <m/>
    <x v="1"/>
    <s v="P1-241B"/>
    <s v="XC32 / 1-6"/>
    <s v="yes"/>
    <n v="6"/>
    <n v="6"/>
    <n v="0"/>
    <n v="6"/>
    <m/>
  </r>
  <r>
    <n v="7510"/>
    <x v="1"/>
    <d v="2020-09-10T00:00:00"/>
    <x v="0"/>
    <s v="130229 / 595485"/>
    <s v="02610698T003"/>
    <m/>
    <m/>
    <x v="1"/>
    <s v="P1-241B"/>
    <s v="XC32 / 7-10"/>
    <s v="yes"/>
    <n v="4"/>
    <n v="4"/>
    <n v="0"/>
    <n v="4"/>
    <m/>
  </r>
  <r>
    <n v="7510"/>
    <x v="1"/>
    <d v="2020-09-14T00:00:00"/>
    <x v="0"/>
    <s v="130429 / 595673"/>
    <m/>
    <s v="00167612130429011"/>
    <m/>
    <x v="1"/>
    <s v="P1-241B"/>
    <s v="S4R / 5-10"/>
    <s v="yes"/>
    <n v="6"/>
    <n v="6"/>
    <n v="0"/>
    <n v="6"/>
    <m/>
  </r>
  <r>
    <n v="7510"/>
    <x v="1"/>
    <d v="2020-09-14T00:00:00"/>
    <x v="0"/>
    <s v="130429 / 595672"/>
    <m/>
    <s v="00167612130429011"/>
    <m/>
    <x v="1"/>
    <s v="P1-241B"/>
    <s v="S4R / 11-16"/>
    <s v="yes"/>
    <n v="6"/>
    <n v="6"/>
    <n v="0"/>
    <n v="6"/>
    <m/>
  </r>
  <r>
    <n v="7510"/>
    <x v="1"/>
    <d v="2020-09-14T00:00:00"/>
    <x v="0"/>
    <s v="130429 / 595668"/>
    <m/>
    <s v="00167601130429019"/>
    <m/>
    <x v="1"/>
    <s v="P1-241B"/>
    <s v="S4R / 17-22"/>
    <s v="yes"/>
    <n v="6"/>
    <n v="6"/>
    <n v="0"/>
    <n v="6"/>
    <m/>
  </r>
  <r>
    <n v="7510"/>
    <x v="1"/>
    <d v="2020-09-14T00:00:00"/>
    <x v="0"/>
    <s v="130429 / 595670"/>
    <m/>
    <s v="00167601130429019"/>
    <m/>
    <x v="1"/>
    <s v="P1-241B"/>
    <s v="S4R / 23-28"/>
    <s v="yes"/>
    <n v="6"/>
    <n v="6"/>
    <n v="0"/>
    <n v="6"/>
    <m/>
  </r>
  <r>
    <n v="7510"/>
    <x v="1"/>
    <d v="2020-09-14T00:00:00"/>
    <x v="0"/>
    <s v="130620 / 595275"/>
    <m/>
    <s v="00167612130620011"/>
    <m/>
    <x v="1"/>
    <s v="P1-241N"/>
    <s v="WA40 / 57"/>
    <s v="yes"/>
    <n v="1"/>
    <n v="1"/>
    <n v="0"/>
    <n v="1"/>
    <m/>
  </r>
  <r>
    <n v="7510"/>
    <x v="1"/>
    <d v="2020-09-15T00:00:00"/>
    <x v="0"/>
    <s v="130561 / 595293"/>
    <m/>
    <m/>
    <m/>
    <x v="1"/>
    <s v="P1-241B"/>
    <s v="SX31"/>
    <s v="yes"/>
    <n v="2"/>
    <n v="1"/>
    <n v="1"/>
    <n v="2"/>
    <s v="RT 177800 (voids on top of HF seat)"/>
  </r>
  <r>
    <n v="7510"/>
    <x v="1"/>
    <d v="2020-09-15T00:00:00"/>
    <x v="0"/>
    <s v="130620 / 595057"/>
    <m/>
    <m/>
    <m/>
    <x v="1"/>
    <s v="P5A-241B"/>
    <s v="WE05 / 33"/>
    <s v="yes"/>
    <n v="1"/>
    <n v="1"/>
    <n v="0"/>
    <n v="1"/>
    <m/>
  </r>
  <r>
    <n v="7510"/>
    <x v="1"/>
    <d v="2020-09-15T00:00:00"/>
    <x v="0"/>
    <s v="130620 / 594973"/>
    <m/>
    <m/>
    <m/>
    <x v="1"/>
    <s v="P5A-241B"/>
    <s v="WE05 / 34"/>
    <s v="yes"/>
    <n v="1"/>
    <n v="1"/>
    <n v="0"/>
    <n v="1"/>
    <m/>
  </r>
  <r>
    <n v="7510"/>
    <x v="1"/>
    <d v="2020-09-17T00:00:00"/>
    <x v="0"/>
    <s v="128438 / 595208"/>
    <m/>
    <m/>
    <m/>
    <x v="1"/>
    <s v="P5A-241B"/>
    <s v="WM68 / 5"/>
    <s v="yes"/>
    <n v="1"/>
    <n v="1"/>
    <n v="0"/>
    <n v="1"/>
    <m/>
  </r>
  <r>
    <n v="7510"/>
    <x v="1"/>
    <d v="2020-09-17T00:00:00"/>
    <x v="0"/>
    <s v="128438 / 595267"/>
    <m/>
    <m/>
    <m/>
    <x v="1"/>
    <s v="P5A-241B"/>
    <s v="WM68 / 6-9"/>
    <s v="yes"/>
    <n v="4"/>
    <n v="4"/>
    <n v="0"/>
    <n v="4"/>
    <m/>
  </r>
  <r>
    <n v="7510"/>
    <x v="1"/>
    <d v="2020-09-17T00:00:00"/>
    <x v="0"/>
    <s v="128438 / 595030"/>
    <m/>
    <m/>
    <m/>
    <x v="1"/>
    <s v="P5A-241B"/>
    <s v="WM68 / 4"/>
    <s v="yes"/>
    <n v="1"/>
    <n v="1"/>
    <n v="0"/>
    <n v="1"/>
    <m/>
  </r>
  <r>
    <n v="6167"/>
    <x v="1"/>
    <d v="2020-09-18T00:00:00"/>
    <x v="0"/>
    <s v="130229-003"/>
    <m/>
    <m/>
    <m/>
    <x v="1"/>
    <s v="P1-241B"/>
    <s v="XC32"/>
    <s v="yes"/>
    <n v="6"/>
    <n v="6"/>
    <n v="0"/>
    <n v="6"/>
    <m/>
  </r>
  <r>
    <n v="6167"/>
    <x v="1"/>
    <d v="2020-09-18T00:00:00"/>
    <x v="0"/>
    <s v="130229-003"/>
    <m/>
    <m/>
    <m/>
    <x v="1"/>
    <s v="P1-241B"/>
    <s v="XC32"/>
    <s v="yes"/>
    <n v="6"/>
    <n v="6"/>
    <n v="0"/>
    <n v="6"/>
    <m/>
  </r>
  <r>
    <n v="6167"/>
    <x v="1"/>
    <d v="2020-09-18T00:00:00"/>
    <x v="0"/>
    <s v="130229-003"/>
    <m/>
    <m/>
    <m/>
    <x v="1"/>
    <s v="P1-241B"/>
    <s v="XC32"/>
    <s v="yes"/>
    <n v="4"/>
    <n v="4"/>
    <n v="0"/>
    <n v="4"/>
    <m/>
  </r>
  <r>
    <n v="6167"/>
    <x v="1"/>
    <d v="2020-09-18T00:00:00"/>
    <x v="0"/>
    <s v="130229-003"/>
    <m/>
    <m/>
    <m/>
    <x v="1"/>
    <s v="P1-241B"/>
    <s v="XC32"/>
    <s v="yes"/>
    <n v="6"/>
    <n v="6"/>
    <n v="0"/>
    <n v="6"/>
    <m/>
  </r>
  <r>
    <n v="6167"/>
    <x v="1"/>
    <d v="2020-09-18T00:00:00"/>
    <x v="0"/>
    <s v="130229-003"/>
    <m/>
    <m/>
    <m/>
    <x v="1"/>
    <s v="P1-241B"/>
    <s v="XC32"/>
    <s v="yes"/>
    <n v="6"/>
    <n v="6"/>
    <n v="0"/>
    <n v="6"/>
    <m/>
  </r>
  <r>
    <n v="6167"/>
    <x v="1"/>
    <d v="2020-09-18T00:00:00"/>
    <x v="0"/>
    <s v="130229-003"/>
    <m/>
    <m/>
    <m/>
    <x v="1"/>
    <s v="P1-241B"/>
    <s v="XC32"/>
    <s v="yes"/>
    <n v="6"/>
    <n v="6"/>
    <n v="0"/>
    <n v="6"/>
    <m/>
  </r>
  <r>
    <n v="6167"/>
    <x v="1"/>
    <d v="2020-09-18T00:00:00"/>
    <x v="0"/>
    <s v="130229-003"/>
    <m/>
    <m/>
    <m/>
    <x v="1"/>
    <s v="P1-241B"/>
    <s v="XC32"/>
    <s v="yes"/>
    <n v="3"/>
    <n v="3"/>
    <n v="0"/>
    <n v="3"/>
    <m/>
  </r>
  <r>
    <n v="6167"/>
    <x v="1"/>
    <d v="2020-09-18T00:00:00"/>
    <x v="0"/>
    <s v="130229-003"/>
    <m/>
    <m/>
    <m/>
    <x v="1"/>
    <s v="P1-241B"/>
    <s v="WZ39"/>
    <s v="yes"/>
    <n v="1"/>
    <n v="1"/>
    <n v="0"/>
    <n v="1"/>
    <m/>
  </r>
  <r>
    <n v="6167"/>
    <x v="1"/>
    <d v="2020-09-18T00:00:00"/>
    <x v="0"/>
    <s v="130229-003"/>
    <m/>
    <m/>
    <m/>
    <x v="1"/>
    <s v="P1-241B"/>
    <s v="XC32"/>
    <s v="yes"/>
    <n v="2"/>
    <n v="2"/>
    <n v="0"/>
    <n v="2"/>
    <m/>
  </r>
  <r>
    <n v="6167"/>
    <x v="1"/>
    <d v="2020-09-18T00:00:00"/>
    <x v="0"/>
    <s v="130429-003"/>
    <s v="02602412T"/>
    <s v="00167600T"/>
    <m/>
    <x v="1"/>
    <s v="P1-241B"/>
    <s v="S4R / 1,2"/>
    <s v="yes"/>
    <n v="2"/>
    <n v="2"/>
    <n v="0"/>
    <n v="2"/>
    <m/>
  </r>
  <r>
    <n v="6167"/>
    <x v="1"/>
    <d v="2020-09-18T00:00:00"/>
    <x v="0"/>
    <s v="130429-011"/>
    <s v="02602409T"/>
    <s v="00167612T"/>
    <m/>
    <x v="1"/>
    <s v="P1-241B"/>
    <s v="S4R / 3,4"/>
    <s v="yes"/>
    <n v="2"/>
    <n v="2"/>
    <n v="0"/>
    <n v="2"/>
    <m/>
  </r>
  <r>
    <n v="6167"/>
    <x v="1"/>
    <d v="2020-09-18T00:00:00"/>
    <x v="0"/>
    <s v="130429-019"/>
    <s v="02602349T"/>
    <m/>
    <m/>
    <x v="1"/>
    <s v="P1-241B"/>
    <s v="S4R / 29-34"/>
    <s v="yes"/>
    <n v="6"/>
    <n v="6"/>
    <n v="0"/>
    <n v="6"/>
    <m/>
  </r>
  <r>
    <n v="6167"/>
    <x v="1"/>
    <d v="2020-09-18T00:00:00"/>
    <x v="0"/>
    <s v="130429-036"/>
    <s v="02602670T"/>
    <s v="00167314T"/>
    <s v="WO 595665"/>
    <x v="1"/>
    <s v="P5A-241B"/>
    <s v="P4R / 1,2"/>
    <s v="yes"/>
    <n v="2"/>
    <n v="2"/>
    <n v="0"/>
    <n v="2"/>
    <m/>
  </r>
  <r>
    <n v="6167"/>
    <x v="1"/>
    <d v="2020-09-18T00:00:00"/>
    <x v="0"/>
    <s v="130429-021"/>
    <m/>
    <m/>
    <m/>
    <x v="1"/>
    <s v="P5A-241B"/>
    <s v="S4T / 1-4"/>
    <s v="yes"/>
    <n v="4"/>
    <n v="4"/>
    <n v="0"/>
    <n v="4"/>
    <m/>
  </r>
  <r>
    <n v="6167"/>
    <x v="1"/>
    <d v="2020-09-18T00:00:00"/>
    <x v="0"/>
    <s v="128438-006"/>
    <s v="02614669T"/>
    <s v="00167948T"/>
    <n v="595552"/>
    <x v="1"/>
    <s v="P5A-241B"/>
    <s v="WD93 / 40-42"/>
    <s v="yes"/>
    <n v="3"/>
    <n v="3"/>
    <n v="0"/>
    <n v="3"/>
    <m/>
  </r>
  <r>
    <n v="6167"/>
    <x v="1"/>
    <d v="2020-09-18T00:00:00"/>
    <x v="0"/>
    <s v="130429-001"/>
    <s v="02607381T"/>
    <s v="01354811T"/>
    <n v="595855"/>
    <x v="1"/>
    <s v="P8-241B"/>
    <s v="S4U / 1"/>
    <s v="yes"/>
    <n v="1"/>
    <n v="1"/>
    <n v="0"/>
    <n v="1"/>
    <m/>
  </r>
  <r>
    <n v="6167"/>
    <x v="1"/>
    <d v="2020-09-18T00:00:00"/>
    <x v="0"/>
    <s v="130620-014"/>
    <m/>
    <m/>
    <m/>
    <x v="1"/>
    <s v="P1-241N"/>
    <s v="WA40 / 58"/>
    <s v="yes"/>
    <n v="1"/>
    <n v="1"/>
    <n v="0"/>
    <n v="1"/>
    <m/>
  </r>
  <r>
    <n v="6167"/>
    <x v="1"/>
    <d v="2020-09-18T00:00:00"/>
    <x v="0"/>
    <s v="130620-015"/>
    <m/>
    <m/>
    <m/>
    <x v="1"/>
    <s v="P1-241N"/>
    <s v="WA40 / 59"/>
    <s v="yes"/>
    <n v="1"/>
    <n v="1"/>
    <n v="0"/>
    <n v="1"/>
    <m/>
  </r>
  <r>
    <n v="7510"/>
    <x v="1"/>
    <d v="2020-09-08T00:00:00"/>
    <x v="1"/>
    <s v="128895 / 594303"/>
    <m/>
    <s v="00671364T003"/>
    <m/>
    <x v="2"/>
    <s v="P1-241H"/>
    <s v="J2N / 10"/>
    <s v="yes"/>
    <n v="1"/>
    <n v="1"/>
    <n v="0"/>
    <n v="1"/>
    <m/>
  </r>
  <r>
    <n v="7510"/>
    <x v="1"/>
    <d v="2020-09-08T00:00:00"/>
    <x v="1"/>
    <s v="128895 / 594302"/>
    <m/>
    <s v="00671364T003"/>
    <m/>
    <x v="2"/>
    <s v="P1-241H"/>
    <s v="J2N / 9"/>
    <s v="yes"/>
    <n v="1"/>
    <n v="1"/>
    <n v="0"/>
    <n v="1"/>
    <m/>
  </r>
  <r>
    <n v="6167"/>
    <x v="0"/>
    <d v="2020-09-21T00:00:00"/>
    <x v="1"/>
    <s v="129367-011"/>
    <m/>
    <m/>
    <m/>
    <x v="0"/>
    <s v="P8-246N"/>
    <s v="AM"/>
    <s v="NO"/>
    <n v="1"/>
    <n v="0"/>
    <n v="0"/>
    <n v="0"/>
    <s v="Failed / Used for development"/>
  </r>
  <r>
    <n v="6167"/>
    <x v="0"/>
    <d v="2020-09-21T00:00:00"/>
    <x v="1"/>
    <s v="129367-011"/>
    <m/>
    <m/>
    <m/>
    <x v="0"/>
    <s v="P8-246N"/>
    <s v="AM"/>
    <s v="NO"/>
    <n v="1"/>
    <n v="0"/>
    <n v="0"/>
    <n v="0"/>
    <s v="Failed / Used for development"/>
  </r>
  <r>
    <n v="6167"/>
    <x v="0"/>
    <d v="2020-09-21T00:00:00"/>
    <x v="1"/>
    <s v="130069-001"/>
    <m/>
    <m/>
    <m/>
    <x v="0"/>
    <s v="P8-246N"/>
    <s v="AN / 204"/>
    <s v="NO"/>
    <n v="1"/>
    <n v="0"/>
    <n v="0"/>
    <n v="0"/>
    <s v="Failed / Used for development"/>
  </r>
  <r>
    <n v="6167"/>
    <x v="0"/>
    <d v="2020-09-22T00:00:00"/>
    <x v="1"/>
    <s v="129367-011"/>
    <m/>
    <m/>
    <m/>
    <x v="0"/>
    <s v="P8-246N"/>
    <s v="AM"/>
    <s v="NO"/>
    <n v="1"/>
    <n v="0"/>
    <n v="0"/>
    <n v="0"/>
    <s v="Failed / Used for development"/>
  </r>
  <r>
    <n v="6167"/>
    <x v="0"/>
    <d v="2020-09-25T00:00:00"/>
    <x v="1"/>
    <s v="129367-011"/>
    <m/>
    <m/>
    <m/>
    <x v="0"/>
    <s v="P8-246N"/>
    <s v="AM"/>
    <s v="yes"/>
    <n v="1"/>
    <n v="1"/>
    <n v="0"/>
    <n v="1"/>
    <m/>
  </r>
  <r>
    <n v="6167"/>
    <x v="0"/>
    <d v="2020-09-25T00:00:00"/>
    <x v="1"/>
    <s v="124091-001"/>
    <m/>
    <m/>
    <m/>
    <x v="0"/>
    <s v="P8-246N"/>
    <s v="AK / 46"/>
    <s v="yes"/>
    <n v="1"/>
    <n v="1"/>
    <n v="0"/>
    <n v="1"/>
    <m/>
  </r>
  <r>
    <n v="7510"/>
    <x v="1"/>
    <d v="2020-09-28T00:00:00"/>
    <x v="1"/>
    <s v="122396 / 595231"/>
    <m/>
    <s v="01355921T"/>
    <m/>
    <x v="2"/>
    <s v="P8-241H"/>
    <s v="XA13 / 1-2"/>
    <s v="yes"/>
    <n v="2"/>
    <n v="2"/>
    <n v="0"/>
    <n v="2"/>
    <m/>
  </r>
  <r>
    <n v="7510"/>
    <x v="1"/>
    <d v="2020-09-28T00:00:00"/>
    <x v="1"/>
    <s v="130345 / 595782"/>
    <m/>
    <s v="00656503T"/>
    <m/>
    <x v="2"/>
    <s v="P8-241H"/>
    <s v="XA13 / 3"/>
    <s v="yes"/>
    <n v="1"/>
    <n v="1"/>
    <n v="0"/>
    <n v="1"/>
    <m/>
  </r>
  <r>
    <n v="7510"/>
    <x v="1"/>
    <d v="2020-09-29T00:00:00"/>
    <x v="1"/>
    <n v="595114"/>
    <m/>
    <m/>
    <m/>
    <x v="2"/>
    <s v="P8-241H"/>
    <s v="WZ78 / 2"/>
    <s v="NO"/>
    <n v="1"/>
    <n v="0"/>
    <n v="1"/>
    <n v="1"/>
    <s v="Rework / Scrapped"/>
  </r>
  <r>
    <n v="7510"/>
    <x v="1"/>
    <d v="2020-09-21T00:00:00"/>
    <x v="0"/>
    <n v="595159"/>
    <m/>
    <m/>
    <m/>
    <x v="1"/>
    <s v="P1-241CE"/>
    <s v="SX31"/>
    <s v="yes"/>
    <n v="5"/>
    <n v="5"/>
    <n v="0"/>
    <n v="5"/>
    <m/>
  </r>
  <r>
    <n v="7510"/>
    <x v="1"/>
    <d v="2020-09-21T00:00:00"/>
    <x v="0"/>
    <s v="130396 / 595070"/>
    <m/>
    <m/>
    <m/>
    <x v="1"/>
    <s v="P1-241CE"/>
    <s v="SS80 / 14-19"/>
    <s v="yes"/>
    <n v="6"/>
    <n v="6"/>
    <n v="0"/>
    <n v="6"/>
    <m/>
  </r>
  <r>
    <n v="7510"/>
    <x v="0"/>
    <d v="2020-09-22T00:00:00"/>
    <x v="0"/>
    <s v="130341 / 592523"/>
    <m/>
    <s v="04107628T"/>
    <m/>
    <x v="0"/>
    <s v="P8-246N"/>
    <s v="AN / 202-203"/>
    <s v="yes"/>
    <n v="2"/>
    <m/>
    <m/>
    <n v="0"/>
    <m/>
  </r>
  <r>
    <n v="7510"/>
    <x v="0"/>
    <d v="2020-09-22T00:00:00"/>
    <x v="0"/>
    <s v="130347 / 592215"/>
    <m/>
    <s v="04103975T"/>
    <m/>
    <x v="0"/>
    <s v="P8-246N"/>
    <s v="AN / 198-201"/>
    <s v="yes"/>
    <n v="4"/>
    <n v="4"/>
    <n v="0"/>
    <n v="4"/>
    <s v="Scrap (Mis-aligned in Fastem)"/>
  </r>
  <r>
    <n v="7510"/>
    <x v="0"/>
    <d v="2020-09-22T00:00:00"/>
    <x v="0"/>
    <s v="130680 / 592386"/>
    <m/>
    <s v="04138786T"/>
    <m/>
    <x v="0"/>
    <s v="P8-246N"/>
    <s v="AV / 84"/>
    <s v="yes"/>
    <n v="1"/>
    <m/>
    <m/>
    <n v="0"/>
    <m/>
  </r>
  <r>
    <n v="7510"/>
    <x v="0"/>
    <d v="2020-09-22T00:00:00"/>
    <x v="0"/>
    <s v="130411 / 593951"/>
    <m/>
    <s v="04102835T"/>
    <m/>
    <x v="0"/>
    <s v="P1-246N"/>
    <s v="AT / 31"/>
    <s v="yes"/>
    <n v="1"/>
    <n v="1"/>
    <m/>
    <n v="1"/>
    <m/>
  </r>
  <r>
    <n v="7510"/>
    <x v="0"/>
    <d v="2020-09-23T00:00:00"/>
    <x v="0"/>
    <s v="130693 / 592781"/>
    <m/>
    <s v="04107057T"/>
    <m/>
    <x v="0"/>
    <s v="P8-246N"/>
    <s v="AW / 4"/>
    <s v="yes"/>
    <n v="1"/>
    <n v="1"/>
    <n v="0"/>
    <n v="1"/>
    <s v="Mis-machined"/>
  </r>
  <r>
    <n v="7510"/>
    <x v="0"/>
    <d v="2020-09-23T00:00:00"/>
    <x v="0"/>
    <s v="125609 / 593061"/>
    <m/>
    <s v="04128184T"/>
    <m/>
    <x v="0"/>
    <s v="P8-246N"/>
    <s v="AU / 3"/>
    <s v="yes"/>
    <n v="1"/>
    <m/>
    <m/>
    <n v="0"/>
    <m/>
  </r>
  <r>
    <n v="7510"/>
    <x v="0"/>
    <d v="2020-09-24T00:00:00"/>
    <x v="0"/>
    <s v="128796 / 596625"/>
    <m/>
    <s v="04300223T003"/>
    <m/>
    <x v="1"/>
    <s v="P1-241N"/>
    <s v="AQ / 4"/>
    <s v="yes"/>
    <n v="1"/>
    <n v="1"/>
    <n v="0"/>
    <n v="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n v="6167"/>
    <s v="BWIP"/>
    <x v="0"/>
    <s v="T-1000"/>
    <n v="128340"/>
    <s v="04001823T"/>
    <m/>
    <m/>
    <s v="Stellite 6"/>
    <m/>
    <s v="AQ / 6"/>
    <x v="0"/>
    <n v="1"/>
    <n v="1"/>
    <n v="0"/>
    <n v="1"/>
    <m/>
  </r>
  <r>
    <n v="6167"/>
    <s v="BWIP"/>
    <x v="1"/>
    <s v="T-1000"/>
    <n v="129431"/>
    <s v="04003135T"/>
    <m/>
    <m/>
    <s v="Stellite 6"/>
    <m/>
    <s v="AN / 190"/>
    <x v="0"/>
    <n v="1"/>
    <n v="1"/>
    <n v="0"/>
    <n v="1"/>
    <m/>
  </r>
  <r>
    <n v="7510"/>
    <s v="Edward"/>
    <x v="2"/>
    <s v="T-1000"/>
    <m/>
    <n v="591914"/>
    <m/>
    <m/>
    <s v="Stellite 21"/>
    <s v="P8-241CE"/>
    <s v="WD01"/>
    <x v="1"/>
    <n v="1"/>
    <n v="0"/>
    <n v="1"/>
    <n v="1"/>
    <s v="RT # 177357"/>
  </r>
  <r>
    <n v="6167"/>
    <s v="BWIP"/>
    <x v="3"/>
    <s v="T-1000"/>
    <s v="129578-001"/>
    <m/>
    <m/>
    <m/>
    <s v="Stellite 6"/>
    <s v="P8-246N"/>
    <s v="AW / 3"/>
    <x v="1"/>
    <n v="1"/>
    <n v="1"/>
    <n v="0"/>
    <n v="1"/>
    <s v="RT # 176937"/>
  </r>
  <r>
    <n v="6167"/>
    <s v="BWIP"/>
    <x v="3"/>
    <s v="T-1000"/>
    <s v="130451-001"/>
    <m/>
    <m/>
    <m/>
    <s v="Stellite 21"/>
    <s v="P1-241N"/>
    <s v="Q1S /12"/>
    <x v="0"/>
    <n v="1"/>
    <n v="1"/>
    <n v="0"/>
    <n v="1"/>
    <m/>
  </r>
  <r>
    <n v="6167"/>
    <s v="Edward"/>
    <x v="3"/>
    <s v="T-1000"/>
    <m/>
    <n v="592484"/>
    <s v="00169547"/>
    <m/>
    <s v="Stellite 21"/>
    <s v="P5A-241B"/>
    <m/>
    <x v="0"/>
    <n v="3"/>
    <n v="3"/>
    <n v="0"/>
    <n v="3"/>
    <m/>
  </r>
  <r>
    <n v="7510"/>
    <s v="Edward"/>
    <x v="4"/>
    <s v="T-1000"/>
    <m/>
    <n v="592171"/>
    <m/>
    <m/>
    <s v="Stellite 21"/>
    <s v="P1-241CE"/>
    <s v="SW08"/>
    <x v="0"/>
    <n v="2"/>
    <n v="2"/>
    <n v="0"/>
    <n v="2"/>
    <s v="rt # 177321"/>
  </r>
  <r>
    <n v="6167"/>
    <s v="BWIP"/>
    <x v="4"/>
    <s v="T-1000"/>
    <s v="129853-001"/>
    <m/>
    <m/>
    <m/>
    <s v="Stellite 21"/>
    <s v="P8-241N"/>
    <s v="A9 / 116"/>
    <x v="0"/>
    <n v="1"/>
    <n v="0"/>
    <n v="1"/>
    <n v="1"/>
    <m/>
  </r>
  <r>
    <n v="6167"/>
    <s v="Edward"/>
    <x v="5"/>
    <s v="T-1000"/>
    <m/>
    <n v="587916"/>
    <m/>
    <m/>
    <s v="Stellite 21"/>
    <s v="P1-246B"/>
    <m/>
    <x v="0"/>
    <n v="1"/>
    <n v="1"/>
    <n v="0"/>
    <n v="1"/>
    <m/>
  </r>
  <r>
    <n v="7510"/>
    <s v="Edward"/>
    <x v="6"/>
    <s v="T-1000"/>
    <m/>
    <n v="592757"/>
    <m/>
    <m/>
    <s v="Stellite 21"/>
    <s v="P8-241B"/>
    <m/>
    <x v="0"/>
    <n v="2"/>
    <n v="2"/>
    <n v="0"/>
    <n v="2"/>
    <m/>
  </r>
  <r>
    <n v="7510"/>
    <s v="BWIP"/>
    <x v="6"/>
    <s v="T-1000"/>
    <s v="129853-001"/>
    <n v="592851"/>
    <m/>
    <m/>
    <s v="Stellite 21"/>
    <s v="P8-241N"/>
    <s v="A9 / 116"/>
    <x v="1"/>
    <n v="1"/>
    <n v="1"/>
    <n v="0"/>
    <n v="1"/>
    <m/>
  </r>
  <r>
    <n v="7510"/>
    <s v="Edward"/>
    <x v="7"/>
    <s v="T-1000"/>
    <n v="129571"/>
    <n v="592970"/>
    <m/>
    <m/>
    <s v="Stellite 21"/>
    <s v="P1-241CE"/>
    <s v="SK54 / 2,3"/>
    <x v="0"/>
    <n v="2"/>
    <n v="2"/>
    <n v="0"/>
    <n v="2"/>
    <m/>
  </r>
  <r>
    <n v="7510"/>
    <s v="Edward"/>
    <x v="7"/>
    <s v="T-1000"/>
    <n v="129571"/>
    <n v="592971"/>
    <m/>
    <m/>
    <s v="Stellite 21"/>
    <s v="P1-241CE"/>
    <s v="SK54 / 4,5"/>
    <x v="0"/>
    <n v="2"/>
    <n v="2"/>
    <n v="0"/>
    <n v="2"/>
    <m/>
  </r>
  <r>
    <n v="7510"/>
    <s v="Edward"/>
    <x v="7"/>
    <s v="T-1000"/>
    <m/>
    <n v="592752"/>
    <s v="00169547"/>
    <m/>
    <s v="Stellite 21"/>
    <s v="P5A-241B"/>
    <m/>
    <x v="0"/>
    <n v="1"/>
    <n v="1"/>
    <n v="0"/>
    <n v="1"/>
    <m/>
  </r>
  <r>
    <n v="7510"/>
    <s v="Edward"/>
    <x v="8"/>
    <s v="T-1000"/>
    <m/>
    <n v="591252"/>
    <m/>
    <m/>
    <s v="Stellite 21"/>
    <s v="P1-241B"/>
    <m/>
    <x v="0"/>
    <n v="1"/>
    <n v="1"/>
    <n v="0"/>
    <n v="1"/>
    <m/>
  </r>
  <r>
    <n v="7510"/>
    <s v="Edward"/>
    <x v="8"/>
    <s v="T-1000"/>
    <m/>
    <n v="592477"/>
    <m/>
    <m/>
    <s v="Stellite 21"/>
    <s v="P1-241B"/>
    <m/>
    <x v="0"/>
    <n v="1"/>
    <n v="1"/>
    <n v="0"/>
    <n v="1"/>
    <m/>
  </r>
  <r>
    <n v="7510"/>
    <s v="Edward"/>
    <x v="9"/>
    <s v="T-1000"/>
    <s v="593106 / 129571"/>
    <n v="593106"/>
    <m/>
    <m/>
    <s v="Stellite 21"/>
    <s v="P1-241CE"/>
    <s v="SS80 / 20"/>
    <x v="0"/>
    <n v="1"/>
    <n v="0"/>
    <n v="1"/>
    <n v="1"/>
    <s v="RT # 177331"/>
  </r>
  <r>
    <n v="6167"/>
    <s v="Edward"/>
    <x v="8"/>
    <s v="T-1000"/>
    <n v="130311"/>
    <m/>
    <m/>
    <m/>
    <s v="Stellite 21"/>
    <s v="P1-241B"/>
    <s v="KD07"/>
    <x v="0"/>
    <n v="4"/>
    <n v="0"/>
    <n v="4"/>
    <n v="4"/>
    <s v="RT 177464 &amp;177465"/>
  </r>
  <r>
    <n v="6167"/>
    <s v="Edward"/>
    <x v="8"/>
    <s v="T-1000"/>
    <n v="130311"/>
    <m/>
    <m/>
    <m/>
    <s v="Stellite 21"/>
    <s v="P1-241B"/>
    <s v="KP70"/>
    <x v="0"/>
    <n v="2"/>
    <n v="0"/>
    <n v="2"/>
    <n v="2"/>
    <s v="RT 177464 &amp;177465"/>
  </r>
  <r>
    <n v="6167"/>
    <s v="Edward"/>
    <x v="8"/>
    <s v="T-1000"/>
    <n v="130311"/>
    <m/>
    <m/>
    <m/>
    <s v="Stellite 21"/>
    <s v="P1-241B"/>
    <s v="WZ39"/>
    <x v="0"/>
    <n v="6"/>
    <n v="0"/>
    <n v="6"/>
    <n v="6"/>
    <s v="RT 177464 &amp;177465"/>
  </r>
  <r>
    <n v="6167"/>
    <s v="Edward"/>
    <x v="8"/>
    <s v="T-1000"/>
    <n v="130311"/>
    <m/>
    <m/>
    <m/>
    <s v="Stellite 21"/>
    <s v="P1-241B"/>
    <s v="WZ39"/>
    <x v="0"/>
    <n v="6"/>
    <n v="6"/>
    <n v="0"/>
    <n v="6"/>
    <m/>
  </r>
  <r>
    <n v="6167"/>
    <s v="Edward"/>
    <x v="10"/>
    <s v="T-1000"/>
    <m/>
    <n v="592698"/>
    <m/>
    <m/>
    <s v="Stellite 21"/>
    <s v="P1-241N"/>
    <s v="M2C / 45-50"/>
    <x v="0"/>
    <n v="6"/>
    <n v="6"/>
    <n v="0"/>
    <n v="6"/>
    <m/>
  </r>
  <r>
    <n v="6167"/>
    <s v="BWIP"/>
    <x v="10"/>
    <s v="T-1000"/>
    <s v="130325-001"/>
    <m/>
    <m/>
    <m/>
    <s v="Stellite 21"/>
    <s v="P1-241N"/>
    <s v="Q1S / 13-14"/>
    <x v="0"/>
    <n v="2"/>
    <n v="2"/>
    <n v="0"/>
    <n v="2"/>
    <m/>
  </r>
  <r>
    <n v="6167"/>
    <s v="Edward"/>
    <x v="11"/>
    <s v="T-1000"/>
    <s v="00659858"/>
    <n v="591192"/>
    <m/>
    <m/>
    <s v="Stellite 21"/>
    <s v="P15E-231B"/>
    <m/>
    <x v="0"/>
    <n v="2"/>
    <n v="2"/>
    <n v="0"/>
    <n v="2"/>
    <m/>
  </r>
  <r>
    <n v="7510"/>
    <s v="Edward"/>
    <x v="11"/>
    <s v="T-1000"/>
    <n v="130060"/>
    <n v="592183"/>
    <m/>
    <m/>
    <s v="Stellite 21"/>
    <s v="P1-241B"/>
    <s v="WA40 / 55"/>
    <x v="0"/>
    <n v="1"/>
    <n v="1"/>
    <n v="0"/>
    <n v="1"/>
    <m/>
  </r>
  <r>
    <n v="7510"/>
    <s v="Edward"/>
    <x v="11"/>
    <s v="T-1000"/>
    <n v="130060"/>
    <n v="592182"/>
    <m/>
    <m/>
    <s v="Stellite 21"/>
    <s v="P1-241B"/>
    <s v="WA40 / 56"/>
    <x v="0"/>
    <n v="1"/>
    <n v="1"/>
    <n v="0"/>
    <n v="1"/>
    <m/>
  </r>
  <r>
    <n v="7510"/>
    <s v="Edward"/>
    <x v="12"/>
    <s v="T-1000"/>
    <m/>
    <n v="593044"/>
    <m/>
    <m/>
    <s v="Stellite 21"/>
    <s v="P1-241CE"/>
    <s v="SW08"/>
    <x v="0"/>
    <n v="1"/>
    <n v="1"/>
    <n v="0"/>
    <n v="1"/>
    <m/>
  </r>
  <r>
    <n v="6167"/>
    <s v="Edward"/>
    <x v="13"/>
    <s v="T-1000"/>
    <n v="130429"/>
    <s v="02602495130429020"/>
    <s v="00167621T"/>
    <m/>
    <s v="Stellite 21"/>
    <s v="P5A-241B"/>
    <s v="S4T"/>
    <x v="0"/>
    <n v="4"/>
    <n v="4"/>
    <n v="0"/>
    <n v="4"/>
    <m/>
  </r>
  <r>
    <n v="6167"/>
    <s v="BWIP"/>
    <x v="13"/>
    <s v="T-1000"/>
    <n v="130318"/>
    <s v="04002932T"/>
    <s v="04112961T"/>
    <m/>
    <s v="Stellite 6"/>
    <s v="P8-246N"/>
    <s v="AN / 197"/>
    <x v="0"/>
    <n v="1"/>
    <n v="1"/>
    <n v="0"/>
    <n v="1"/>
    <m/>
  </r>
  <r>
    <n v="6167"/>
    <s v="BWIP"/>
    <x v="13"/>
    <s v="T-1000"/>
    <n v="128199"/>
    <s v="04003119T"/>
    <s v="04102835T"/>
    <m/>
    <s v="Stellite 6"/>
    <s v="P1-246N"/>
    <s v="AT / 28"/>
    <x v="0"/>
    <n v="1"/>
    <n v="1"/>
    <n v="0"/>
    <n v="1"/>
    <m/>
  </r>
  <r>
    <n v="6167"/>
    <s v="BWIP"/>
    <x v="14"/>
    <s v="T-1000"/>
    <n v="127166"/>
    <s v="04139292T"/>
    <s v="04139292T"/>
    <m/>
    <s v="Stellite 6"/>
    <s v="P1-246N"/>
    <s v="AQ / 8"/>
    <x v="0"/>
    <n v="1"/>
    <n v="1"/>
    <n v="0"/>
    <n v="1"/>
    <s v="WO 588887"/>
  </r>
  <r>
    <n v="6167"/>
    <s v="BWIP"/>
    <x v="14"/>
    <s v="T-1000"/>
    <n v="128340"/>
    <s v="04001823T"/>
    <s v="04126228T"/>
    <m/>
    <s v="Stellite 6"/>
    <s v="P1-246N"/>
    <s v="AU / 2"/>
    <x v="0"/>
    <n v="1"/>
    <n v="1"/>
    <n v="0"/>
    <n v="1"/>
    <s v="at PT"/>
  </r>
  <r>
    <n v="6167"/>
    <s v="BWIP"/>
    <x v="14"/>
    <s v="T-1000"/>
    <n v="129616"/>
    <s v="04000631T"/>
    <s v="04103736T"/>
    <m/>
    <s v="Stellite 6"/>
    <s v="P1-246N"/>
    <s v="AF / 156"/>
    <x v="0"/>
    <n v="1"/>
    <n v="0"/>
    <n v="1"/>
    <n v="1"/>
    <s v="cracked 2 places 180 apart (RT # 177767)"/>
  </r>
  <r>
    <n v="6167"/>
    <s v="BWIP"/>
    <x v="14"/>
    <s v="T-1000"/>
    <n v="130593"/>
    <s v="04001182T"/>
    <s v="04103975T"/>
    <m/>
    <s v="Stellite 6"/>
    <s v="P8-246N"/>
    <s v="AN / 193-196"/>
    <x v="0"/>
    <n v="4"/>
    <n v="4"/>
    <n v="0"/>
    <n v="4"/>
    <s v="WO 590726"/>
  </r>
  <r>
    <n v="6167"/>
    <s v="BWIP"/>
    <x v="14"/>
    <s v="T-1000"/>
    <n v="126447"/>
    <s v="04000456T"/>
    <s v="04107370T"/>
    <m/>
    <s v="Stellite 6"/>
    <s v="P8-246N"/>
    <s v="AN / 192"/>
    <x v="0"/>
    <n v="0"/>
    <n v="1"/>
    <m/>
    <n v="1"/>
    <s v="Canceled"/>
  </r>
  <r>
    <n v="6167"/>
    <s v="BWIP"/>
    <x v="14"/>
    <s v="T-1000"/>
    <n v="129461"/>
    <s v="04003137T"/>
    <s v="04136267T"/>
    <s v="04100304129461001"/>
    <s v="Stellite 6"/>
    <s v="P8-246N"/>
    <s v="AB / 84"/>
    <x v="0"/>
    <n v="0"/>
    <n v="1"/>
    <m/>
    <n v="1"/>
    <s v="Canceled"/>
  </r>
  <r>
    <n v="7510"/>
    <s v="Edward"/>
    <x v="15"/>
    <s v="T-1000"/>
    <n v="130429"/>
    <s v="02602349T19"/>
    <s v="02602349T19"/>
    <s v="WO 595040"/>
    <s v="Stellite 21"/>
    <s v="P1-241B"/>
    <s v="S4R"/>
    <x v="0"/>
    <n v="6"/>
    <n v="6"/>
    <n v="0"/>
    <n v="6"/>
    <m/>
  </r>
  <r>
    <n v="7510"/>
    <s v="Edward"/>
    <x v="15"/>
    <s v="T-1000"/>
    <n v="130543"/>
    <s v="02613495T"/>
    <s v="02613495T"/>
    <s v="WO 593804"/>
    <s v="Stellite 21"/>
    <s v="P1-241B"/>
    <s v="WA40"/>
    <x v="0"/>
    <n v="8"/>
    <n v="8"/>
    <n v="0"/>
    <n v="8"/>
    <m/>
  </r>
  <r>
    <n v="7510"/>
    <s v="Edward"/>
    <x v="15"/>
    <s v="T-1000"/>
    <s v="WO 593945"/>
    <s v="026030479990400"/>
    <m/>
    <m/>
    <s v="Stellite 21"/>
    <s v="P1-241B"/>
    <s v="SX31"/>
    <x v="0"/>
    <n v="1"/>
    <n v="1"/>
    <n v="0"/>
    <n v="1"/>
    <s v="1.5&quot;  66228"/>
  </r>
  <r>
    <n v="7510"/>
    <s v="Edward"/>
    <x v="15"/>
    <s v="T-1000"/>
    <s v="WO 594296"/>
    <m/>
    <s v="00169537"/>
    <m/>
    <s v="Stellite 21"/>
    <s v="P1-241B"/>
    <m/>
    <x v="0"/>
    <n v="2"/>
    <n v="2"/>
    <n v="0"/>
    <n v="2"/>
    <m/>
  </r>
  <r>
    <n v="7510"/>
    <s v="Edward"/>
    <x v="16"/>
    <s v="T-1000"/>
    <n v="129574"/>
    <s v="02615196T"/>
    <s v="00167624T"/>
    <s v="00495743T"/>
    <s v="Stellite 21"/>
    <s v="P1-241CE"/>
    <s v="SX69 / 8-11"/>
    <x v="0"/>
    <n v="4"/>
    <n v="4"/>
    <n v="0"/>
    <n v="4"/>
    <m/>
  </r>
  <r>
    <n v="7510"/>
    <s v="Edward"/>
    <x v="16"/>
    <s v="T-1000"/>
    <s v="WO 593287"/>
    <m/>
    <m/>
    <s v="00495744"/>
    <s v="Stellite 21"/>
    <s v="P5A-241B"/>
    <s v="SH52 / 15"/>
    <x v="1"/>
    <n v="1"/>
    <n v="1"/>
    <n v="0"/>
    <n v="1"/>
    <m/>
  </r>
  <r>
    <n v="7510"/>
    <s v="Edward"/>
    <x v="16"/>
    <s v="T-1000"/>
    <n v="130655"/>
    <s v="02601228T"/>
    <s v="00168484T"/>
    <m/>
    <s v="Stellite 21"/>
    <s v="P1-241B"/>
    <s v="WJ60"/>
    <x v="0"/>
    <n v="1"/>
    <n v="1"/>
    <n v="0"/>
    <n v="1"/>
    <s v="Good"/>
  </r>
  <r>
    <n v="7510"/>
    <s v="Edward"/>
    <x v="17"/>
    <s v="T-1000"/>
    <n v="129574"/>
    <s v="02601384T"/>
    <s v="00168484T 003"/>
    <m/>
    <s v="Stellite 21"/>
    <s v="P1-241CE"/>
    <s v="WJ60 / 1-11"/>
    <x v="0"/>
    <n v="11"/>
    <n v="7"/>
    <n v="4"/>
    <n v="11"/>
    <s v="bodies 2,3,4 &amp; 5 were bad (REDD submitted)"/>
  </r>
  <r>
    <n v="7510"/>
    <s v="BWIP"/>
    <x v="17"/>
    <s v="T-1000"/>
    <n v="129000"/>
    <s v="04002440T"/>
    <s v="04132346T"/>
    <m/>
    <s v="Stellite 21"/>
    <s v="P8-241N"/>
    <s v="AL / 7"/>
    <x v="0"/>
    <n v="1"/>
    <n v="1"/>
    <n v="0"/>
    <n v="1"/>
    <s v="PT Good"/>
  </r>
  <r>
    <n v="7510"/>
    <s v="BWIP"/>
    <x v="18"/>
    <s v="T-1000"/>
    <n v="123982"/>
    <s v="04002487T"/>
    <s v="04102835T"/>
    <n v="581390"/>
    <s v="Stellite 6"/>
    <s v="P1-246N"/>
    <s v="AT / 29, 30"/>
    <x v="0"/>
    <n v="2"/>
    <n v="1"/>
    <n v="1"/>
    <n v="2"/>
    <s v="AT / 30 leaked past plug. May be bad"/>
  </r>
  <r>
    <n v="7510"/>
    <s v="BWIP"/>
    <x v="19"/>
    <s v="T-1000"/>
    <n v="123982"/>
    <s v="04002487T"/>
    <s v="04102835T"/>
    <n v="592382"/>
    <s v="Stellite 6"/>
    <s v="P1-246N"/>
    <s v="AT / 30"/>
    <x v="1"/>
    <n v="1"/>
    <n v="1"/>
    <n v="0"/>
    <n v="1"/>
    <s v="AT / 30 Rework"/>
  </r>
  <r>
    <n v="6167"/>
    <s v="Edward"/>
    <x v="20"/>
    <s v="T-10"/>
    <n v="129565"/>
    <m/>
    <m/>
    <m/>
    <s v="Stoody 110"/>
    <s v="P1-241H"/>
    <s v="CMJ"/>
    <x v="0"/>
    <n v="3"/>
    <n v="3"/>
    <n v="0"/>
    <n v="3"/>
    <m/>
  </r>
  <r>
    <n v="6167"/>
    <s v="Edward"/>
    <x v="21"/>
    <s v="T-10"/>
    <s v="122397-003"/>
    <s v="02611101T03"/>
    <s v="00655565T03"/>
    <s v="004957419990100"/>
    <s v="Stoody 110"/>
    <s v="P8-241H"/>
    <s v="EZ19 / 16"/>
    <x v="0"/>
    <n v="1"/>
    <n v="1"/>
    <n v="0"/>
    <n v="1"/>
    <m/>
  </r>
  <r>
    <n v="6167"/>
    <s v="Edward"/>
    <x v="22"/>
    <s v="T-10"/>
    <s v="WO 592657"/>
    <m/>
    <m/>
    <s v=",004957349990100"/>
    <s v="Stoody 110"/>
    <s v="P1-241H"/>
    <s v="S4Q / 1"/>
    <x v="1"/>
    <n v="1"/>
    <n v="0"/>
    <n v="1"/>
    <n v="1"/>
    <s v="Failed PT on initial / Failed PT on RWK / Scrapped"/>
  </r>
  <r>
    <n v="7510"/>
    <s v="Edward"/>
    <x v="18"/>
    <s v="T-10"/>
    <n v="130388"/>
    <m/>
    <m/>
    <m/>
    <s v="Stoody 110"/>
    <s v="P8-241H"/>
    <s v="WZ78 / 1,2"/>
    <x v="0"/>
    <n v="1"/>
    <n v="1"/>
    <n v="0"/>
    <n v="1"/>
    <s v="Failed because of mis-alignment"/>
  </r>
  <r>
    <n v="6167"/>
    <s v="Edward"/>
    <x v="13"/>
    <s v="T-10"/>
    <n v="131302"/>
    <m/>
    <s v="1355251T"/>
    <s v="004957359990100"/>
    <s v="Stoody 110"/>
    <s v="P8-241H"/>
    <s v="S4P / 3"/>
    <x v="0"/>
    <n v="1"/>
    <n v="1"/>
    <n v="0"/>
    <n v="1"/>
    <s v="Seat bore drilled off center (Scrap)"/>
  </r>
  <r>
    <n v="6167"/>
    <s v="Edward"/>
    <x v="13"/>
    <s v="T-10"/>
    <n v="128895"/>
    <s v="02615146128895001"/>
    <s v=",00671363T"/>
    <s v=",016104919990100"/>
    <s v="Stoody 110"/>
    <s v="P1-241H"/>
    <s v="Q1Q / 8"/>
    <x v="0"/>
    <n v="1"/>
    <n v="1"/>
    <n v="0"/>
    <n v="1"/>
    <m/>
  </r>
  <r>
    <n v="6167"/>
    <s v="Edward"/>
    <x v="13"/>
    <s v="T-10"/>
    <n v="130457"/>
    <s v="02615232T"/>
    <s v=",00659354T"/>
    <s v=",004957349990100"/>
    <s v="Stoody 110"/>
    <s v="P1-241H"/>
    <s v="S4Q / 3"/>
    <x v="0"/>
    <n v="1"/>
    <n v="1"/>
    <n v="0"/>
    <n v="1"/>
    <s v="Replacement for S4Q / 1"/>
  </r>
  <r>
    <n v="7510"/>
    <s v="Edward"/>
    <x v="23"/>
    <s v="T-1000"/>
    <s v="WO 593049"/>
    <m/>
    <m/>
    <m/>
    <s v="Stellite 6"/>
    <s v="P5A-246CE"/>
    <s v="BYJ"/>
    <x v="0"/>
    <n v="1"/>
    <n v="1"/>
    <n v="0"/>
    <n v="1"/>
    <s v="OH"/>
  </r>
  <r>
    <n v="7510"/>
    <s v="Edward"/>
    <x v="24"/>
    <s v="T-1000"/>
    <n v="130311"/>
    <m/>
    <m/>
    <m/>
    <s v="Stellite 21"/>
    <s v="P1-241B"/>
    <s v="MR14"/>
    <x v="0"/>
    <n v="2"/>
    <n v="2"/>
    <n v="0"/>
    <n v="2"/>
    <s v="1 has small defect on seat face (acceptable)"/>
  </r>
  <r>
    <n v="7510"/>
    <s v="Edward"/>
    <x v="24"/>
    <s v="T-1000"/>
    <s v="WO 594114"/>
    <m/>
    <m/>
    <m/>
    <s v="Stellite 21"/>
    <s v="P5A-241B"/>
    <m/>
    <x v="0"/>
    <n v="1"/>
    <n v="1"/>
    <n v="0"/>
    <n v="1"/>
    <m/>
  </r>
  <r>
    <n v="7510"/>
    <s v="Edward"/>
    <x v="24"/>
    <s v="T-1000"/>
    <s v="WO 593999"/>
    <m/>
    <m/>
    <m/>
    <s v="Stellite 21"/>
    <s v="P5A-241B"/>
    <m/>
    <x v="0"/>
    <n v="1"/>
    <n v="1"/>
    <n v="0"/>
    <n v="1"/>
    <m/>
  </r>
  <r>
    <n v="7510"/>
    <s v="Edward"/>
    <x v="25"/>
    <s v="T-1000"/>
    <s v="WO 594532"/>
    <m/>
    <m/>
    <m/>
    <s v="Stellite 21"/>
    <s v="P1-241B"/>
    <m/>
    <x v="0"/>
    <n v="1"/>
    <n v="1"/>
    <n v="0"/>
    <n v="1"/>
    <m/>
  </r>
  <r>
    <n v="7510"/>
    <s v="Edward"/>
    <x v="25"/>
    <s v="T-1000"/>
    <s v="WO 594605"/>
    <m/>
    <s v="00667658"/>
    <m/>
    <s v="Stellite 21"/>
    <s v="P1-241B"/>
    <m/>
    <x v="0"/>
    <n v="2"/>
    <n v="2"/>
    <n v="0"/>
    <n v="2"/>
    <m/>
  </r>
  <r>
    <n v="7510"/>
    <s v="Edward"/>
    <x v="26"/>
    <s v="T-1000"/>
    <n v="130701"/>
    <s v="02615246T"/>
    <s v="01355251T"/>
    <s v="00495735 9990100"/>
    <s v="Stellite 21"/>
    <s v="P8-241N"/>
    <s v="S4N / 8"/>
    <x v="0"/>
    <n v="1"/>
    <n v="1"/>
    <n v="0"/>
    <n v="1"/>
    <m/>
  </r>
  <r>
    <n v="7510"/>
    <s v="Edward"/>
    <x v="26"/>
    <s v="T-1000"/>
    <n v="128438"/>
    <m/>
    <m/>
    <m/>
    <s v="Stellite 21"/>
    <s v="P5A-241B"/>
    <s v="WD93 / 38,39"/>
    <x v="0"/>
    <n v="2"/>
    <n v="2"/>
    <n v="0"/>
    <n v="2"/>
    <m/>
  </r>
  <r>
    <n v="7510"/>
    <s v="Edward"/>
    <x v="24"/>
    <s v="T-10"/>
    <s v="A2173"/>
    <m/>
    <m/>
    <m/>
    <s v="Stoody 110"/>
    <s v="P1-241H"/>
    <m/>
    <x v="0"/>
    <n v="1"/>
    <n v="0"/>
    <n v="0"/>
    <n v="0"/>
    <s v="Welder Qual / Lack of fusion on seat face"/>
  </r>
  <r>
    <n v="6167"/>
    <s v="Edward"/>
    <x v="24"/>
    <s v="T-10"/>
    <s v="A2172"/>
    <m/>
    <m/>
    <m/>
    <s v="Stoody 110"/>
    <s v="P1-241H"/>
    <m/>
    <x v="0"/>
    <n v="1"/>
    <n v="0"/>
    <n v="0"/>
    <n v="0"/>
    <s v="Welder Qual / Lack of fusion on seat face"/>
  </r>
  <r>
    <n v="6167"/>
    <s v="Edward"/>
    <x v="27"/>
    <s v="T-1000"/>
    <s v="wo 595044"/>
    <m/>
    <m/>
    <m/>
    <s v="Stellite 21"/>
    <s v="P1-241B"/>
    <s v="Blowdown"/>
    <x v="0"/>
    <n v="1"/>
    <n v="1"/>
    <n v="0"/>
    <n v="1"/>
    <s v="Stellite good / wrong proc on RT"/>
  </r>
  <r>
    <n v="7510"/>
    <s v="BWIP"/>
    <x v="28"/>
    <s v="T-1000"/>
    <m/>
    <n v="596055"/>
    <m/>
    <m/>
    <s v="Stellite 21"/>
    <s v="P1-241N"/>
    <s v="J2L / 10"/>
    <x v="0"/>
    <n v="1"/>
    <n v="1"/>
    <n v="0"/>
    <n v="1"/>
    <m/>
  </r>
  <r>
    <n v="7510"/>
    <s v="Edward"/>
    <x v="28"/>
    <s v="T-1000"/>
    <s v="130188 / 595045"/>
    <s v="02611095T"/>
    <m/>
    <m/>
    <s v="Stellite 21"/>
    <s v="P1-241MR"/>
    <s v="SX54 / 6"/>
    <x v="0"/>
    <n v="1"/>
    <n v="1"/>
    <n v="0"/>
    <n v="1"/>
    <m/>
  </r>
  <r>
    <n v="7510"/>
    <s v="Edward"/>
    <x v="29"/>
    <s v="T-1000"/>
    <s v="130229 / 595478"/>
    <s v="02610698T003"/>
    <m/>
    <m/>
    <s v="Stellite 21"/>
    <s v="P1-241B"/>
    <s v="XC32 / 1-6"/>
    <x v="0"/>
    <n v="6"/>
    <n v="6"/>
    <n v="0"/>
    <n v="6"/>
    <m/>
  </r>
  <r>
    <n v="7510"/>
    <s v="Edward"/>
    <x v="29"/>
    <s v="T-1000"/>
    <s v="130229 / 595485"/>
    <s v="02610698T003"/>
    <m/>
    <m/>
    <s v="Stellite 21"/>
    <s v="P1-241B"/>
    <s v="XC32 / 7-10"/>
    <x v="0"/>
    <n v="4"/>
    <n v="4"/>
    <n v="0"/>
    <n v="4"/>
    <m/>
  </r>
  <r>
    <n v="7510"/>
    <s v="Edward"/>
    <x v="30"/>
    <s v="T-1000"/>
    <s v="130429 / 595673"/>
    <m/>
    <s v="00167612130429011"/>
    <m/>
    <s v="Stellite 21"/>
    <s v="P1-241B"/>
    <s v="S4R / 5-10"/>
    <x v="0"/>
    <n v="6"/>
    <n v="6"/>
    <n v="0"/>
    <n v="6"/>
    <m/>
  </r>
  <r>
    <n v="7510"/>
    <s v="Edward"/>
    <x v="30"/>
    <s v="T-1000"/>
    <s v="130429 / 595672"/>
    <m/>
    <s v="00167612130429011"/>
    <m/>
    <s v="Stellite 21"/>
    <s v="P1-241B"/>
    <s v="S4R / 11-16"/>
    <x v="0"/>
    <n v="6"/>
    <n v="6"/>
    <n v="0"/>
    <n v="6"/>
    <m/>
  </r>
  <r>
    <n v="7510"/>
    <s v="Edward"/>
    <x v="30"/>
    <s v="T-1000"/>
    <s v="130429 / 595668"/>
    <m/>
    <s v="00167601130429019"/>
    <m/>
    <s v="Stellite 21"/>
    <s v="P1-241B"/>
    <s v="S4R / 17-22"/>
    <x v="0"/>
    <n v="6"/>
    <n v="6"/>
    <n v="0"/>
    <n v="6"/>
    <m/>
  </r>
  <r>
    <n v="7510"/>
    <s v="Edward"/>
    <x v="30"/>
    <s v="T-1000"/>
    <s v="130429 / 595670"/>
    <m/>
    <s v="00167601130429019"/>
    <m/>
    <s v="Stellite 21"/>
    <s v="P1-241B"/>
    <s v="S4R / 23-28"/>
    <x v="0"/>
    <n v="6"/>
    <n v="6"/>
    <n v="0"/>
    <n v="6"/>
    <m/>
  </r>
  <r>
    <n v="7510"/>
    <s v="Edward"/>
    <x v="30"/>
    <s v="T-1000"/>
    <s v="130620 / 595275"/>
    <m/>
    <s v="00167612130620011"/>
    <m/>
    <s v="Stellite 21"/>
    <s v="P1-241N"/>
    <s v="WA40 / 57"/>
    <x v="0"/>
    <n v="1"/>
    <n v="1"/>
    <n v="0"/>
    <n v="1"/>
    <m/>
  </r>
  <r>
    <n v="7510"/>
    <s v="Edward"/>
    <x v="31"/>
    <s v="T-1000"/>
    <s v="130561 / 595293"/>
    <m/>
    <m/>
    <m/>
    <s v="Stellite 21"/>
    <s v="P1-241B"/>
    <s v="SX31"/>
    <x v="0"/>
    <n v="2"/>
    <n v="1"/>
    <n v="1"/>
    <n v="2"/>
    <s v="RT 177800 (voids on top of HF seat)"/>
  </r>
  <r>
    <n v="7510"/>
    <s v="Edward"/>
    <x v="31"/>
    <s v="T-1000"/>
    <s v="130620 / 595057"/>
    <m/>
    <m/>
    <m/>
    <s v="Stellite 21"/>
    <s v="P5A-241B"/>
    <s v="WE05 / 33"/>
    <x v="0"/>
    <n v="1"/>
    <n v="1"/>
    <n v="0"/>
    <n v="1"/>
    <m/>
  </r>
  <r>
    <n v="7510"/>
    <s v="Edward"/>
    <x v="31"/>
    <s v="T-1000"/>
    <s v="130620 / 594973"/>
    <m/>
    <m/>
    <m/>
    <s v="Stellite 21"/>
    <s v="P5A-241B"/>
    <s v="WE05 / 34"/>
    <x v="0"/>
    <n v="1"/>
    <n v="1"/>
    <n v="0"/>
    <n v="1"/>
    <m/>
  </r>
  <r>
    <n v="7510"/>
    <s v="Edward"/>
    <x v="32"/>
    <s v="T-1000"/>
    <s v="128438 / 595208"/>
    <m/>
    <m/>
    <m/>
    <s v="Stellite 21"/>
    <s v="P5A-241B"/>
    <s v="WM68 / 5"/>
    <x v="0"/>
    <n v="1"/>
    <n v="1"/>
    <n v="0"/>
    <n v="1"/>
    <m/>
  </r>
  <r>
    <n v="7510"/>
    <s v="Edward"/>
    <x v="32"/>
    <s v="T-1000"/>
    <s v="128438 / 595267"/>
    <m/>
    <m/>
    <m/>
    <s v="Stellite 21"/>
    <s v="P5A-241B"/>
    <s v="WM68 / 6-9"/>
    <x v="0"/>
    <n v="4"/>
    <n v="4"/>
    <n v="0"/>
    <n v="4"/>
    <m/>
  </r>
  <r>
    <n v="7510"/>
    <s v="Edward"/>
    <x v="32"/>
    <s v="T-1000"/>
    <s v="128438 / 595030"/>
    <m/>
    <m/>
    <m/>
    <s v="Stellite 21"/>
    <s v="P5A-241B"/>
    <s v="WM68 / 4"/>
    <x v="0"/>
    <n v="1"/>
    <n v="1"/>
    <n v="0"/>
    <n v="1"/>
    <m/>
  </r>
  <r>
    <n v="6167"/>
    <s v="Edward"/>
    <x v="33"/>
    <s v="T-1000"/>
    <s v="130229-003"/>
    <m/>
    <m/>
    <m/>
    <s v="Stellite 21"/>
    <s v="P1-241B"/>
    <s v="XC32"/>
    <x v="0"/>
    <n v="6"/>
    <n v="6"/>
    <n v="0"/>
    <n v="6"/>
    <m/>
  </r>
  <r>
    <n v="6167"/>
    <s v="Edward"/>
    <x v="33"/>
    <s v="T-1000"/>
    <s v="130229-003"/>
    <m/>
    <m/>
    <m/>
    <s v="Stellite 21"/>
    <s v="P1-241B"/>
    <s v="XC32"/>
    <x v="0"/>
    <n v="6"/>
    <n v="6"/>
    <n v="0"/>
    <n v="6"/>
    <m/>
  </r>
  <r>
    <n v="6167"/>
    <s v="Edward"/>
    <x v="33"/>
    <s v="T-1000"/>
    <s v="130229-003"/>
    <m/>
    <m/>
    <m/>
    <s v="Stellite 21"/>
    <s v="P1-241B"/>
    <s v="XC32"/>
    <x v="0"/>
    <n v="4"/>
    <n v="4"/>
    <n v="0"/>
    <n v="4"/>
    <m/>
  </r>
  <r>
    <n v="6167"/>
    <s v="Edward"/>
    <x v="33"/>
    <s v="T-1000"/>
    <s v="130229-003"/>
    <m/>
    <m/>
    <m/>
    <s v="Stellite 21"/>
    <s v="P1-241B"/>
    <s v="XC32"/>
    <x v="0"/>
    <n v="6"/>
    <n v="6"/>
    <n v="0"/>
    <n v="6"/>
    <m/>
  </r>
  <r>
    <n v="6167"/>
    <s v="Edward"/>
    <x v="33"/>
    <s v="T-1000"/>
    <s v="130229-003"/>
    <m/>
    <m/>
    <m/>
    <s v="Stellite 21"/>
    <s v="P1-241B"/>
    <s v="XC32"/>
    <x v="0"/>
    <n v="6"/>
    <n v="6"/>
    <n v="0"/>
    <n v="6"/>
    <m/>
  </r>
  <r>
    <n v="6167"/>
    <s v="Edward"/>
    <x v="33"/>
    <s v="T-1000"/>
    <s v="130229-003"/>
    <m/>
    <m/>
    <m/>
    <s v="Stellite 21"/>
    <s v="P1-241B"/>
    <s v="XC32"/>
    <x v="0"/>
    <n v="6"/>
    <n v="6"/>
    <n v="0"/>
    <n v="6"/>
    <m/>
  </r>
  <r>
    <n v="6167"/>
    <s v="Edward"/>
    <x v="33"/>
    <s v="T-1000"/>
    <s v="130229-003"/>
    <m/>
    <m/>
    <m/>
    <s v="Stellite 21"/>
    <s v="P1-241B"/>
    <s v="XC32"/>
    <x v="0"/>
    <n v="3"/>
    <n v="3"/>
    <n v="0"/>
    <n v="3"/>
    <m/>
  </r>
  <r>
    <n v="6167"/>
    <s v="Edward"/>
    <x v="33"/>
    <s v="T-1000"/>
    <s v="130229-003"/>
    <m/>
    <m/>
    <m/>
    <s v="Stellite 21"/>
    <s v="P1-241B"/>
    <s v="WZ39"/>
    <x v="0"/>
    <n v="1"/>
    <n v="1"/>
    <n v="0"/>
    <n v="1"/>
    <m/>
  </r>
  <r>
    <n v="6167"/>
    <s v="Edward"/>
    <x v="33"/>
    <s v="T-1000"/>
    <s v="130229-003"/>
    <m/>
    <m/>
    <m/>
    <s v="Stellite 21"/>
    <s v="P1-241B"/>
    <s v="XC32"/>
    <x v="0"/>
    <n v="2"/>
    <n v="2"/>
    <n v="0"/>
    <n v="2"/>
    <m/>
  </r>
  <r>
    <n v="6167"/>
    <s v="Edward"/>
    <x v="33"/>
    <s v="T-1000"/>
    <s v="130429-003"/>
    <s v="02602412T"/>
    <s v="00167600T"/>
    <m/>
    <s v="Stellite 21"/>
    <s v="P1-241B"/>
    <s v="S4R / 1,2"/>
    <x v="0"/>
    <n v="2"/>
    <n v="2"/>
    <n v="0"/>
    <n v="2"/>
    <m/>
  </r>
  <r>
    <n v="6167"/>
    <s v="Edward"/>
    <x v="33"/>
    <s v="T-1000"/>
    <s v="130429-011"/>
    <s v="02602409T"/>
    <s v="00167612T"/>
    <m/>
    <s v="Stellite 21"/>
    <s v="P1-241B"/>
    <s v="S4R / 3,4"/>
    <x v="0"/>
    <n v="2"/>
    <n v="2"/>
    <n v="0"/>
    <n v="2"/>
    <m/>
  </r>
  <r>
    <n v="6167"/>
    <s v="Edward"/>
    <x v="33"/>
    <s v="T-1000"/>
    <s v="130429-019"/>
    <s v="02602349T"/>
    <m/>
    <m/>
    <s v="Stellite 21"/>
    <s v="P1-241B"/>
    <s v="S4R / 29-34"/>
    <x v="0"/>
    <n v="6"/>
    <n v="6"/>
    <n v="0"/>
    <n v="6"/>
    <m/>
  </r>
  <r>
    <n v="6167"/>
    <s v="Edward"/>
    <x v="33"/>
    <s v="T-1000"/>
    <s v="130429-036"/>
    <s v="02602670T"/>
    <s v="00167314T"/>
    <s v="WO 595665"/>
    <s v="Stellite 21"/>
    <s v="P5A-241B"/>
    <s v="P4R / 1,2"/>
    <x v="0"/>
    <n v="2"/>
    <n v="2"/>
    <n v="0"/>
    <n v="2"/>
    <m/>
  </r>
  <r>
    <n v="6167"/>
    <s v="Edward"/>
    <x v="33"/>
    <s v="T-1000"/>
    <s v="130429-021"/>
    <m/>
    <m/>
    <m/>
    <s v="Stellite 21"/>
    <s v="P5A-241B"/>
    <s v="S4T / 1-4"/>
    <x v="0"/>
    <n v="4"/>
    <n v="4"/>
    <n v="0"/>
    <n v="4"/>
    <m/>
  </r>
  <r>
    <n v="6167"/>
    <s v="Edward"/>
    <x v="33"/>
    <s v="T-1000"/>
    <s v="128438-006"/>
    <s v="02614669T"/>
    <s v="00167948T"/>
    <n v="595552"/>
    <s v="Stellite 21"/>
    <s v="P5A-241B"/>
    <s v="WD93 / 40-42"/>
    <x v="0"/>
    <n v="3"/>
    <n v="3"/>
    <n v="0"/>
    <n v="3"/>
    <m/>
  </r>
  <r>
    <n v="6167"/>
    <s v="Edward"/>
    <x v="33"/>
    <s v="T-1000"/>
    <s v="130429-001"/>
    <s v="02607381T"/>
    <s v="01354811T"/>
    <n v="595855"/>
    <s v="Stellite 21"/>
    <s v="P8-241B"/>
    <s v="S4U / 1"/>
    <x v="0"/>
    <n v="1"/>
    <n v="1"/>
    <n v="0"/>
    <n v="1"/>
    <m/>
  </r>
  <r>
    <n v="6167"/>
    <s v="Edward"/>
    <x v="33"/>
    <s v="T-1000"/>
    <s v="130620-014"/>
    <m/>
    <m/>
    <m/>
    <s v="Stellite 21"/>
    <s v="P1-241N"/>
    <s v="WA40 / 58"/>
    <x v="0"/>
    <n v="1"/>
    <n v="1"/>
    <n v="0"/>
    <n v="1"/>
    <m/>
  </r>
  <r>
    <n v="6167"/>
    <s v="Edward"/>
    <x v="33"/>
    <s v="T-1000"/>
    <s v="130620-015"/>
    <m/>
    <m/>
    <m/>
    <s v="Stellite 21"/>
    <s v="P1-241N"/>
    <s v="WA40 / 59"/>
    <x v="0"/>
    <n v="1"/>
    <n v="1"/>
    <n v="0"/>
    <n v="1"/>
    <m/>
  </r>
  <r>
    <n v="7510"/>
    <s v="Edward"/>
    <x v="34"/>
    <s v="T-10"/>
    <s v="128895 / 594303"/>
    <m/>
    <s v="00671364T003"/>
    <m/>
    <s v="Stoody 110"/>
    <s v="P1-241H"/>
    <s v="J2N / 10"/>
    <x v="0"/>
    <n v="1"/>
    <n v="1"/>
    <n v="0"/>
    <n v="1"/>
    <m/>
  </r>
  <r>
    <n v="7510"/>
    <s v="Edward"/>
    <x v="34"/>
    <s v="T-10"/>
    <s v="128895 / 594302"/>
    <m/>
    <s v="00671364T003"/>
    <m/>
    <s v="Stoody 110"/>
    <s v="P1-241H"/>
    <s v="J2N / 9"/>
    <x v="0"/>
    <n v="1"/>
    <n v="1"/>
    <n v="0"/>
    <n v="1"/>
    <m/>
  </r>
  <r>
    <n v="6167"/>
    <s v="BWIP"/>
    <x v="35"/>
    <s v="T-10"/>
    <s v="129367-011"/>
    <m/>
    <m/>
    <m/>
    <s v="Stellite 6"/>
    <s v="P8-246N"/>
    <s v="AM"/>
    <x v="1"/>
    <n v="1"/>
    <n v="0"/>
    <n v="0"/>
    <n v="0"/>
    <s v="Failed / Used for development"/>
  </r>
  <r>
    <n v="6167"/>
    <s v="BWIP"/>
    <x v="35"/>
    <s v="T-10"/>
    <s v="129367-011"/>
    <m/>
    <m/>
    <m/>
    <s v="Stellite 6"/>
    <s v="P8-246N"/>
    <s v="AM"/>
    <x v="1"/>
    <n v="1"/>
    <n v="0"/>
    <n v="0"/>
    <n v="0"/>
    <s v="Failed / Used for development"/>
  </r>
  <r>
    <n v="6167"/>
    <s v="BWIP"/>
    <x v="35"/>
    <s v="T-10"/>
    <s v="130069-001"/>
    <m/>
    <m/>
    <m/>
    <s v="Stellite 6"/>
    <s v="P8-246N"/>
    <s v="AN / 204"/>
    <x v="1"/>
    <n v="1"/>
    <n v="0"/>
    <n v="0"/>
    <n v="0"/>
    <s v="Failed / Used for development"/>
  </r>
  <r>
    <n v="6167"/>
    <s v="BWIP"/>
    <x v="19"/>
    <s v="T-10"/>
    <s v="129367-011"/>
    <m/>
    <m/>
    <m/>
    <s v="Stellite 6"/>
    <s v="P8-246N"/>
    <s v="AM"/>
    <x v="1"/>
    <n v="1"/>
    <n v="0"/>
    <n v="0"/>
    <n v="0"/>
    <s v="Failed / Used for development"/>
  </r>
  <r>
    <n v="6167"/>
    <s v="BWIP"/>
    <x v="36"/>
    <s v="T-10"/>
    <s v="129367-011"/>
    <m/>
    <m/>
    <m/>
    <s v="Stellite 6"/>
    <s v="P8-246N"/>
    <s v="AM"/>
    <x v="0"/>
    <n v="1"/>
    <n v="1"/>
    <n v="0"/>
    <n v="1"/>
    <m/>
  </r>
  <r>
    <n v="6167"/>
    <s v="BWIP"/>
    <x v="36"/>
    <s v="T-10"/>
    <s v="124091-001"/>
    <m/>
    <m/>
    <m/>
    <s v="Stellite 6"/>
    <s v="P8-246N"/>
    <s v="AK / 46"/>
    <x v="0"/>
    <n v="1"/>
    <n v="1"/>
    <n v="0"/>
    <n v="1"/>
    <m/>
  </r>
  <r>
    <n v="7510"/>
    <s v="Edward"/>
    <x v="37"/>
    <s v="T-10"/>
    <s v="122396 / 595231"/>
    <m/>
    <s v="01355921T"/>
    <m/>
    <s v="Stoody 110"/>
    <s v="P8-241H"/>
    <s v="XA13 / 1-2"/>
    <x v="0"/>
    <n v="2"/>
    <n v="2"/>
    <n v="0"/>
    <n v="2"/>
    <m/>
  </r>
  <r>
    <n v="7510"/>
    <s v="Edward"/>
    <x v="37"/>
    <s v="T-10"/>
    <s v="130345 / 595782"/>
    <m/>
    <s v="00656503T"/>
    <m/>
    <s v="Stoody 110"/>
    <s v="P8-241H"/>
    <s v="XA13 / 3"/>
    <x v="0"/>
    <n v="1"/>
    <n v="1"/>
    <n v="0"/>
    <n v="1"/>
    <m/>
  </r>
  <r>
    <n v="7510"/>
    <s v="Edward"/>
    <x v="38"/>
    <s v="T-10"/>
    <n v="595114"/>
    <m/>
    <m/>
    <m/>
    <s v="Stoody 110"/>
    <s v="P8-241H"/>
    <s v="WZ78 / 2"/>
    <x v="1"/>
    <n v="1"/>
    <n v="0"/>
    <n v="1"/>
    <n v="1"/>
    <s v="Rework / Scrapped"/>
  </r>
  <r>
    <n v="7510"/>
    <s v="Edward"/>
    <x v="35"/>
    <s v="T-1000"/>
    <n v="595159"/>
    <m/>
    <m/>
    <m/>
    <s v="Stellite 21"/>
    <s v="P1-241CE"/>
    <s v="SX31"/>
    <x v="0"/>
    <n v="5"/>
    <n v="5"/>
    <n v="0"/>
    <n v="5"/>
    <m/>
  </r>
  <r>
    <n v="7510"/>
    <s v="Edward"/>
    <x v="35"/>
    <s v="T-1000"/>
    <s v="130396 / 595070"/>
    <m/>
    <m/>
    <m/>
    <s v="Stellite 21"/>
    <s v="P1-241CE"/>
    <s v="SS80 / 14-19"/>
    <x v="0"/>
    <n v="6"/>
    <n v="6"/>
    <n v="0"/>
    <n v="6"/>
    <m/>
  </r>
  <r>
    <n v="7510"/>
    <s v="BWIP"/>
    <x v="19"/>
    <s v="T-1000"/>
    <s v="130341 / 592523"/>
    <m/>
    <s v="04107628T"/>
    <m/>
    <s v="Stellite 6"/>
    <s v="P8-246N"/>
    <s v="AN / 202-203"/>
    <x v="0"/>
    <n v="2"/>
    <m/>
    <m/>
    <n v="0"/>
    <m/>
  </r>
  <r>
    <n v="7510"/>
    <s v="BWIP"/>
    <x v="19"/>
    <s v="T-1000"/>
    <s v="130347 / 592215"/>
    <m/>
    <s v="04103975T"/>
    <m/>
    <s v="Stellite 6"/>
    <s v="P8-246N"/>
    <s v="AN / 198-201"/>
    <x v="0"/>
    <n v="4"/>
    <n v="4"/>
    <n v="0"/>
    <n v="4"/>
    <s v="Scrap (Mis-aligned in Fastem)"/>
  </r>
  <r>
    <n v="7510"/>
    <s v="BWIP"/>
    <x v="19"/>
    <s v="T-1000"/>
    <s v="130680 / 592386"/>
    <m/>
    <s v="04138786T"/>
    <m/>
    <s v="Stellite 6"/>
    <s v="P8-246N"/>
    <s v="AV / 84"/>
    <x v="0"/>
    <n v="1"/>
    <m/>
    <m/>
    <n v="0"/>
    <m/>
  </r>
  <r>
    <n v="7510"/>
    <s v="BWIP"/>
    <x v="19"/>
    <s v="T-1000"/>
    <s v="130411 / 593951"/>
    <m/>
    <s v="04102835T"/>
    <m/>
    <s v="Stellite 6"/>
    <s v="P1-246N"/>
    <s v="AT / 31"/>
    <x v="0"/>
    <n v="1"/>
    <n v="1"/>
    <m/>
    <n v="1"/>
    <m/>
  </r>
  <r>
    <n v="7510"/>
    <s v="BWIP"/>
    <x v="39"/>
    <s v="T-1000"/>
    <s v="130693 / 592781"/>
    <m/>
    <s v="04107057T"/>
    <m/>
    <s v="Stellite 6"/>
    <s v="P8-246N"/>
    <s v="AW / 4"/>
    <x v="0"/>
    <n v="1"/>
    <n v="1"/>
    <n v="0"/>
    <n v="1"/>
    <s v="Mis-machined"/>
  </r>
  <r>
    <n v="7510"/>
    <s v="BWIP"/>
    <x v="39"/>
    <s v="T-1000"/>
    <s v="125609 / 593061"/>
    <m/>
    <s v="04128184T"/>
    <m/>
    <s v="Stellite 6"/>
    <s v="P8-246N"/>
    <s v="AU / 3"/>
    <x v="0"/>
    <n v="1"/>
    <m/>
    <m/>
    <n v="0"/>
    <m/>
  </r>
  <r>
    <n v="7510"/>
    <s v="BWIP"/>
    <x v="40"/>
    <s v="T-1000"/>
    <s v="128796 / 596625"/>
    <m/>
    <s v="04300223T003"/>
    <m/>
    <s v="Stellite 21"/>
    <s v="P1-241N"/>
    <s v="AQ / 4"/>
    <x v="0"/>
    <n v="1"/>
    <n v="1"/>
    <n v="0"/>
    <n v="1"/>
    <m/>
  </r>
  <r>
    <n v="7510"/>
    <s v="Edward"/>
    <x v="37"/>
    <s v="T-10"/>
    <s v="A2173"/>
    <m/>
    <m/>
    <m/>
    <s v="Stoody 110"/>
    <s v="P1-241H"/>
    <m/>
    <x v="0"/>
    <n v="1"/>
    <n v="1"/>
    <m/>
    <n v="1"/>
    <m/>
  </r>
  <r>
    <n v="6167"/>
    <s v="Edward"/>
    <x v="37"/>
    <s v="T-10"/>
    <s v="A2172"/>
    <m/>
    <m/>
    <m/>
    <s v="Stoody 110"/>
    <s v="P1-241H"/>
    <m/>
    <x v="0"/>
    <n v="1"/>
    <n v="1"/>
    <m/>
    <n v="1"/>
    <m/>
  </r>
  <r>
    <n v="7510"/>
    <s v="Edward"/>
    <x v="38"/>
    <s v="T-1000"/>
    <n v="595722"/>
    <m/>
    <m/>
    <m/>
    <s v="Stellite 21"/>
    <s v="P1-241N"/>
    <s v="M2D / 1,2"/>
    <x v="0"/>
    <n v="2"/>
    <n v="2"/>
    <n v="0"/>
    <n v="2"/>
    <m/>
  </r>
  <r>
    <n v="7510"/>
    <s v="Edward"/>
    <x v="38"/>
    <s v="T-1000"/>
    <n v="595721"/>
    <m/>
    <m/>
    <m/>
    <s v="Stellite 21"/>
    <s v="P1-241N"/>
    <s v="M2D / 3-8"/>
    <x v="0"/>
    <n v="6"/>
    <n v="6"/>
    <n v="0"/>
    <n v="6"/>
    <m/>
  </r>
  <r>
    <n v="7510"/>
    <s v="Edward"/>
    <x v="38"/>
    <s v="T-1000"/>
    <n v="595705"/>
    <m/>
    <m/>
    <m/>
    <s v="Stellite 21"/>
    <s v="P1-241N"/>
    <s v="M2D / 9,10"/>
    <x v="0"/>
    <n v="2"/>
    <n v="2"/>
    <n v="0"/>
    <n v="2"/>
    <m/>
  </r>
  <r>
    <n v="7510"/>
    <s v="BWIP"/>
    <x v="41"/>
    <s v="T-1000"/>
    <s v="128796 / 585456"/>
    <m/>
    <m/>
    <m/>
    <s v="Stellite 21"/>
    <s v="P1-241N"/>
    <s v="AP / 36,37"/>
    <x v="0"/>
    <n v="2"/>
    <m/>
    <m/>
    <n v="0"/>
    <m/>
  </r>
  <r>
    <n v="7510"/>
    <s v="BWIP"/>
    <x v="41"/>
    <s v="T-1000"/>
    <s v="128796 / 585456"/>
    <m/>
    <m/>
    <m/>
    <s v="Stellite 21"/>
    <s v="P1-241N"/>
    <s v="AQ / 4"/>
    <x v="0"/>
    <s v="N/A"/>
    <m/>
    <m/>
    <n v="0"/>
    <s v="Program error (RT # 177814)"/>
  </r>
  <r>
    <n v="7510"/>
    <s v="BWIP"/>
    <x v="42"/>
    <s v="T-1000"/>
    <s v="131022 / 595545"/>
    <m/>
    <m/>
    <m/>
    <s v="Stellite 21"/>
    <s v="P1-241N"/>
    <s v="QYJ / 2,3"/>
    <x v="0"/>
    <n v="2"/>
    <n v="1"/>
    <n v="1"/>
    <n v="2"/>
    <s v="RT # 177935"/>
  </r>
  <r>
    <n v="7510"/>
    <s v="Edward"/>
    <x v="42"/>
    <s v="T-1000"/>
    <s v="130620 / 596626"/>
    <m/>
    <m/>
    <m/>
    <s v="Stellite 21"/>
    <s v="P1-241N"/>
    <s v="WA40 / 63"/>
    <x v="0"/>
    <n v="1"/>
    <n v="1"/>
    <m/>
    <n v="1"/>
    <m/>
  </r>
  <r>
    <n v="7510"/>
    <s v="Edward"/>
    <x v="42"/>
    <s v="T-1000"/>
    <s v="131556 / 596565"/>
    <m/>
    <m/>
    <m/>
    <s v="Stellite 21"/>
    <s v="P1-241B"/>
    <s v="WA40 / 60-62"/>
    <x v="0"/>
    <n v="3"/>
    <n v="3"/>
    <n v="0"/>
    <n v="3"/>
    <m/>
  </r>
  <r>
    <n v="7510"/>
    <s v="Edward"/>
    <x v="42"/>
    <s v="T-1000"/>
    <s v="130620 / 596730"/>
    <m/>
    <m/>
    <m/>
    <s v="Stellite 21"/>
    <s v="P1-241N"/>
    <s v="WA40 / 70"/>
    <x v="0"/>
    <n v="1"/>
    <n v="1"/>
    <m/>
    <n v="1"/>
    <m/>
  </r>
  <r>
    <n v="7510"/>
    <s v="Edward"/>
    <x v="42"/>
    <s v="T-1000"/>
    <s v="130620 / 596540"/>
    <m/>
    <m/>
    <m/>
    <s v="Stellite 21"/>
    <s v="P1-241N"/>
    <s v="WA40 / 71"/>
    <x v="0"/>
    <n v="1"/>
    <n v="1"/>
    <n v="0"/>
    <n v="1"/>
    <m/>
  </r>
  <r>
    <n v="7510"/>
    <s v="Edward"/>
    <x v="42"/>
    <s v="T-1000"/>
    <s v="130620 / 596541"/>
    <m/>
    <m/>
    <m/>
    <s v="Stellite 21"/>
    <s v="P1-241N"/>
    <s v="WA40 / 72"/>
    <x v="0"/>
    <n v="1"/>
    <n v="1"/>
    <n v="0"/>
    <n v="1"/>
    <m/>
  </r>
  <r>
    <n v="7510"/>
    <s v="Edward"/>
    <x v="42"/>
    <s v="T-1000"/>
    <s v="130701 / 595774"/>
    <m/>
    <m/>
    <m/>
    <s v="Stellite 21"/>
    <s v="P8-241N"/>
    <s v="S4N / 9"/>
    <x v="0"/>
    <n v="1"/>
    <n v="1"/>
    <n v="0"/>
    <n v="1"/>
    <m/>
  </r>
  <r>
    <n v="7510"/>
    <s v="Edward"/>
    <x v="42"/>
    <s v="T-1000"/>
    <s v="130429 / 596972"/>
    <m/>
    <m/>
    <m/>
    <s v="Stellite 21"/>
    <s v="P5A-241B"/>
    <s v="S4T / 5"/>
    <x v="0"/>
    <n v="1"/>
    <n v="1"/>
    <n v="0"/>
    <n v="1"/>
    <m/>
  </r>
  <r>
    <n v="7510"/>
    <s v="Edward"/>
    <x v="42"/>
    <s v="T-1000"/>
    <s v="130429 / 596728"/>
    <m/>
    <m/>
    <m/>
    <s v="Stellite 21"/>
    <s v="P15E-231B"/>
    <s v="S4V / 11-16"/>
    <x v="0"/>
    <n v="6"/>
    <n v="6"/>
    <n v="0"/>
    <n v="6"/>
    <s v="RT # 177951 (4 mismachined)"/>
  </r>
  <r>
    <n v="6167"/>
    <s v="Edward"/>
    <x v="43"/>
    <s v="T-1000"/>
    <s v="130429 / 596726"/>
    <m/>
    <m/>
    <m/>
    <s v="Stellite 21"/>
    <s v="P15E-231B"/>
    <s v="S4V / 21-24"/>
    <x v="0"/>
    <n v="4"/>
    <n v="4"/>
    <n v="0"/>
    <n v="4"/>
    <s v="RT # 177950 (3 mismachined)"/>
  </r>
  <r>
    <n v="6167"/>
    <s v="Edward"/>
    <x v="43"/>
    <s v="T-1000"/>
    <s v="130429 / 596725"/>
    <m/>
    <m/>
    <m/>
    <s v="Stellite 21"/>
    <s v="P15E-231B"/>
    <s v="S4V / 7-10"/>
    <x v="0"/>
    <n v="4"/>
    <n v="4"/>
    <n v="0"/>
    <n v="4"/>
    <m/>
  </r>
  <r>
    <n v="6167"/>
    <s v="Edward"/>
    <x v="43"/>
    <s v="T-1000"/>
    <s v="130429 / 596732"/>
    <m/>
    <m/>
    <m/>
    <s v="Stellite 21"/>
    <s v="P15E-231B"/>
    <s v="S4V / 1-6"/>
    <x v="0"/>
    <n v="6"/>
    <n v="6"/>
    <n v="0"/>
    <n v="6"/>
    <s v="RT # 177953 (All mismachined)"/>
  </r>
  <r>
    <n v="6167"/>
    <s v="Edward"/>
    <x v="43"/>
    <s v="T-1000"/>
    <n v="597182"/>
    <m/>
    <m/>
    <m/>
    <s v="Stellite 21"/>
    <s v="P5A-241B"/>
    <m/>
    <x v="0"/>
    <n v="4"/>
    <n v="4"/>
    <n v="0"/>
    <n v="4"/>
    <m/>
  </r>
  <r>
    <n v="6167"/>
    <s v="Edward"/>
    <x v="43"/>
    <s v="T-1000"/>
    <n v="595698"/>
    <m/>
    <m/>
    <m/>
    <s v="Stellite 21"/>
    <s v="P1-241B"/>
    <m/>
    <x v="0"/>
    <n v="3"/>
    <n v="3"/>
    <n v="0"/>
    <n v="3"/>
    <m/>
  </r>
  <r>
    <n v="6167"/>
    <s v="Edward"/>
    <x v="43"/>
    <s v="T-1000"/>
    <s v="130136 / 596288"/>
    <m/>
    <m/>
    <m/>
    <s v="Stellite 21"/>
    <s v="P8-241N"/>
    <s v="R3W / 1,2"/>
    <x v="0"/>
    <n v="2"/>
    <n v="2"/>
    <m/>
    <n v="2"/>
    <m/>
  </r>
  <r>
    <n v="6167"/>
    <s v="Edward"/>
    <x v="43"/>
    <s v="T-1000"/>
    <n v="569811"/>
    <m/>
    <m/>
    <m/>
    <s v="Stellite 21"/>
    <s v="P1-241N"/>
    <s v="M2D / 11"/>
    <x v="0"/>
    <n v="1"/>
    <n v="1"/>
    <n v="0"/>
    <n v="1"/>
    <m/>
  </r>
  <r>
    <n v="7510"/>
    <s v="Edward"/>
    <x v="44"/>
    <s v="T-1000"/>
    <s v="130429 / 596899"/>
    <m/>
    <m/>
    <m/>
    <s v="Stellite 21"/>
    <s v="P15E-231B"/>
    <s v="R3V / 8"/>
    <x v="0"/>
    <n v="1"/>
    <m/>
    <m/>
    <n v="0"/>
    <m/>
  </r>
  <r>
    <n v="7510"/>
    <s v="Edward"/>
    <x v="44"/>
    <s v="T-1000"/>
    <s v="130620 / 596275"/>
    <m/>
    <m/>
    <m/>
    <s v="Stellite 21"/>
    <s v="P5A-231B"/>
    <s v="WD93 / 46,47"/>
    <x v="0"/>
    <n v="2"/>
    <m/>
    <m/>
    <n v="0"/>
    <m/>
  </r>
  <r>
    <n v="7510"/>
    <s v="Edward"/>
    <x v="44"/>
    <s v="T-1000"/>
    <s v="130620 / 596341"/>
    <m/>
    <m/>
    <m/>
    <s v="Stellite 21"/>
    <s v="P5A-231B"/>
    <s v="WE05 / 40,41"/>
    <x v="0"/>
    <n v="2"/>
    <m/>
    <m/>
    <n v="0"/>
    <m/>
  </r>
  <r>
    <n v="7510"/>
    <s v="Edward"/>
    <x v="44"/>
    <s v="T-1000"/>
    <s v="130620 / 596334"/>
    <m/>
    <m/>
    <m/>
    <s v="Stellite 21"/>
    <s v="P5A-231B"/>
    <s v="WE05 / 38,39"/>
    <x v="0"/>
    <n v="2"/>
    <m/>
    <m/>
    <n v="0"/>
    <m/>
  </r>
  <r>
    <n v="7510"/>
    <s v="Edward"/>
    <x v="44"/>
    <s v="T-1000"/>
    <s v="130620 / 596336"/>
    <m/>
    <m/>
    <m/>
    <s v="Stellite 21"/>
    <s v="P1-241N"/>
    <s v="WA40 / 66,67"/>
    <x v="0"/>
    <n v="2"/>
    <n v="2"/>
    <m/>
    <n v="2"/>
    <m/>
  </r>
  <r>
    <n v="6167"/>
    <s v="BWIP"/>
    <x v="45"/>
    <s v="T-1000"/>
    <s v="130874 / 595325"/>
    <m/>
    <m/>
    <m/>
    <s v="Stellite 6"/>
    <s v="P8-246N"/>
    <s v="AV / 85"/>
    <x v="0"/>
    <n v="1"/>
    <m/>
    <m/>
    <n v="0"/>
    <m/>
  </r>
  <r>
    <n v="6167"/>
    <s v="BWIP"/>
    <x v="45"/>
    <s v="T-1000"/>
    <s v="129367 / 597119"/>
    <m/>
    <m/>
    <m/>
    <s v="Stellite 6"/>
    <s v="P8-246N"/>
    <s v="AM"/>
    <x v="0"/>
    <n v="1"/>
    <m/>
    <m/>
    <n v="0"/>
    <m/>
  </r>
  <r>
    <n v="6167"/>
    <s v="BWIP"/>
    <x v="45"/>
    <s v="T-1000"/>
    <s v="129367 / 597117"/>
    <m/>
    <m/>
    <m/>
    <s v="Stellite 6"/>
    <s v="P8-246N"/>
    <s v="AM"/>
    <x v="0"/>
    <n v="1"/>
    <m/>
    <m/>
    <n v="0"/>
    <m/>
  </r>
  <r>
    <n v="6167"/>
    <s v="BWIP"/>
    <x v="45"/>
    <s v="T-1000"/>
    <s v="129296 / 594184"/>
    <m/>
    <m/>
    <m/>
    <s v="Stellite 6"/>
    <s v="P1-246N"/>
    <s v="AL / 14"/>
    <x v="1"/>
    <n v="1"/>
    <m/>
    <m/>
    <n v="0"/>
    <s v="RT # 177988 (DEVELOPMENT)"/>
  </r>
  <r>
    <n v="7510"/>
    <s v="Edward"/>
    <x v="44"/>
    <s v="T-1000"/>
    <s v="131022 / 596862"/>
    <m/>
    <m/>
    <m/>
    <s v="Stellite 21"/>
    <s v="P1-241N"/>
    <s v="QYJ /4"/>
    <x v="0"/>
    <n v="1"/>
    <m/>
    <m/>
    <n v="0"/>
    <m/>
  </r>
  <r>
    <n v="7510"/>
    <s v="Edward"/>
    <x v="46"/>
    <s v="T-1000"/>
    <n v="597083"/>
    <m/>
    <m/>
    <m/>
    <s v="Stellite 6"/>
    <s v="P1-246B"/>
    <m/>
    <x v="0"/>
    <n v="1"/>
    <n v="1"/>
    <n v="0"/>
    <n v="1"/>
    <m/>
  </r>
  <r>
    <n v="7510"/>
    <s v="Edward"/>
    <x v="46"/>
    <s v="T-1000"/>
    <n v="596608"/>
    <m/>
    <m/>
    <m/>
    <s v="Stellite 6"/>
    <s v="P1-246N"/>
    <m/>
    <x v="0"/>
    <n v="1"/>
    <n v="1"/>
    <n v="0"/>
    <n v="1"/>
    <m/>
  </r>
  <r>
    <n v="7510"/>
    <s v="Edward"/>
    <x v="47"/>
    <s v="T-1000"/>
    <s v="130429 / 597432"/>
    <m/>
    <m/>
    <m/>
    <s v="Stellite 21"/>
    <s v="P1-241B"/>
    <s v="S4R"/>
    <x v="0"/>
    <n v="2"/>
    <n v="2"/>
    <n v="0"/>
    <n v="2"/>
    <m/>
  </r>
  <r>
    <n v="7510"/>
    <s v="Edward"/>
    <x v="47"/>
    <s v="T-1000"/>
    <s v="130620 / 596343"/>
    <m/>
    <m/>
    <m/>
    <s v="Stellite 21"/>
    <s v="P1-241N"/>
    <s v="WA40 / 65"/>
    <x v="0"/>
    <n v="1"/>
    <n v="1"/>
    <n v="0"/>
    <n v="1"/>
    <m/>
  </r>
  <r>
    <n v="7510"/>
    <s v="Edward"/>
    <x v="47"/>
    <s v="T-1000"/>
    <s v="130620 / 596319"/>
    <m/>
    <m/>
    <m/>
    <s v="Stellite 21"/>
    <s v="P1-241N"/>
    <s v="WA40 / 64"/>
    <x v="0"/>
    <n v="1"/>
    <n v="1"/>
    <n v="0"/>
    <n v="1"/>
    <m/>
  </r>
  <r>
    <n v="7510"/>
    <s v="Edward"/>
    <x v="47"/>
    <s v="T-1000"/>
    <s v="130620 / 596292"/>
    <m/>
    <m/>
    <m/>
    <s v="Stellite 21"/>
    <s v="P1-241N"/>
    <s v="WA40 / 68,69"/>
    <x v="0"/>
    <n v="2"/>
    <n v="2"/>
    <m/>
    <n v="2"/>
    <m/>
  </r>
  <r>
    <n v="7510"/>
    <s v="Edward"/>
    <x v="47"/>
    <s v="T-1000"/>
    <s v="130620 / 596273"/>
    <m/>
    <m/>
    <m/>
    <s v="Stellite 21"/>
    <s v="P5A-231B"/>
    <s v="WE05 / 43,44"/>
    <x v="0"/>
    <n v="2"/>
    <m/>
    <m/>
    <n v="0"/>
    <m/>
  </r>
  <r>
    <n v="7510"/>
    <s v="Edward"/>
    <x v="47"/>
    <s v="T-1000"/>
    <s v="130620 / 596283"/>
    <m/>
    <m/>
    <m/>
    <s v="Stellite 21"/>
    <s v="P5A-231B"/>
    <s v="WE05 / 45"/>
    <x v="0"/>
    <n v="1"/>
    <m/>
    <m/>
    <n v="0"/>
    <m/>
  </r>
  <r>
    <n v="7510"/>
    <s v="Edward"/>
    <x v="47"/>
    <s v="T-1000"/>
    <s v="130620 / 596301"/>
    <m/>
    <m/>
    <m/>
    <s v="Stellite 21"/>
    <s v="P5A-231B"/>
    <s v="WE05 / 47, 48"/>
    <x v="0"/>
    <n v="2"/>
    <m/>
    <m/>
    <n v="0"/>
    <m/>
  </r>
  <r>
    <n v="7510"/>
    <s v="Edward"/>
    <x v="47"/>
    <s v="T-1000"/>
    <s v="130620 / 596304"/>
    <m/>
    <m/>
    <m/>
    <s v="Stellite 21"/>
    <s v="P5A-231B"/>
    <s v="WE05/46"/>
    <x v="0"/>
    <n v="1"/>
    <m/>
    <m/>
    <n v="0"/>
    <m/>
  </r>
  <r>
    <n v="7510"/>
    <s v="Edward"/>
    <x v="47"/>
    <s v="T-1000"/>
    <s v="130620 / 596345"/>
    <m/>
    <m/>
    <m/>
    <s v="Stellite 21"/>
    <s v="P5A-231B"/>
    <s v="WE05 / 42"/>
    <x v="0"/>
    <n v="1"/>
    <m/>
    <m/>
    <n v="0"/>
    <m/>
  </r>
  <r>
    <n v="7510"/>
    <s v="Edward"/>
    <x v="47"/>
    <s v="T-1000"/>
    <s v="130620 / 596332"/>
    <m/>
    <m/>
    <m/>
    <s v="Stellite 21"/>
    <s v="P5A-231B"/>
    <s v="WE05 / 35-37"/>
    <x v="0"/>
    <n v="3"/>
    <m/>
    <m/>
    <n v="0"/>
    <m/>
  </r>
  <r>
    <n v="7510"/>
    <s v="Edward"/>
    <x v="47"/>
    <s v="T-1000"/>
    <s v="130290 / 597203"/>
    <m/>
    <m/>
    <m/>
    <s v="Stellite 21"/>
    <s v="P5A-241B"/>
    <s v="WE05"/>
    <x v="0"/>
    <n v="1"/>
    <m/>
    <m/>
    <n v="0"/>
    <m/>
  </r>
  <r>
    <n v="7510"/>
    <s v="Edward"/>
    <x v="47"/>
    <s v="T-1000"/>
    <s v="130429 / 597667"/>
    <m/>
    <m/>
    <m/>
    <s v="Stellite 21"/>
    <s v="P8-241B"/>
    <s v="S4U / 2"/>
    <x v="0"/>
    <n v="1"/>
    <n v="1"/>
    <n v="0"/>
    <n v="1"/>
    <m/>
  </r>
  <r>
    <n v="7510"/>
    <s v="Edward"/>
    <x v="47"/>
    <s v="T-1000"/>
    <s v="130620 / 596295"/>
    <m/>
    <m/>
    <m/>
    <s v="Stellite 21"/>
    <s v="P5A-231B"/>
    <s v="WD93 / 43-45"/>
    <x v="0"/>
    <n v="3"/>
    <m/>
    <n v="3"/>
    <n v="3"/>
    <s v="RT # 177981"/>
  </r>
  <r>
    <n v="7510"/>
    <s v="Edward"/>
    <x v="48"/>
    <s v="T-1000"/>
    <n v="597513"/>
    <m/>
    <m/>
    <m/>
    <s v="Stellite 6"/>
    <s v="P1-246B"/>
    <m/>
    <x v="0"/>
    <n v="1"/>
    <n v="1"/>
    <n v="0"/>
    <n v="1"/>
    <m/>
  </r>
  <r>
    <n v="7510"/>
    <s v="Edward"/>
    <x v="48"/>
    <s v="T-1000"/>
    <n v="596608"/>
    <m/>
    <m/>
    <m/>
    <s v="Stellite 6"/>
    <s v="P1-246B"/>
    <m/>
    <x v="0"/>
    <n v="1"/>
    <n v="1"/>
    <n v="0"/>
    <n v="1"/>
    <m/>
  </r>
  <r>
    <n v="7510"/>
    <s v="Edward"/>
    <x v="48"/>
    <s v="T-1000"/>
    <n v="597512"/>
    <m/>
    <m/>
    <m/>
    <s v="Stellite 6"/>
    <s v="P1-246B"/>
    <m/>
    <x v="0"/>
    <n v="1"/>
    <n v="1"/>
    <n v="0"/>
    <n v="1"/>
    <m/>
  </r>
  <r>
    <n v="7510"/>
    <s v="BWIP"/>
    <x v="48"/>
    <s v="T-1000"/>
    <s v="129367 / 597119"/>
    <m/>
    <m/>
    <m/>
    <s v="Stellite 6"/>
    <s v="P8-246N"/>
    <s v="AM"/>
    <x v="0"/>
    <s v="N/A"/>
    <m/>
    <m/>
    <n v="0"/>
    <m/>
  </r>
  <r>
    <n v="7510"/>
    <s v="Edward"/>
    <x v="49"/>
    <s v="T-1000"/>
    <n v="595853"/>
    <m/>
    <m/>
    <m/>
    <s v="Stellite 6"/>
    <s v="P1-246N"/>
    <s v="C1L / 2"/>
    <x v="0"/>
    <n v="1"/>
    <n v="1"/>
    <m/>
    <n v="1"/>
    <s v="Drilled off center at finish"/>
  </r>
  <r>
    <n v="7510"/>
    <s v="BWIP"/>
    <x v="49"/>
    <s v="T-1000"/>
    <n v="597346"/>
    <m/>
    <m/>
    <m/>
    <s v="Stellite 6"/>
    <s v="P8-246N"/>
    <s v="AW / 4"/>
    <x v="0"/>
    <n v="1"/>
    <n v="1"/>
    <m/>
    <n v="1"/>
    <m/>
  </r>
  <r>
    <n v="7510"/>
    <s v="BWIP"/>
    <x v="49"/>
    <s v="T-1000"/>
    <s v="128404 / 596708"/>
    <m/>
    <m/>
    <m/>
    <s v="Stellite 6"/>
    <s v="P8-246N"/>
    <s v="AW / 5,6"/>
    <x v="0"/>
    <n v="2"/>
    <n v="2"/>
    <n v="0"/>
    <n v="2"/>
    <m/>
  </r>
  <r>
    <n v="7510"/>
    <s v="Edward"/>
    <x v="49"/>
    <s v="T-1000"/>
    <s v="129574 / 596048"/>
    <m/>
    <m/>
    <m/>
    <s v="Stellite 21"/>
    <s v="P1-241CE"/>
    <s v="WJ60 / 12,13"/>
    <x v="0"/>
    <n v="2"/>
    <n v="2"/>
    <n v="0"/>
    <n v="2"/>
    <m/>
  </r>
  <r>
    <n v="7510"/>
    <s v="Edward"/>
    <x v="50"/>
    <s v="T-1000"/>
    <s v="130290 / 597079"/>
    <m/>
    <m/>
    <m/>
    <s v="Stellite 21"/>
    <s v="P5A-241B"/>
    <s v="WD93 / 48"/>
    <x v="0"/>
    <n v="1"/>
    <m/>
    <m/>
    <n v="0"/>
    <m/>
  </r>
  <r>
    <n v="7510"/>
    <s v="Edward"/>
    <x v="50"/>
    <s v="T-1000"/>
    <s v="129509 / 596794"/>
    <m/>
    <m/>
    <m/>
    <s v="Stellite 21"/>
    <s v="P5-131B"/>
    <s v="WD93 / 49"/>
    <x v="0"/>
    <n v="1"/>
    <m/>
    <m/>
    <n v="0"/>
    <m/>
  </r>
  <r>
    <n v="7510"/>
    <s v="Edward"/>
    <x v="50"/>
    <s v="T-1000"/>
    <s v="130290 / 597080"/>
    <m/>
    <m/>
    <m/>
    <s v="Stellite 21"/>
    <s v="P8-241B"/>
    <s v="WD01 / 15"/>
    <x v="0"/>
    <n v="1"/>
    <m/>
    <m/>
    <n v="0"/>
    <m/>
  </r>
  <r>
    <n v="7510"/>
    <s v="Edward"/>
    <x v="50"/>
    <s v="T-1000"/>
    <s v="130291 / 597201"/>
    <m/>
    <m/>
    <m/>
    <s v="Stellite 21"/>
    <s v="P8-241B"/>
    <s v="WH55"/>
    <x v="0"/>
    <n v="1"/>
    <m/>
    <m/>
    <n v="0"/>
    <m/>
  </r>
  <r>
    <n v="7510"/>
    <s v="Edward"/>
    <x v="50"/>
    <s v="T-1000"/>
    <s v="130291 / 597200"/>
    <m/>
    <m/>
    <m/>
    <s v="Stellite 21"/>
    <s v="P8-241B"/>
    <s v="WH55"/>
    <x v="0"/>
    <n v="1"/>
    <m/>
    <m/>
    <n v="0"/>
    <m/>
  </r>
  <r>
    <n v="7510"/>
    <s v="Edward"/>
    <x v="50"/>
    <s v="T-1000"/>
    <s v="130291 / 597199"/>
    <m/>
    <m/>
    <m/>
    <s v="Stellite 21"/>
    <s v="P8-241B"/>
    <s v="WH55"/>
    <x v="0"/>
    <n v="1"/>
    <m/>
    <m/>
    <n v="0"/>
    <m/>
  </r>
  <r>
    <n v="7510"/>
    <s v="Edward"/>
    <x v="50"/>
    <s v="T-1000"/>
    <s v="130291 / 597198"/>
    <m/>
    <m/>
    <m/>
    <s v="Stellite 21"/>
    <s v="P8-241B"/>
    <s v="WH55"/>
    <x v="0"/>
    <n v="1"/>
    <m/>
    <m/>
    <n v="0"/>
    <m/>
  </r>
  <r>
    <n v="7510"/>
    <s v="Edward"/>
    <x v="50"/>
    <s v="T-1000"/>
    <s v="130620 / 596280"/>
    <m/>
    <m/>
    <m/>
    <s v="Stellite 21"/>
    <s v="P5A-231B"/>
    <s v="WA33 / 8"/>
    <x v="0"/>
    <n v="1"/>
    <m/>
    <m/>
    <n v="0"/>
    <m/>
  </r>
  <r>
    <n v="7510"/>
    <s v="Edward"/>
    <x v="50"/>
    <s v="T-1000"/>
    <s v="130620 / 596299"/>
    <m/>
    <m/>
    <m/>
    <s v="Stellite 21"/>
    <s v="P5A-231B"/>
    <s v="WA33 / 9"/>
    <x v="0"/>
    <n v="1"/>
    <n v="0"/>
    <n v="1"/>
    <n v="1"/>
    <s v="RT # 178093"/>
  </r>
  <r>
    <n v="7510"/>
    <s v="Edward"/>
    <x v="50"/>
    <s v="T-1000"/>
    <s v="130620 / 596277"/>
    <m/>
    <m/>
    <m/>
    <s v="Stellite 21"/>
    <s v="P5A-231B"/>
    <s v="WA33 / 5"/>
    <x v="0"/>
    <n v="1"/>
    <m/>
    <m/>
    <n v="0"/>
    <m/>
  </r>
  <r>
    <n v="7510"/>
    <s v="Edward"/>
    <x v="50"/>
    <s v="T-1000"/>
    <s v="130620 / 596312"/>
    <m/>
    <m/>
    <m/>
    <s v="Stellite 21"/>
    <s v="P5A-231B"/>
    <s v="WA33 / 1"/>
    <x v="0"/>
    <n v="1"/>
    <m/>
    <m/>
    <n v="0"/>
    <m/>
  </r>
  <r>
    <n v="7510"/>
    <s v="Edward"/>
    <x v="50"/>
    <s v="T-1000"/>
    <s v="130291 / 597204"/>
    <m/>
    <m/>
    <m/>
    <s v="Stellite 21"/>
    <s v="P15E-231B"/>
    <s v="SD40 / 9"/>
    <x v="0"/>
    <n v="1"/>
    <m/>
    <m/>
    <n v="0"/>
    <m/>
  </r>
  <r>
    <n v="7510"/>
    <s v="Edward"/>
    <x v="51"/>
    <s v="T-1000"/>
    <s v="131360 / 597103"/>
    <m/>
    <m/>
    <m/>
    <s v="Stellite 21"/>
    <s v="P1-241B"/>
    <s v="WB87 / 1,2"/>
    <x v="0"/>
    <n v="2"/>
    <n v="2"/>
    <n v="0"/>
    <n v="2"/>
    <m/>
  </r>
  <r>
    <n v="7510"/>
    <s v="Edward"/>
    <x v="51"/>
    <s v="T-1000"/>
    <s v="129169 / 597001"/>
    <m/>
    <m/>
    <m/>
    <s v="Stellite 21"/>
    <s v="P1-241N"/>
    <s v="M2D / 12,13"/>
    <x v="0"/>
    <n v="2"/>
    <n v="1"/>
    <n v="1"/>
    <n v="2"/>
    <s v="RT (178059)"/>
  </r>
  <r>
    <n v="7510"/>
    <s v="Edward"/>
    <x v="50"/>
    <s v="T-1000"/>
    <s v="130291 / 597075"/>
    <m/>
    <m/>
    <m/>
    <s v="Stellite 21"/>
    <s v="P8-241B"/>
    <s v="WE42 / 3"/>
    <x v="0"/>
    <n v="1"/>
    <m/>
    <m/>
    <n v="0"/>
    <m/>
  </r>
  <r>
    <n v="7510"/>
    <s v="Edward"/>
    <x v="49"/>
    <s v="T-1000"/>
    <s v="130291 / 597076"/>
    <m/>
    <m/>
    <m/>
    <s v="Stellite 21"/>
    <s v="P8-241B"/>
    <s v="WE42 / 2"/>
    <x v="0"/>
    <n v="1"/>
    <m/>
    <m/>
    <n v="0"/>
    <m/>
  </r>
  <r>
    <n v="7510"/>
    <s v="Edward"/>
    <x v="52"/>
    <s v="T-1000"/>
    <s v="130291 / 597077"/>
    <m/>
    <m/>
    <m/>
    <s v="Stellite 21"/>
    <s v="P8-241B"/>
    <s v="WE42 / 1"/>
    <x v="0"/>
    <n v="1"/>
    <m/>
    <m/>
    <n v="0"/>
    <m/>
  </r>
  <r>
    <n v="7510"/>
    <s v="Edward"/>
    <x v="52"/>
    <s v="T-1000"/>
    <s v="130480 / 597910"/>
    <m/>
    <m/>
    <m/>
    <s v="Stellite 21"/>
    <s v="P1-241MR"/>
    <s v="MZ10 / 1"/>
    <x v="0"/>
    <n v="1"/>
    <m/>
    <m/>
    <n v="0"/>
    <m/>
  </r>
  <r>
    <n v="7510"/>
    <s v="Edward"/>
    <x v="52"/>
    <s v="T-1000"/>
    <s v="130620 / 596338"/>
    <m/>
    <m/>
    <m/>
    <s v="Stellite 21"/>
    <s v="P5A-241B"/>
    <s v="SE68 / 1"/>
    <x v="0"/>
    <n v="1"/>
    <m/>
    <m/>
    <n v="0"/>
    <m/>
  </r>
  <r>
    <n v="7510"/>
    <s v="Edward"/>
    <x v="52"/>
    <s v="T-1000"/>
    <s v="130620 / 596317"/>
    <m/>
    <m/>
    <m/>
    <s v="Stellite 21"/>
    <s v="P5A-231B"/>
    <s v="SE68 / 2"/>
    <x v="0"/>
    <n v="1"/>
    <m/>
    <m/>
    <n v="0"/>
    <m/>
  </r>
  <r>
    <n v="7510"/>
    <s v="Edward"/>
    <x v="53"/>
    <s v="T-1000"/>
    <s v="130620 / 596284"/>
    <m/>
    <m/>
    <m/>
    <s v="Stellite 21"/>
    <s v="P1-241N"/>
    <s v="WA33 / 2-4"/>
    <x v="0"/>
    <n v="3"/>
    <m/>
    <m/>
    <n v="0"/>
    <m/>
  </r>
  <r>
    <n v="7510"/>
    <s v="Edward"/>
    <x v="53"/>
    <s v="T-1000"/>
    <s v="130620 / 596279"/>
    <m/>
    <m/>
    <m/>
    <s v="Stellite 21"/>
    <s v="P1-241N"/>
    <s v="WA33 / 6"/>
    <x v="0"/>
    <n v="1"/>
    <m/>
    <m/>
    <n v="0"/>
    <m/>
  </r>
  <r>
    <n v="7510"/>
    <s v="Edward"/>
    <x v="53"/>
    <s v="T-1000"/>
    <s v="130620 / 596309"/>
    <m/>
    <m/>
    <m/>
    <s v="Stellite 21"/>
    <s v="P1/241N"/>
    <s v="WA33 / 7"/>
    <x v="0"/>
    <n v="1"/>
    <m/>
    <m/>
    <n v="0"/>
    <m/>
  </r>
  <r>
    <n v="7510"/>
    <s v="Edward"/>
    <x v="53"/>
    <s v="T-1000"/>
    <n v="597818"/>
    <m/>
    <m/>
    <m/>
    <s v="Stellite 21"/>
    <s v="P8-241B"/>
    <m/>
    <x v="0"/>
    <n v="2"/>
    <n v="2"/>
    <n v="0"/>
    <n v="2"/>
    <m/>
  </r>
  <r>
    <n v="7510"/>
    <s v="Edward"/>
    <x v="53"/>
    <s v="T-1000"/>
    <s v="131302 / 597450"/>
    <m/>
    <m/>
    <m/>
    <s v="Stellite 21"/>
    <s v="P8-241N"/>
    <s v="S4P / 5"/>
    <x v="0"/>
    <n v="1"/>
    <m/>
    <m/>
    <n v="0"/>
    <m/>
  </r>
  <r>
    <n v="7510"/>
    <s v="Edward"/>
    <x v="53"/>
    <s v="T-1000"/>
    <s v="130620 / 598051"/>
    <m/>
    <m/>
    <m/>
    <s v="Stellite 21"/>
    <s v="P8-241B"/>
    <s v="WZ55"/>
    <x v="0"/>
    <n v="2"/>
    <m/>
    <m/>
    <n v="0"/>
    <m/>
  </r>
  <r>
    <n v="7510"/>
    <s v="Edward"/>
    <x v="53"/>
    <s v="T-1000"/>
    <s v="128438 / 596850"/>
    <m/>
    <m/>
    <m/>
    <s v="Stellite 21"/>
    <s v="P5A-241B"/>
    <s v="WD93 / 50"/>
    <x v="0"/>
    <n v="1"/>
    <m/>
    <n v="1"/>
    <n v="1"/>
    <s v="RT # 178086"/>
  </r>
  <r>
    <n v="6167"/>
    <s v="Edward"/>
    <x v="42"/>
    <s v="T-10"/>
    <s v="130069-001"/>
    <m/>
    <m/>
    <m/>
    <s v="Stellite 6"/>
    <s v="P8-246N"/>
    <s v="AN / 204"/>
    <x v="0"/>
    <n v="1"/>
    <m/>
    <m/>
    <n v="0"/>
    <n v="177875"/>
  </r>
  <r>
    <n v="6167"/>
    <s v="Edward"/>
    <x v="42"/>
    <s v="T-10"/>
    <s v="129367-011"/>
    <m/>
    <m/>
    <m/>
    <s v="Stellite 6"/>
    <s v="P8-246N"/>
    <s v="AM"/>
    <x v="0"/>
    <n v="3"/>
    <m/>
    <m/>
    <n v="0"/>
    <s v="177876 / 177877 / 177878"/>
  </r>
  <r>
    <n v="6167"/>
    <s v="Edward"/>
    <x v="43"/>
    <s v="T-10"/>
    <s v="129296 / 594183"/>
    <m/>
    <m/>
    <m/>
    <s v="Stellite 6"/>
    <s v="P1-246N"/>
    <s v="AL / 12"/>
    <x v="0"/>
    <n v="1"/>
    <m/>
    <m/>
    <n v="0"/>
    <s v="RT # 177954"/>
  </r>
  <r>
    <n v="7510"/>
    <s v="Edward"/>
    <x v="44"/>
    <s v="T-10"/>
    <s v="129543 / 596849"/>
    <m/>
    <m/>
    <m/>
    <s v="Stoody 110"/>
    <s v="P8-241H"/>
    <s v="S4P /4"/>
    <x v="0"/>
    <n v="1"/>
    <n v="1"/>
    <m/>
    <n v="1"/>
    <m/>
  </r>
  <r>
    <n v="7510"/>
    <s v="Edward"/>
    <x v="44"/>
    <s v="T-10"/>
    <s v="116282 / 595783"/>
    <m/>
    <m/>
    <m/>
    <s v="Stoody 110"/>
    <s v="P1-241H"/>
    <s v="S4Q / 4"/>
    <x v="0"/>
    <n v="1"/>
    <m/>
    <m/>
    <n v="0"/>
    <m/>
  </r>
  <r>
    <n v="7510"/>
    <s v="Edward"/>
    <x v="46"/>
    <s v="T-10"/>
    <s v="128895 / 597161"/>
    <m/>
    <m/>
    <m/>
    <s v="Stoody 110"/>
    <s v="P1-241H"/>
    <s v="J2N / 11"/>
    <x v="0"/>
    <n v="1"/>
    <n v="0"/>
    <n v="1"/>
    <n v="1"/>
    <s v="RT 178058 (disk guide bore roughed OS)"/>
  </r>
  <r>
    <n v="7510"/>
    <s v="Edward"/>
    <x v="54"/>
    <s v="T-10"/>
    <s v="127806 / 597087"/>
    <m/>
    <m/>
    <m/>
    <s v="Stellite 21"/>
    <s v="P45-241B"/>
    <s v="WX10 / 38"/>
    <x v="0"/>
    <n v="1"/>
    <m/>
    <m/>
    <n v="0"/>
    <m/>
  </r>
  <r>
    <n v="7510"/>
    <s v="Edward"/>
    <x v="55"/>
    <s v="T-1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7510"/>
    <s v="Edward"/>
    <x v="55"/>
    <s v="T-1000"/>
    <m/>
    <m/>
    <m/>
    <m/>
    <m/>
    <m/>
    <m/>
    <x v="0"/>
    <m/>
    <m/>
    <m/>
    <n v="0"/>
    <m/>
  </r>
  <r>
    <n v="6167"/>
    <s v="BWIP"/>
    <x v="56"/>
    <s v="T-10"/>
    <m/>
    <m/>
    <m/>
    <m/>
    <s v="Stoody 110"/>
    <s v="P8-241H"/>
    <s v="AN / 206"/>
    <x v="0"/>
    <n v="1"/>
    <n v="1"/>
    <n v="0"/>
    <n v="1"/>
    <s v="RT # 178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09DA9-7190-4E6D-9C0E-AA761B50DA3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D14" firstHeaderRow="0" firstDataRow="1" firstDataCol="1"/>
  <pivotFields count="17">
    <pivotField showAll="0"/>
    <pivotField showAll="0"/>
    <pivotField showAll="0"/>
    <pivotField axis="axisRow" showAll="0">
      <items count="5">
        <item x="1"/>
        <item m="1" x="3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3"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leted" fld="15" baseField="0" baseItem="0"/>
    <dataField name="Sum of PASS" fld="13" baseField="0" baseItem="0"/>
    <dataField name="Sum of FAI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C353-7E41-4510-BCE7-3F6E34AAA30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5" firstHeaderRow="0" firstDataRow="1" firstDataCol="1" rowPageCount="1" colPageCount="1"/>
  <pivotFields count="18">
    <pivotField showAll="0"/>
    <pivotField axis="axisPage" showAll="0">
      <items count="4">
        <item x="0"/>
        <item x="1"/>
        <item m="1" x="2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2"/>
  </rowFields>
  <rowItems count="5"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completed" fld="15" baseField="0" baseItem="0"/>
    <dataField name="Sum of PASS" fld="13" baseField="0" baseItem="0"/>
    <dataField name="Sum of FAI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95E61-C608-4FCD-A308-6361F18C96D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17"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m="1" x="3"/>
        <item m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leted" fld="15" baseField="0" baseItem="0"/>
    <dataField name="Sum of PASS" fld="13" baseField="0" baseItem="0"/>
    <dataField name="Sum of FAI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296FE-94D8-4ED7-B5E3-2991BBADCAC7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6:K25" firstHeaderRow="0" firstDataRow="1" firstDataCol="1"/>
  <pivotFields count="18"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sd="0" x="1"/>
        <item m="1" x="2"/>
        <item t="default"/>
      </items>
    </pivotField>
    <pivotField showAll="0"/>
    <pivotField dataField="1"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7"/>
    <field x="2"/>
  </rowFields>
  <rowItems count="9">
    <i>
      <x/>
    </i>
    <i r="1">
      <x/>
    </i>
    <i r="1">
      <x v="6"/>
    </i>
    <i r="1">
      <x v="7"/>
    </i>
    <i r="1">
      <x v="8"/>
    </i>
    <i r="1">
      <x v="9"/>
    </i>
    <i r="1">
      <x v="10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SS" fld="13" baseField="0" baseItem="0"/>
    <dataField name="Sum of FAIL" fld="14" baseField="0" baseItem="0"/>
    <dataField name="Sum of comple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1B82A-98F6-446A-AEB4-B13C306E3B31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K11" firstHeaderRow="0" firstDataRow="1" firstDataCol="1"/>
  <pivotFields count="17">
    <pivotField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m="1" x="3"/>
        <item m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2">
    <field x="1"/>
    <field x="8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leted" fld="15" baseField="0" baseItem="0"/>
    <dataField name="Sum of PASS" fld="13" baseField="0" baseItem="0"/>
    <dataField name="Sum of FAI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0247F-0A5B-43E2-8CD4-52A43B5D3AD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7" firstHeaderRow="0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11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SS" fld="13" baseField="0" baseItem="0"/>
    <dataField name="Sum of FAIL" fld="14" baseField="0" baseItem="0"/>
    <dataField name="Sum of comple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3F76-4AAE-4AF8-B9B4-D6322DB08E16}">
  <dimension ref="A2:L25"/>
  <sheetViews>
    <sheetView topLeftCell="A10" workbookViewId="0">
      <selection activeCell="G25" sqref="G2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2" bestFit="1" customWidth="1"/>
    <col min="4" max="4" width="11.28515625" bestFit="1" customWidth="1"/>
    <col min="5" max="5" width="17.42578125" bestFit="1" customWidth="1"/>
    <col min="8" max="8" width="14.42578125" bestFit="1" customWidth="1"/>
    <col min="9" max="9" width="12" bestFit="1" customWidth="1"/>
    <col min="10" max="10" width="11.28515625" bestFit="1" customWidth="1"/>
    <col min="11" max="11" width="17.42578125" bestFit="1" customWidth="1"/>
  </cols>
  <sheetData>
    <row r="2" spans="1:12" ht="28.5" x14ac:dyDescent="0.45">
      <c r="A2" s="51" t="s">
        <v>250</v>
      </c>
      <c r="B2" s="51"/>
      <c r="C2" s="51"/>
      <c r="D2" s="51"/>
      <c r="E2" s="51"/>
      <c r="H2" s="51" t="s">
        <v>264</v>
      </c>
      <c r="I2" s="51"/>
      <c r="J2" s="51"/>
      <c r="K2" s="51"/>
      <c r="L2" s="51"/>
    </row>
    <row r="3" spans="1:12" x14ac:dyDescent="0.25">
      <c r="A3" s="22" t="s">
        <v>247</v>
      </c>
      <c r="B3" t="s">
        <v>263</v>
      </c>
      <c r="C3" t="s">
        <v>245</v>
      </c>
      <c r="D3" t="s">
        <v>246</v>
      </c>
      <c r="E3" s="24" t="s">
        <v>249</v>
      </c>
      <c r="H3" s="22" t="s">
        <v>247</v>
      </c>
      <c r="I3" t="s">
        <v>263</v>
      </c>
      <c r="J3" t="s">
        <v>245</v>
      </c>
      <c r="K3" t="s">
        <v>246</v>
      </c>
    </row>
    <row r="4" spans="1:12" x14ac:dyDescent="0.25">
      <c r="A4" s="23" t="s">
        <v>27</v>
      </c>
      <c r="B4" s="21">
        <v>222</v>
      </c>
      <c r="C4" s="21">
        <v>202</v>
      </c>
      <c r="D4" s="21">
        <v>20</v>
      </c>
      <c r="E4" s="26">
        <f>GETPIVOTDATA("Sum of PASS",$A$3,"Weld Material","Stellite 21")/(GETPIVOTDATA("Sum of PASS",$A$3,"Weld Material","Stellite 21")+GETPIVOTDATA("Sum of FAIL",$A$3,"Weld Material","Stellite 21"))</f>
        <v>0.90990990990990994</v>
      </c>
      <c r="H4" s="23" t="s">
        <v>15</v>
      </c>
      <c r="I4" s="21">
        <v>33</v>
      </c>
      <c r="J4" s="21">
        <v>30</v>
      </c>
      <c r="K4" s="21">
        <v>3</v>
      </c>
      <c r="L4" s="30">
        <f>GETPIVOTDATA("Sum of PASS",$H$3,"Product","BWIP")/(GETPIVOTDATA("Sum of PASS",$H$3,"Product","BWIP")+GETPIVOTDATA("Sum of FAIL",$H$3,"Product","BWIP"))</f>
        <v>0.90909090909090906</v>
      </c>
    </row>
    <row r="5" spans="1:12" x14ac:dyDescent="0.25">
      <c r="A5" s="23" t="s">
        <v>18</v>
      </c>
      <c r="B5" s="21">
        <v>26</v>
      </c>
      <c r="C5" s="21">
        <v>24</v>
      </c>
      <c r="D5" s="21">
        <v>2</v>
      </c>
      <c r="E5" s="26">
        <f>GETPIVOTDATA("Sum of PASS",$A$3,"Weld Material","Stellite 6")/(GETPIVOTDATA("Sum of PASS",$A$3,"Weld Material","Stellite 6")+GETPIVOTDATA("Sum of FAIL",$A$3,"Weld Material","Stellite 6"))</f>
        <v>0.92307692307692313</v>
      </c>
      <c r="H5" s="29" t="s">
        <v>27</v>
      </c>
      <c r="I5" s="21">
        <v>8</v>
      </c>
      <c r="J5" s="21">
        <v>7</v>
      </c>
      <c r="K5" s="21">
        <v>1</v>
      </c>
      <c r="L5" s="30">
        <f>GETPIVOTDATA("Sum of PASS",$H$3,"Product","BWIP","Weld Material","Stellite 21")/(GETPIVOTDATA("Sum of PASS",$H$3,"Product","BWIP","Weld Material","Stellite 21")+GETPIVOTDATA("Sum of FAIL",$H$3,"Product","BWIP","Weld Material","Stellite 21"))</f>
        <v>0.875</v>
      </c>
    </row>
    <row r="6" spans="1:12" x14ac:dyDescent="0.25">
      <c r="A6" s="23" t="s">
        <v>97</v>
      </c>
      <c r="B6" s="21">
        <v>15</v>
      </c>
      <c r="C6" s="21">
        <v>13</v>
      </c>
      <c r="D6" s="21">
        <v>2</v>
      </c>
      <c r="E6" s="25">
        <f>GETPIVOTDATA("Sum of PASS",$A$3,"Weld Material","Stoody 110")/(GETPIVOTDATA("Sum of PASS",$A$3,"Weld Material","Stoody 110")+GETPIVOTDATA("Sum of FAIL",$A$3,"Weld Material","Stoody 110"))</f>
        <v>0.8666666666666667</v>
      </c>
      <c r="H6" s="29" t="s">
        <v>18</v>
      </c>
      <c r="I6" s="21">
        <v>25</v>
      </c>
      <c r="J6" s="21">
        <v>23</v>
      </c>
      <c r="K6" s="21">
        <v>2</v>
      </c>
      <c r="L6" s="30">
        <f>GETPIVOTDATA("Sum of PASS",$H$3,"Product","BWIP","Weld Material","Stellite 6")/(GETPIVOTDATA("Sum of PASS",$H$3,"Product","BWIP","Weld Material","Stellite 6")+GETPIVOTDATA("Sum of FAIL",$H$3,"Product","BWIP","Weld Material","Stellite 6"))</f>
        <v>0.92</v>
      </c>
    </row>
    <row r="7" spans="1:12" x14ac:dyDescent="0.25">
      <c r="A7" s="23" t="s">
        <v>248</v>
      </c>
      <c r="B7" s="21">
        <v>263</v>
      </c>
      <c r="C7" s="21">
        <v>239</v>
      </c>
      <c r="D7" s="21">
        <v>24</v>
      </c>
      <c r="H7" s="23" t="s">
        <v>24</v>
      </c>
      <c r="I7" s="21">
        <v>230</v>
      </c>
      <c r="J7" s="21">
        <v>209</v>
      </c>
      <c r="K7" s="21">
        <v>21</v>
      </c>
      <c r="L7" s="30">
        <f>GETPIVOTDATA("Sum of PASS",$H$3,"Product","Edward")/(GETPIVOTDATA("Sum of PASS",$H$3,"Product","Edward")+GETPIVOTDATA("Sum of FAIL",$H$3,"Product","Edward"))</f>
        <v>0.90869565217391302</v>
      </c>
    </row>
    <row r="8" spans="1:12" x14ac:dyDescent="0.25">
      <c r="H8" s="29" t="s">
        <v>27</v>
      </c>
      <c r="I8" s="21">
        <v>214</v>
      </c>
      <c r="J8" s="21">
        <v>195</v>
      </c>
      <c r="K8" s="21">
        <v>19</v>
      </c>
      <c r="L8" s="30">
        <f>GETPIVOTDATA("Sum of PASS",$H$3,"Product","Edward","Weld Material","Stellite 21")/(GETPIVOTDATA("Sum of PASS",$H$3,"Product","Edward","Weld Material","Stellite 21")+GETPIVOTDATA("Sum of FAIL",$H$3,"Product","Edward","Weld Material","Stellite 21"))</f>
        <v>0.91121495327102808</v>
      </c>
    </row>
    <row r="9" spans="1:12" x14ac:dyDescent="0.25">
      <c r="H9" s="29" t="s">
        <v>18</v>
      </c>
      <c r="I9" s="21">
        <v>1</v>
      </c>
      <c r="J9" s="21">
        <v>1</v>
      </c>
      <c r="K9" s="21">
        <v>0</v>
      </c>
      <c r="L9" s="30">
        <f>GETPIVOTDATA("Sum of PASS",$H$3,"Product","Edward","Weld Material","Stellite 6")/(GETPIVOTDATA("Sum of PASS",$H$3,"Product","Edward","Weld Material","Stellite 6")+GETPIVOTDATA("Sum of FAIL",$H$3,"Product","Edward","Weld Material","Stellite 6"))</f>
        <v>1</v>
      </c>
    </row>
    <row r="10" spans="1:12" ht="28.5" x14ac:dyDescent="0.45">
      <c r="A10" s="51" t="s">
        <v>251</v>
      </c>
      <c r="B10" s="51"/>
      <c r="C10" s="51"/>
      <c r="D10" s="51"/>
      <c r="E10" s="51"/>
      <c r="H10" s="29" t="s">
        <v>97</v>
      </c>
      <c r="I10" s="21">
        <v>15</v>
      </c>
      <c r="J10" s="21">
        <v>13</v>
      </c>
      <c r="K10" s="21">
        <v>2</v>
      </c>
      <c r="L10" s="30">
        <f>GETPIVOTDATA("Sum of PASS",$H$3,"Product","Edward","Weld Material","Stoody 110")/(GETPIVOTDATA("Sum of PASS",$H$3,"Product","Edward","Weld Material","Stoody 110")+GETPIVOTDATA("Sum of FAIL",$H$3,"Product","Edward","Weld Material","Stoody 110"))</f>
        <v>0.8666666666666667</v>
      </c>
    </row>
    <row r="11" spans="1:12" x14ac:dyDescent="0.25">
      <c r="A11" s="22" t="s">
        <v>247</v>
      </c>
      <c r="B11" t="s">
        <v>263</v>
      </c>
      <c r="C11" t="s">
        <v>245</v>
      </c>
      <c r="D11" t="s">
        <v>246</v>
      </c>
      <c r="E11" s="24" t="s">
        <v>249</v>
      </c>
      <c r="H11" s="23" t="s">
        <v>248</v>
      </c>
      <c r="I11" s="21">
        <v>263</v>
      </c>
      <c r="J11" s="21">
        <v>239</v>
      </c>
      <c r="K11" s="21">
        <v>24</v>
      </c>
      <c r="L11" s="30"/>
    </row>
    <row r="12" spans="1:12" x14ac:dyDescent="0.25">
      <c r="A12" s="23" t="s">
        <v>96</v>
      </c>
      <c r="B12" s="21">
        <v>17</v>
      </c>
      <c r="C12" s="21">
        <v>15</v>
      </c>
      <c r="D12" s="21">
        <v>2</v>
      </c>
      <c r="E12" s="26">
        <f>GETPIVOTDATA("Sum of PASS",$A$11,"Loc","T-10")/(GETPIVOTDATA("Sum of PASS",$A$11,"Loc","T-10")+GETPIVOTDATA("Sum of FAIL",$A$11,"Loc","T-10"))</f>
        <v>0.88235294117647056</v>
      </c>
    </row>
    <row r="13" spans="1:12" x14ac:dyDescent="0.25">
      <c r="A13" s="23" t="s">
        <v>16</v>
      </c>
      <c r="B13" s="21">
        <v>246</v>
      </c>
      <c r="C13" s="21">
        <v>224</v>
      </c>
      <c r="D13" s="21">
        <v>22</v>
      </c>
      <c r="E13" s="26">
        <f>GETPIVOTDATA("Sum of PASS",$A$11,"Loc","T-1000")/(GETPIVOTDATA("Sum of PASS",$A$11,"Loc","T-1000")+GETPIVOTDATA("Sum of FAIL",$A$11,"Loc","T-1000"))</f>
        <v>0.91056910569105687</v>
      </c>
    </row>
    <row r="14" spans="1:12" x14ac:dyDescent="0.25">
      <c r="A14" s="23" t="s">
        <v>248</v>
      </c>
      <c r="B14" s="21">
        <v>263</v>
      </c>
      <c r="C14" s="21">
        <v>239</v>
      </c>
      <c r="D14" s="21">
        <v>24</v>
      </c>
      <c r="E14" s="27"/>
      <c r="H14" s="52" t="s">
        <v>536</v>
      </c>
      <c r="I14" s="52"/>
      <c r="J14" s="52"/>
      <c r="K14" s="52"/>
    </row>
    <row r="15" spans="1:12" x14ac:dyDescent="0.25">
      <c r="H15" s="52"/>
      <c r="I15" s="52"/>
      <c r="J15" s="52"/>
      <c r="K15" s="52"/>
    </row>
    <row r="16" spans="1:12" x14ac:dyDescent="0.25">
      <c r="H16" s="22" t="s">
        <v>247</v>
      </c>
      <c r="I16" t="s">
        <v>245</v>
      </c>
      <c r="J16" t="s">
        <v>246</v>
      </c>
      <c r="K16" t="s">
        <v>263</v>
      </c>
    </row>
    <row r="17" spans="1:12" x14ac:dyDescent="0.25">
      <c r="H17" s="23" t="s">
        <v>265</v>
      </c>
      <c r="I17" s="21">
        <v>314</v>
      </c>
      <c r="J17" s="21">
        <v>29</v>
      </c>
      <c r="K17" s="21">
        <v>343</v>
      </c>
      <c r="L17" s="30"/>
    </row>
    <row r="18" spans="1:12" x14ac:dyDescent="0.25">
      <c r="A18" s="22" t="s">
        <v>1</v>
      </c>
      <c r="B18" t="s">
        <v>354</v>
      </c>
      <c r="H18" s="29" t="s">
        <v>593</v>
      </c>
      <c r="I18" s="21"/>
      <c r="J18" s="21"/>
      <c r="K18" s="21">
        <v>0</v>
      </c>
      <c r="L18" s="30"/>
    </row>
    <row r="19" spans="1:12" x14ac:dyDescent="0.25">
      <c r="H19" s="29" t="s">
        <v>350</v>
      </c>
      <c r="I19" s="21">
        <v>2</v>
      </c>
      <c r="J19" s="21">
        <v>0</v>
      </c>
      <c r="K19" s="21">
        <v>2</v>
      </c>
      <c r="L19" s="30">
        <f>GETPIVOTDATA("Sum of PASS",$H$16,"First Pass","First Pass","Months",6)/GETPIVOTDATA("Sum of completed",$H$16,"First Pass","First Pass","Months",6)</f>
        <v>1</v>
      </c>
    </row>
    <row r="20" spans="1:12" x14ac:dyDescent="0.25">
      <c r="A20" s="22" t="s">
        <v>247</v>
      </c>
      <c r="B20" t="s">
        <v>263</v>
      </c>
      <c r="C20" t="s">
        <v>245</v>
      </c>
      <c r="D20" t="s">
        <v>246</v>
      </c>
      <c r="H20" s="29" t="s">
        <v>351</v>
      </c>
      <c r="I20" s="21">
        <v>39</v>
      </c>
      <c r="J20" s="21">
        <v>14</v>
      </c>
      <c r="K20" s="21">
        <v>53</v>
      </c>
      <c r="L20" s="30">
        <f>GETPIVOTDATA("Sum of PASS",$H$16,"First Pass","First Pass","Months",7)/GETPIVOTDATA("Sum of completed",$H$16,"First Pass","First Pass","Months",7)</f>
        <v>0.73584905660377353</v>
      </c>
    </row>
    <row r="21" spans="1:12" x14ac:dyDescent="0.25">
      <c r="A21" s="23" t="s">
        <v>350</v>
      </c>
      <c r="B21" s="21">
        <v>2</v>
      </c>
      <c r="C21" s="21">
        <v>2</v>
      </c>
      <c r="D21" s="21">
        <v>0</v>
      </c>
      <c r="E21" s="44">
        <f>GETPIVOTDATA("Sum of PASS",$A$20,"Months",6)/GETPIVOTDATA("Sum of completed",$A$20,"Months",6)</f>
        <v>1</v>
      </c>
      <c r="H21" s="29" t="s">
        <v>352</v>
      </c>
      <c r="I21" s="21">
        <v>60</v>
      </c>
      <c r="J21" s="21">
        <v>6</v>
      </c>
      <c r="K21" s="21">
        <v>66</v>
      </c>
      <c r="L21" s="30">
        <f>GETPIVOTDATA("Sum of PASS",$H$16,"First Pass","First Pass","Months",8)/GETPIVOTDATA("Sum of completed",$H$16,"First Pass","First Pass","Months",8)</f>
        <v>0.90909090909090906</v>
      </c>
    </row>
    <row r="22" spans="1:12" x14ac:dyDescent="0.25">
      <c r="A22" s="23" t="s">
        <v>351</v>
      </c>
      <c r="B22" s="21">
        <v>57</v>
      </c>
      <c r="C22" s="21">
        <v>43</v>
      </c>
      <c r="D22" s="21">
        <v>14</v>
      </c>
      <c r="E22" s="44">
        <f>GETPIVOTDATA("Sum of PASS",$A$20,"Months",7)/GETPIVOTDATA("Sum of completed",$A$20,"Months",7)</f>
        <v>0.75438596491228072</v>
      </c>
      <c r="H22" s="29" t="s">
        <v>353</v>
      </c>
      <c r="I22" s="21">
        <v>162</v>
      </c>
      <c r="J22" s="21">
        <v>2</v>
      </c>
      <c r="K22" s="21">
        <v>164</v>
      </c>
      <c r="L22" s="30">
        <f>GETPIVOTDATA("Sum of PASS",$H$16,"First Pass","First Pass","Months",9)/GETPIVOTDATA("Sum of completed",$H$16,"First Pass","First Pass","Months",9)</f>
        <v>0.98780487804878048</v>
      </c>
    </row>
    <row r="23" spans="1:12" x14ac:dyDescent="0.25">
      <c r="A23" s="23" t="s">
        <v>352</v>
      </c>
      <c r="B23" s="21">
        <v>67</v>
      </c>
      <c r="C23" s="21">
        <v>61</v>
      </c>
      <c r="D23" s="21">
        <v>6</v>
      </c>
      <c r="E23" s="44">
        <f>GETPIVOTDATA("Sum of PASS",$A$20,"Months",8)/GETPIVOTDATA("Sum of completed",$A$20,"Months",8)</f>
        <v>0.91044776119402981</v>
      </c>
      <c r="H23" s="29" t="s">
        <v>594</v>
      </c>
      <c r="I23" s="21">
        <v>51</v>
      </c>
      <c r="J23" s="21">
        <v>7</v>
      </c>
      <c r="K23" s="21">
        <v>58</v>
      </c>
      <c r="L23" s="30">
        <f>GETPIVOTDATA("Sum of PASS",$H$16,"First Pass","First Pass","Months",10)/GETPIVOTDATA("Sum of completed",$H$16,"First Pass","First Pass","Months",10)</f>
        <v>0.87931034482758619</v>
      </c>
    </row>
    <row r="24" spans="1:12" x14ac:dyDescent="0.25">
      <c r="A24" s="23" t="s">
        <v>353</v>
      </c>
      <c r="B24" s="21">
        <v>139</v>
      </c>
      <c r="C24" s="21">
        <v>137</v>
      </c>
      <c r="D24" s="21">
        <v>2</v>
      </c>
      <c r="E24" s="44">
        <f>GETPIVOTDATA("Sum of PASS",$A$20,"Months",9)/GETPIVOTDATA("Sum of completed",$A$20,"Months",9)</f>
        <v>0.98561151079136688</v>
      </c>
      <c r="H24" s="23" t="s">
        <v>537</v>
      </c>
      <c r="I24" s="21">
        <v>4</v>
      </c>
      <c r="J24" s="21">
        <v>3</v>
      </c>
      <c r="K24" s="21">
        <v>7</v>
      </c>
      <c r="L24" s="30">
        <f>GETPIVOTDATA("Sum of PASS",$H$16,"First Pass","RW")/GETPIVOTDATA("Sum of completed",$H$16,"First Pass","RW")</f>
        <v>0.5714285714285714</v>
      </c>
    </row>
    <row r="25" spans="1:12" x14ac:dyDescent="0.25">
      <c r="A25" s="23" t="s">
        <v>248</v>
      </c>
      <c r="B25" s="21">
        <v>265</v>
      </c>
      <c r="C25" s="21">
        <v>243</v>
      </c>
      <c r="D25" s="21">
        <v>22</v>
      </c>
      <c r="E25" s="30"/>
      <c r="H25" s="23" t="s">
        <v>248</v>
      </c>
      <c r="I25" s="21">
        <v>318</v>
      </c>
      <c r="J25" s="21">
        <v>32</v>
      </c>
      <c r="K25" s="21">
        <v>350</v>
      </c>
      <c r="L25" s="30">
        <f>GETPIVOTDATA("Sum of PASS",$H$16)/GETPIVOTDATA("Sum of completed",$H$16)</f>
        <v>0.90857142857142859</v>
      </c>
    </row>
  </sheetData>
  <mergeCells count="4">
    <mergeCell ref="A2:E2"/>
    <mergeCell ref="A10:E10"/>
    <mergeCell ref="H2:L2"/>
    <mergeCell ref="H14:K15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815-B28E-4E29-A84D-C03015DD0183}">
  <dimension ref="A1:S247"/>
  <sheetViews>
    <sheetView workbookViewId="0">
      <pane xSplit="2" ySplit="1" topLeftCell="C221" activePane="bottomRight" state="frozen"/>
      <selection pane="topRight" activeCell="C1" sqref="C1"/>
      <selection pane="bottomLeft" activeCell="A2" sqref="A2"/>
      <selection pane="bottomRight" activeCell="K229" sqref="K229"/>
    </sheetView>
  </sheetViews>
  <sheetFormatPr defaultRowHeight="15" x14ac:dyDescent="0.25"/>
  <cols>
    <col min="1" max="2" width="14" style="3" customWidth="1"/>
    <col min="3" max="3" width="11.28515625" style="3" customWidth="1"/>
    <col min="4" max="4" width="10.28515625" style="3" customWidth="1"/>
    <col min="5" max="5" width="14.140625" style="3" customWidth="1"/>
    <col min="6" max="6" width="19.140625" style="3" hidden="1" customWidth="1"/>
    <col min="7" max="8" width="17.7109375" style="3" hidden="1" customWidth="1"/>
    <col min="9" max="9" width="19.42578125" style="3" customWidth="1"/>
    <col min="10" max="10" width="18.140625" style="3" customWidth="1"/>
    <col min="11" max="12" width="16.5703125" style="3" customWidth="1"/>
    <col min="13" max="13" width="8.28515625" style="3" customWidth="1"/>
    <col min="14" max="14" width="11.28515625" style="3" customWidth="1"/>
    <col min="15" max="16" width="10.140625" style="3" customWidth="1"/>
    <col min="17" max="17" width="44.85546875" style="3" customWidth="1"/>
    <col min="18" max="19" width="9.140625" style="3"/>
  </cols>
  <sheetData>
    <row r="1" spans="1:18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265</v>
      </c>
      <c r="M1" s="1" t="s">
        <v>11</v>
      </c>
      <c r="N1" s="1" t="s">
        <v>12</v>
      </c>
      <c r="O1" s="1" t="s">
        <v>13</v>
      </c>
      <c r="P1" s="1" t="s">
        <v>262</v>
      </c>
      <c r="Q1" s="1" t="s">
        <v>14</v>
      </c>
      <c r="R1" s="2"/>
    </row>
    <row r="2" spans="1:18" ht="15" customHeight="1" x14ac:dyDescent="0.25">
      <c r="A2" s="4">
        <v>6167</v>
      </c>
      <c r="B2" s="4" t="s">
        <v>15</v>
      </c>
      <c r="C2" s="5">
        <v>44007</v>
      </c>
      <c r="D2" s="4" t="s">
        <v>16</v>
      </c>
      <c r="E2" s="6">
        <v>128340</v>
      </c>
      <c r="F2" s="7" t="s">
        <v>17</v>
      </c>
      <c r="G2" s="4"/>
      <c r="H2" s="4"/>
      <c r="I2" s="4" t="s">
        <v>18</v>
      </c>
      <c r="J2" s="4"/>
      <c r="K2" s="6" t="s">
        <v>20</v>
      </c>
      <c r="L2" s="6" t="s">
        <v>265</v>
      </c>
      <c r="M2" s="4">
        <v>1</v>
      </c>
      <c r="N2" s="4">
        <v>1</v>
      </c>
      <c r="O2" s="8">
        <v>0</v>
      </c>
      <c r="P2" s="8">
        <f t="shared" ref="P2:P89" si="0">N2+O2</f>
        <v>1</v>
      </c>
      <c r="Q2" s="4"/>
    </row>
    <row r="3" spans="1:18" ht="15" customHeight="1" x14ac:dyDescent="0.25">
      <c r="A3" s="4">
        <v>6167</v>
      </c>
      <c r="B3" s="4" t="s">
        <v>15</v>
      </c>
      <c r="C3" s="5">
        <v>44008</v>
      </c>
      <c r="D3" s="4" t="s">
        <v>16</v>
      </c>
      <c r="E3" s="6">
        <v>129431</v>
      </c>
      <c r="F3" s="7" t="s">
        <v>21</v>
      </c>
      <c r="G3" s="4"/>
      <c r="H3" s="4"/>
      <c r="I3" s="4" t="s">
        <v>18</v>
      </c>
      <c r="J3" s="4"/>
      <c r="K3" s="6" t="s">
        <v>23</v>
      </c>
      <c r="L3" s="6" t="s">
        <v>265</v>
      </c>
      <c r="M3" s="4">
        <v>1</v>
      </c>
      <c r="N3" s="4">
        <v>1</v>
      </c>
      <c r="O3" s="8">
        <v>0</v>
      </c>
      <c r="P3" s="8">
        <f t="shared" si="0"/>
        <v>1</v>
      </c>
      <c r="Q3" s="4"/>
    </row>
    <row r="4" spans="1:18" ht="15" customHeight="1" x14ac:dyDescent="0.25">
      <c r="A4" s="37">
        <v>7510</v>
      </c>
      <c r="B4" s="37" t="s">
        <v>24</v>
      </c>
      <c r="C4" s="38">
        <v>44013</v>
      </c>
      <c r="D4" s="37" t="s">
        <v>16</v>
      </c>
      <c r="E4" s="37"/>
      <c r="F4" s="37">
        <v>591914</v>
      </c>
      <c r="G4" s="4"/>
      <c r="H4" s="4"/>
      <c r="I4" s="37" t="s">
        <v>27</v>
      </c>
      <c r="J4" s="37" t="s">
        <v>326</v>
      </c>
      <c r="K4" s="45" t="s">
        <v>327</v>
      </c>
      <c r="L4" s="37" t="s">
        <v>537</v>
      </c>
      <c r="M4" s="37">
        <v>1</v>
      </c>
      <c r="N4" s="4">
        <v>0</v>
      </c>
      <c r="O4" s="8">
        <v>1</v>
      </c>
      <c r="P4" s="8">
        <f t="shared" si="0"/>
        <v>1</v>
      </c>
      <c r="Q4" s="4" t="s">
        <v>542</v>
      </c>
    </row>
    <row r="5" spans="1:18" ht="15" customHeight="1" x14ac:dyDescent="0.25">
      <c r="A5" s="37">
        <v>6167</v>
      </c>
      <c r="B5" s="37" t="s">
        <v>15</v>
      </c>
      <c r="C5" s="38">
        <v>44019</v>
      </c>
      <c r="D5" s="37" t="s">
        <v>16</v>
      </c>
      <c r="E5" s="37" t="s">
        <v>328</v>
      </c>
      <c r="F5" s="37"/>
      <c r="G5" s="4"/>
      <c r="H5" s="4"/>
      <c r="I5" s="37" t="s">
        <v>18</v>
      </c>
      <c r="J5" s="37" t="s">
        <v>22</v>
      </c>
      <c r="K5" s="37" t="s">
        <v>329</v>
      </c>
      <c r="L5" s="37" t="s">
        <v>537</v>
      </c>
      <c r="M5" s="37">
        <v>1</v>
      </c>
      <c r="N5" s="4">
        <v>1</v>
      </c>
      <c r="O5" s="8">
        <v>0</v>
      </c>
      <c r="P5" s="8">
        <f t="shared" si="0"/>
        <v>1</v>
      </c>
      <c r="Q5" s="4" t="s">
        <v>543</v>
      </c>
    </row>
    <row r="6" spans="1:18" ht="15" customHeight="1" x14ac:dyDescent="0.25">
      <c r="A6" s="37">
        <v>6167</v>
      </c>
      <c r="B6" s="37" t="s">
        <v>15</v>
      </c>
      <c r="C6" s="38">
        <v>44019</v>
      </c>
      <c r="D6" s="37" t="s">
        <v>16</v>
      </c>
      <c r="E6" s="37" t="s">
        <v>330</v>
      </c>
      <c r="F6" s="37"/>
      <c r="G6" s="4"/>
      <c r="H6" s="4"/>
      <c r="I6" s="37" t="s">
        <v>27</v>
      </c>
      <c r="J6" s="37" t="s">
        <v>144</v>
      </c>
      <c r="K6" s="37" t="s">
        <v>331</v>
      </c>
      <c r="L6" s="37" t="s">
        <v>265</v>
      </c>
      <c r="M6" s="37">
        <v>1</v>
      </c>
      <c r="N6" s="4">
        <v>1</v>
      </c>
      <c r="O6" s="8">
        <v>0</v>
      </c>
      <c r="P6" s="8">
        <f t="shared" si="0"/>
        <v>1</v>
      </c>
      <c r="Q6" s="4"/>
    </row>
    <row r="7" spans="1:18" ht="15" customHeight="1" x14ac:dyDescent="0.25">
      <c r="A7" s="37">
        <v>6167</v>
      </c>
      <c r="B7" s="37" t="s">
        <v>24</v>
      </c>
      <c r="C7" s="38">
        <v>44019</v>
      </c>
      <c r="D7" s="37" t="s">
        <v>16</v>
      </c>
      <c r="E7" s="37"/>
      <c r="F7" s="37">
        <v>592484</v>
      </c>
      <c r="G7" s="7" t="s">
        <v>356</v>
      </c>
      <c r="H7" s="4"/>
      <c r="I7" s="37" t="s">
        <v>27</v>
      </c>
      <c r="J7" s="37" t="s">
        <v>28</v>
      </c>
      <c r="K7" s="37"/>
      <c r="L7" s="37" t="s">
        <v>265</v>
      </c>
      <c r="M7" s="37">
        <v>3</v>
      </c>
      <c r="N7" s="4">
        <v>3</v>
      </c>
      <c r="O7" s="8">
        <v>0</v>
      </c>
      <c r="P7" s="8">
        <f t="shared" si="0"/>
        <v>3</v>
      </c>
      <c r="Q7" s="4"/>
    </row>
    <row r="8" spans="1:18" ht="15" customHeight="1" x14ac:dyDescent="0.25">
      <c r="A8" s="37">
        <v>7510</v>
      </c>
      <c r="B8" s="37" t="s">
        <v>24</v>
      </c>
      <c r="C8" s="38">
        <v>44021</v>
      </c>
      <c r="D8" s="37" t="s">
        <v>16</v>
      </c>
      <c r="E8" s="37"/>
      <c r="F8" s="37">
        <v>592171</v>
      </c>
      <c r="G8" s="4"/>
      <c r="H8" s="4"/>
      <c r="I8" s="4" t="s">
        <v>27</v>
      </c>
      <c r="J8" s="37" t="s">
        <v>73</v>
      </c>
      <c r="K8" s="37" t="s">
        <v>332</v>
      </c>
      <c r="L8" s="37" t="s">
        <v>265</v>
      </c>
      <c r="M8" s="45">
        <v>2</v>
      </c>
      <c r="N8" s="4">
        <v>2</v>
      </c>
      <c r="O8" s="8">
        <v>0</v>
      </c>
      <c r="P8" s="8">
        <f t="shared" si="0"/>
        <v>2</v>
      </c>
      <c r="Q8" s="4" t="s">
        <v>605</v>
      </c>
    </row>
    <row r="9" spans="1:18" ht="15" customHeight="1" x14ac:dyDescent="0.25">
      <c r="A9" s="47">
        <v>6167</v>
      </c>
      <c r="B9" s="47" t="s">
        <v>15</v>
      </c>
      <c r="C9" s="40">
        <v>44021</v>
      </c>
      <c r="D9" s="47" t="s">
        <v>16</v>
      </c>
      <c r="E9" s="45" t="s">
        <v>333</v>
      </c>
      <c r="F9" s="39"/>
      <c r="G9" s="4"/>
      <c r="H9" s="4"/>
      <c r="I9" s="8" t="s">
        <v>27</v>
      </c>
      <c r="J9" s="47" t="s">
        <v>88</v>
      </c>
      <c r="K9" s="45" t="s">
        <v>334</v>
      </c>
      <c r="L9" s="47" t="s">
        <v>265</v>
      </c>
      <c r="M9" s="47">
        <v>1</v>
      </c>
      <c r="N9" s="4">
        <v>0</v>
      </c>
      <c r="O9" s="8">
        <v>1</v>
      </c>
      <c r="P9" s="8">
        <f t="shared" si="0"/>
        <v>1</v>
      </c>
      <c r="Q9" s="4"/>
    </row>
    <row r="10" spans="1:18" ht="15" customHeight="1" x14ac:dyDescent="0.25">
      <c r="A10" s="37">
        <v>6167</v>
      </c>
      <c r="B10" s="37" t="s">
        <v>24</v>
      </c>
      <c r="C10" s="38">
        <v>44025</v>
      </c>
      <c r="D10" s="37" t="s">
        <v>16</v>
      </c>
      <c r="E10" s="37"/>
      <c r="F10" s="37">
        <v>587916</v>
      </c>
      <c r="G10" s="4"/>
      <c r="H10" s="4"/>
      <c r="I10" s="4" t="s">
        <v>27</v>
      </c>
      <c r="J10" s="37" t="s">
        <v>335</v>
      </c>
      <c r="K10" s="37"/>
      <c r="L10" s="37" t="s">
        <v>265</v>
      </c>
      <c r="M10" s="37">
        <v>1</v>
      </c>
      <c r="N10" s="4">
        <v>1</v>
      </c>
      <c r="O10" s="8">
        <v>0</v>
      </c>
      <c r="P10" s="8">
        <f t="shared" si="0"/>
        <v>1</v>
      </c>
      <c r="Q10" s="4"/>
    </row>
    <row r="11" spans="1:18" ht="15" customHeight="1" x14ac:dyDescent="0.25">
      <c r="A11" s="37">
        <v>7510</v>
      </c>
      <c r="B11" s="37" t="s">
        <v>24</v>
      </c>
      <c r="C11" s="38">
        <v>44026</v>
      </c>
      <c r="D11" s="37" t="s">
        <v>16</v>
      </c>
      <c r="E11" s="37"/>
      <c r="F11" s="37">
        <v>592757</v>
      </c>
      <c r="G11" s="4"/>
      <c r="H11" s="4"/>
      <c r="I11" s="4" t="s">
        <v>27</v>
      </c>
      <c r="J11" s="37" t="s">
        <v>207</v>
      </c>
      <c r="K11" s="37"/>
      <c r="L11" s="37" t="s">
        <v>265</v>
      </c>
      <c r="M11" s="37">
        <v>2</v>
      </c>
      <c r="N11" s="4">
        <v>2</v>
      </c>
      <c r="O11" s="8">
        <v>0</v>
      </c>
      <c r="P11" s="8">
        <f t="shared" si="0"/>
        <v>2</v>
      </c>
      <c r="Q11" s="4"/>
    </row>
    <row r="12" spans="1:18" ht="15" customHeight="1" x14ac:dyDescent="0.25">
      <c r="A12" s="47">
        <v>7510</v>
      </c>
      <c r="B12" s="47" t="s">
        <v>15</v>
      </c>
      <c r="C12" s="40">
        <v>44026</v>
      </c>
      <c r="D12" s="47" t="s">
        <v>16</v>
      </c>
      <c r="E12" s="47" t="s">
        <v>333</v>
      </c>
      <c r="F12" s="39">
        <v>592851</v>
      </c>
      <c r="G12" s="4"/>
      <c r="H12" s="4"/>
      <c r="I12" s="8" t="s">
        <v>27</v>
      </c>
      <c r="J12" s="47" t="s">
        <v>88</v>
      </c>
      <c r="K12" s="47" t="s">
        <v>334</v>
      </c>
      <c r="L12" s="47" t="s">
        <v>537</v>
      </c>
      <c r="M12" s="47">
        <v>1</v>
      </c>
      <c r="N12" s="4">
        <v>1</v>
      </c>
      <c r="O12" s="8">
        <v>0</v>
      </c>
      <c r="P12" s="8">
        <f t="shared" si="0"/>
        <v>1</v>
      </c>
      <c r="Q12" s="4"/>
    </row>
    <row r="13" spans="1:18" ht="15" customHeight="1" x14ac:dyDescent="0.25">
      <c r="A13" s="37">
        <v>7510</v>
      </c>
      <c r="B13" s="37" t="s">
        <v>24</v>
      </c>
      <c r="C13" s="40">
        <v>44028</v>
      </c>
      <c r="D13" s="37" t="s">
        <v>16</v>
      </c>
      <c r="E13" s="37">
        <v>129571</v>
      </c>
      <c r="F13" s="37">
        <v>592970</v>
      </c>
      <c r="G13" s="4"/>
      <c r="H13" s="4"/>
      <c r="I13" s="4" t="s">
        <v>27</v>
      </c>
      <c r="J13" s="37" t="s">
        <v>73</v>
      </c>
      <c r="K13" s="37" t="s">
        <v>336</v>
      </c>
      <c r="L13" s="37" t="s">
        <v>265</v>
      </c>
      <c r="M13" s="37">
        <v>2</v>
      </c>
      <c r="N13" s="4">
        <v>2</v>
      </c>
      <c r="O13" s="8">
        <v>0</v>
      </c>
      <c r="P13" s="8">
        <f t="shared" si="0"/>
        <v>2</v>
      </c>
      <c r="Q13" s="4"/>
    </row>
    <row r="14" spans="1:18" ht="15" customHeight="1" x14ac:dyDescent="0.25">
      <c r="A14" s="37">
        <v>7510</v>
      </c>
      <c r="B14" s="37" t="s">
        <v>24</v>
      </c>
      <c r="C14" s="40">
        <v>44028</v>
      </c>
      <c r="D14" s="37" t="s">
        <v>16</v>
      </c>
      <c r="E14" s="37">
        <v>129571</v>
      </c>
      <c r="F14" s="37">
        <v>592971</v>
      </c>
      <c r="G14" s="4"/>
      <c r="H14" s="4"/>
      <c r="I14" s="4" t="s">
        <v>27</v>
      </c>
      <c r="J14" s="37" t="s">
        <v>73</v>
      </c>
      <c r="K14" s="37" t="s">
        <v>337</v>
      </c>
      <c r="L14" s="37" t="s">
        <v>265</v>
      </c>
      <c r="M14" s="37">
        <v>2</v>
      </c>
      <c r="N14" s="4">
        <v>2</v>
      </c>
      <c r="O14" s="8">
        <v>0</v>
      </c>
      <c r="P14" s="8">
        <f t="shared" si="0"/>
        <v>2</v>
      </c>
      <c r="Q14" s="4"/>
    </row>
    <row r="15" spans="1:18" ht="15" customHeight="1" x14ac:dyDescent="0.25">
      <c r="A15" s="37">
        <v>7510</v>
      </c>
      <c r="B15" s="37" t="s">
        <v>24</v>
      </c>
      <c r="C15" s="40">
        <v>44028</v>
      </c>
      <c r="D15" s="37" t="s">
        <v>16</v>
      </c>
      <c r="E15" s="37"/>
      <c r="F15" s="37">
        <v>592752</v>
      </c>
      <c r="G15" s="7" t="s">
        <v>356</v>
      </c>
      <c r="H15" s="4"/>
      <c r="I15" s="4" t="s">
        <v>27</v>
      </c>
      <c r="J15" s="37" t="s">
        <v>28</v>
      </c>
      <c r="K15" s="37"/>
      <c r="L15" s="37" t="s">
        <v>265</v>
      </c>
      <c r="M15" s="37">
        <v>1</v>
      </c>
      <c r="N15" s="4">
        <v>1</v>
      </c>
      <c r="O15" s="8">
        <v>0</v>
      </c>
      <c r="P15" s="8">
        <f t="shared" si="0"/>
        <v>1</v>
      </c>
      <c r="Q15" s="4"/>
    </row>
    <row r="16" spans="1:18" ht="15" customHeight="1" x14ac:dyDescent="0.25">
      <c r="A16" s="37">
        <v>7510</v>
      </c>
      <c r="B16" s="37" t="s">
        <v>24</v>
      </c>
      <c r="C16" s="40">
        <v>44032</v>
      </c>
      <c r="D16" s="37" t="s">
        <v>16</v>
      </c>
      <c r="E16" s="37"/>
      <c r="F16" s="37">
        <v>591252</v>
      </c>
      <c r="G16" s="4"/>
      <c r="H16" s="4"/>
      <c r="I16" s="4" t="s">
        <v>27</v>
      </c>
      <c r="J16" s="37" t="s">
        <v>59</v>
      </c>
      <c r="K16" s="37"/>
      <c r="L16" s="37" t="s">
        <v>265</v>
      </c>
      <c r="M16" s="37">
        <v>1</v>
      </c>
      <c r="N16" s="4">
        <v>1</v>
      </c>
      <c r="O16" s="8">
        <v>0</v>
      </c>
      <c r="P16" s="8">
        <f t="shared" si="0"/>
        <v>1</v>
      </c>
      <c r="Q16" s="4"/>
    </row>
    <row r="17" spans="1:17" ht="15" customHeight="1" x14ac:dyDescent="0.25">
      <c r="A17" s="37">
        <v>7510</v>
      </c>
      <c r="B17" s="37" t="s">
        <v>24</v>
      </c>
      <c r="C17" s="40">
        <v>44032</v>
      </c>
      <c r="D17" s="37" t="s">
        <v>16</v>
      </c>
      <c r="E17" s="37"/>
      <c r="F17" s="37">
        <v>592477</v>
      </c>
      <c r="G17" s="4"/>
      <c r="H17" s="4"/>
      <c r="I17" s="4" t="s">
        <v>27</v>
      </c>
      <c r="J17" s="37" t="s">
        <v>59</v>
      </c>
      <c r="K17" s="37"/>
      <c r="L17" s="37" t="s">
        <v>265</v>
      </c>
      <c r="M17" s="37">
        <v>1</v>
      </c>
      <c r="N17" s="4">
        <v>1</v>
      </c>
      <c r="O17" s="8">
        <v>0</v>
      </c>
      <c r="P17" s="8">
        <f t="shared" si="0"/>
        <v>1</v>
      </c>
      <c r="Q17" s="4"/>
    </row>
    <row r="18" spans="1:17" ht="15" customHeight="1" x14ac:dyDescent="0.25">
      <c r="A18" s="37">
        <v>7510</v>
      </c>
      <c r="B18" s="37" t="s">
        <v>24</v>
      </c>
      <c r="C18" s="48">
        <v>44033</v>
      </c>
      <c r="D18" s="37" t="s">
        <v>16</v>
      </c>
      <c r="E18" s="45" t="s">
        <v>544</v>
      </c>
      <c r="F18" s="37">
        <v>593106</v>
      </c>
      <c r="G18" s="4"/>
      <c r="H18" s="4"/>
      <c r="I18" s="4" t="s">
        <v>27</v>
      </c>
      <c r="J18" s="37" t="s">
        <v>73</v>
      </c>
      <c r="K18" s="37" t="s">
        <v>338</v>
      </c>
      <c r="L18" s="37" t="s">
        <v>265</v>
      </c>
      <c r="M18" s="45">
        <v>1</v>
      </c>
      <c r="N18" s="4">
        <v>0</v>
      </c>
      <c r="O18" s="8">
        <v>1</v>
      </c>
      <c r="P18" s="8">
        <f t="shared" si="0"/>
        <v>1</v>
      </c>
      <c r="Q18" s="4" t="s">
        <v>545</v>
      </c>
    </row>
    <row r="19" spans="1:17" ht="15" customHeight="1" x14ac:dyDescent="0.25">
      <c r="A19" s="37">
        <v>6167</v>
      </c>
      <c r="B19" s="37" t="s">
        <v>24</v>
      </c>
      <c r="C19" s="40">
        <v>44032</v>
      </c>
      <c r="D19" s="37" t="s">
        <v>16</v>
      </c>
      <c r="E19" s="45">
        <v>130311</v>
      </c>
      <c r="F19" s="37"/>
      <c r="G19" s="4"/>
      <c r="H19" s="4"/>
      <c r="I19" s="4" t="s">
        <v>27</v>
      </c>
      <c r="J19" s="37" t="s">
        <v>59</v>
      </c>
      <c r="K19" s="37" t="s">
        <v>339</v>
      </c>
      <c r="L19" s="37" t="s">
        <v>265</v>
      </c>
      <c r="M19" s="45">
        <v>4</v>
      </c>
      <c r="N19" s="4">
        <v>0</v>
      </c>
      <c r="O19" s="8">
        <v>4</v>
      </c>
      <c r="P19" s="8">
        <f t="shared" si="0"/>
        <v>4</v>
      </c>
      <c r="Q19" s="4" t="s">
        <v>347</v>
      </c>
    </row>
    <row r="20" spans="1:17" ht="15" customHeight="1" x14ac:dyDescent="0.25">
      <c r="A20" s="37">
        <v>6167</v>
      </c>
      <c r="B20" s="37" t="s">
        <v>24</v>
      </c>
      <c r="C20" s="40">
        <v>44032</v>
      </c>
      <c r="D20" s="37" t="s">
        <v>16</v>
      </c>
      <c r="E20" s="45">
        <v>130311</v>
      </c>
      <c r="F20" s="37"/>
      <c r="G20" s="4"/>
      <c r="H20" s="4"/>
      <c r="I20" s="4" t="s">
        <v>27</v>
      </c>
      <c r="J20" s="37" t="s">
        <v>59</v>
      </c>
      <c r="K20" s="37" t="s">
        <v>340</v>
      </c>
      <c r="L20" s="37" t="s">
        <v>265</v>
      </c>
      <c r="M20" s="45">
        <v>2</v>
      </c>
      <c r="N20" s="4">
        <v>0</v>
      </c>
      <c r="O20" s="8">
        <v>2</v>
      </c>
      <c r="P20" s="8">
        <f t="shared" si="0"/>
        <v>2</v>
      </c>
      <c r="Q20" s="4" t="s">
        <v>347</v>
      </c>
    </row>
    <row r="21" spans="1:17" ht="15" customHeight="1" x14ac:dyDescent="0.25">
      <c r="A21" s="37">
        <v>6167</v>
      </c>
      <c r="B21" s="37" t="s">
        <v>24</v>
      </c>
      <c r="C21" s="40">
        <v>44032</v>
      </c>
      <c r="D21" s="37" t="s">
        <v>16</v>
      </c>
      <c r="E21" s="45">
        <v>130311</v>
      </c>
      <c r="F21" s="37"/>
      <c r="G21" s="4"/>
      <c r="H21" s="4"/>
      <c r="I21" s="4" t="s">
        <v>27</v>
      </c>
      <c r="J21" s="37" t="s">
        <v>59</v>
      </c>
      <c r="K21" s="37" t="s">
        <v>181</v>
      </c>
      <c r="L21" s="37" t="s">
        <v>265</v>
      </c>
      <c r="M21" s="45">
        <v>6</v>
      </c>
      <c r="N21" s="4">
        <v>0</v>
      </c>
      <c r="O21" s="8">
        <v>6</v>
      </c>
      <c r="P21" s="8">
        <f t="shared" si="0"/>
        <v>6</v>
      </c>
      <c r="Q21" s="4" t="s">
        <v>347</v>
      </c>
    </row>
    <row r="22" spans="1:17" ht="15" customHeight="1" x14ac:dyDescent="0.25">
      <c r="A22" s="37">
        <v>6167</v>
      </c>
      <c r="B22" s="37" t="s">
        <v>24</v>
      </c>
      <c r="C22" s="40">
        <v>44032</v>
      </c>
      <c r="D22" s="37" t="s">
        <v>16</v>
      </c>
      <c r="E22" s="37">
        <v>130311</v>
      </c>
      <c r="F22" s="37"/>
      <c r="G22" s="4"/>
      <c r="H22" s="4"/>
      <c r="I22" s="4" t="s">
        <v>27</v>
      </c>
      <c r="J22" s="37" t="s">
        <v>59</v>
      </c>
      <c r="K22" s="37" t="s">
        <v>181</v>
      </c>
      <c r="L22" s="37" t="s">
        <v>265</v>
      </c>
      <c r="M22" s="37">
        <v>6</v>
      </c>
      <c r="N22" s="4">
        <v>6</v>
      </c>
      <c r="O22" s="8">
        <v>0</v>
      </c>
      <c r="P22" s="8">
        <f t="shared" si="0"/>
        <v>6</v>
      </c>
      <c r="Q22" s="4"/>
    </row>
    <row r="23" spans="1:17" ht="15" customHeight="1" x14ac:dyDescent="0.25">
      <c r="A23" s="37">
        <v>6167</v>
      </c>
      <c r="B23" s="37" t="s">
        <v>24</v>
      </c>
      <c r="C23" s="40">
        <v>44039</v>
      </c>
      <c r="D23" s="37" t="s">
        <v>16</v>
      </c>
      <c r="E23" s="37"/>
      <c r="F23" s="37">
        <v>592698</v>
      </c>
      <c r="G23" s="4"/>
      <c r="H23" s="4"/>
      <c r="I23" s="4" t="s">
        <v>27</v>
      </c>
      <c r="J23" s="37" t="s">
        <v>144</v>
      </c>
      <c r="K23" s="37" t="s">
        <v>341</v>
      </c>
      <c r="L23" s="37" t="s">
        <v>265</v>
      </c>
      <c r="M23" s="37">
        <v>6</v>
      </c>
      <c r="N23" s="4">
        <v>6</v>
      </c>
      <c r="O23" s="8">
        <v>0</v>
      </c>
      <c r="P23" s="8">
        <f t="shared" si="0"/>
        <v>6</v>
      </c>
      <c r="Q23" s="4"/>
    </row>
    <row r="24" spans="1:17" ht="15" customHeight="1" x14ac:dyDescent="0.25">
      <c r="A24" s="37">
        <v>6167</v>
      </c>
      <c r="B24" s="37" t="s">
        <v>15</v>
      </c>
      <c r="C24" s="40">
        <v>44039</v>
      </c>
      <c r="D24" s="37" t="s">
        <v>16</v>
      </c>
      <c r="E24" s="37" t="s">
        <v>342</v>
      </c>
      <c r="F24" s="37"/>
      <c r="G24" s="4"/>
      <c r="H24" s="4"/>
      <c r="I24" s="4" t="s">
        <v>27</v>
      </c>
      <c r="J24" s="37" t="s">
        <v>144</v>
      </c>
      <c r="K24" s="37" t="s">
        <v>343</v>
      </c>
      <c r="L24" s="37" t="s">
        <v>265</v>
      </c>
      <c r="M24" s="37">
        <v>2</v>
      </c>
      <c r="N24" s="4">
        <v>2</v>
      </c>
      <c r="O24" s="8">
        <v>0</v>
      </c>
      <c r="P24" s="8">
        <f t="shared" si="0"/>
        <v>2</v>
      </c>
      <c r="Q24" s="4"/>
    </row>
    <row r="25" spans="1:17" ht="15" customHeight="1" x14ac:dyDescent="0.25">
      <c r="A25" s="37">
        <v>6167</v>
      </c>
      <c r="B25" s="37" t="s">
        <v>24</v>
      </c>
      <c r="C25" s="40">
        <v>44040</v>
      </c>
      <c r="D25" s="37" t="s">
        <v>16</v>
      </c>
      <c r="E25" s="42" t="s">
        <v>355</v>
      </c>
      <c r="F25" s="37">
        <v>591192</v>
      </c>
      <c r="G25" s="4"/>
      <c r="H25" s="4"/>
      <c r="I25" s="4" t="s">
        <v>27</v>
      </c>
      <c r="J25" s="37" t="s">
        <v>344</v>
      </c>
      <c r="K25" s="37"/>
      <c r="L25" s="37" t="s">
        <v>265</v>
      </c>
      <c r="M25" s="37">
        <v>2</v>
      </c>
      <c r="N25" s="4">
        <v>2</v>
      </c>
      <c r="O25" s="8">
        <v>0</v>
      </c>
      <c r="P25" s="8">
        <f t="shared" si="0"/>
        <v>2</v>
      </c>
      <c r="Q25" s="4"/>
    </row>
    <row r="26" spans="1:17" ht="15" customHeight="1" x14ac:dyDescent="0.25">
      <c r="A26" s="37">
        <v>7510</v>
      </c>
      <c r="B26" s="37" t="s">
        <v>24</v>
      </c>
      <c r="C26" s="40">
        <v>44040</v>
      </c>
      <c r="D26" s="37" t="s">
        <v>16</v>
      </c>
      <c r="E26" s="37">
        <v>130060</v>
      </c>
      <c r="F26" s="37">
        <v>592183</v>
      </c>
      <c r="G26" s="4"/>
      <c r="H26" s="4"/>
      <c r="I26" s="4" t="s">
        <v>27</v>
      </c>
      <c r="J26" s="37" t="s">
        <v>59</v>
      </c>
      <c r="K26" s="37" t="s">
        <v>345</v>
      </c>
      <c r="L26" s="37" t="s">
        <v>265</v>
      </c>
      <c r="M26" s="37">
        <v>1</v>
      </c>
      <c r="N26" s="4">
        <v>1</v>
      </c>
      <c r="O26" s="8">
        <v>0</v>
      </c>
      <c r="P26" s="8">
        <f t="shared" si="0"/>
        <v>1</v>
      </c>
      <c r="Q26" s="4"/>
    </row>
    <row r="27" spans="1:17" ht="15" customHeight="1" x14ac:dyDescent="0.25">
      <c r="A27" s="37">
        <v>7510</v>
      </c>
      <c r="B27" s="37" t="s">
        <v>24</v>
      </c>
      <c r="C27" s="40">
        <v>44040</v>
      </c>
      <c r="D27" s="37" t="s">
        <v>16</v>
      </c>
      <c r="E27" s="37">
        <v>130060</v>
      </c>
      <c r="F27" s="37">
        <v>592182</v>
      </c>
      <c r="G27" s="4"/>
      <c r="H27" s="4"/>
      <c r="I27" s="4" t="s">
        <v>27</v>
      </c>
      <c r="J27" s="37" t="s">
        <v>59</v>
      </c>
      <c r="K27" s="37" t="s">
        <v>346</v>
      </c>
      <c r="L27" s="37" t="s">
        <v>265</v>
      </c>
      <c r="M27" s="37">
        <v>1</v>
      </c>
      <c r="N27" s="4">
        <v>1</v>
      </c>
      <c r="O27" s="8">
        <v>0</v>
      </c>
      <c r="P27" s="8">
        <f t="shared" si="0"/>
        <v>1</v>
      </c>
      <c r="Q27" s="4"/>
    </row>
    <row r="28" spans="1:17" ht="15" customHeight="1" x14ac:dyDescent="0.25">
      <c r="A28" s="37">
        <v>7510</v>
      </c>
      <c r="B28" s="37" t="s">
        <v>24</v>
      </c>
      <c r="C28" s="40">
        <v>44042</v>
      </c>
      <c r="D28" s="37" t="s">
        <v>16</v>
      </c>
      <c r="E28" s="37"/>
      <c r="F28" s="37">
        <v>593044</v>
      </c>
      <c r="G28" s="4"/>
      <c r="H28" s="4"/>
      <c r="I28" s="4" t="s">
        <v>27</v>
      </c>
      <c r="J28" s="37" t="s">
        <v>73</v>
      </c>
      <c r="K28" s="47" t="s">
        <v>332</v>
      </c>
      <c r="L28" s="41" t="s">
        <v>265</v>
      </c>
      <c r="M28" s="37">
        <v>1</v>
      </c>
      <c r="N28" s="4">
        <v>1</v>
      </c>
      <c r="O28" s="8">
        <v>0</v>
      </c>
      <c r="P28" s="8">
        <f t="shared" si="0"/>
        <v>1</v>
      </c>
      <c r="Q28" s="4"/>
    </row>
    <row r="29" spans="1:17" x14ac:dyDescent="0.25">
      <c r="A29" s="4">
        <v>6167</v>
      </c>
      <c r="B29" s="4" t="s">
        <v>24</v>
      </c>
      <c r="C29" s="5">
        <v>44046</v>
      </c>
      <c r="D29" s="4" t="s">
        <v>16</v>
      </c>
      <c r="E29" s="6">
        <v>130429</v>
      </c>
      <c r="F29" s="7" t="s">
        <v>25</v>
      </c>
      <c r="G29" s="7" t="s">
        <v>26</v>
      </c>
      <c r="H29" s="7"/>
      <c r="I29" s="4" t="s">
        <v>27</v>
      </c>
      <c r="J29" s="4" t="s">
        <v>28</v>
      </c>
      <c r="K29" s="6" t="s">
        <v>29</v>
      </c>
      <c r="L29" s="6" t="s">
        <v>265</v>
      </c>
      <c r="M29" s="4">
        <v>4</v>
      </c>
      <c r="N29" s="4">
        <v>4</v>
      </c>
      <c r="O29" s="8">
        <v>0</v>
      </c>
      <c r="P29" s="8">
        <f t="shared" si="0"/>
        <v>4</v>
      </c>
      <c r="Q29" s="4"/>
    </row>
    <row r="30" spans="1:17" x14ac:dyDescent="0.25">
      <c r="A30" s="4">
        <v>6167</v>
      </c>
      <c r="B30" s="4" t="s">
        <v>15</v>
      </c>
      <c r="C30" s="5">
        <v>44046</v>
      </c>
      <c r="D30" s="4" t="s">
        <v>16</v>
      </c>
      <c r="E30" s="6">
        <v>130318</v>
      </c>
      <c r="F30" s="7" t="s">
        <v>30</v>
      </c>
      <c r="G30" s="7" t="s">
        <v>31</v>
      </c>
      <c r="H30" s="7"/>
      <c r="I30" s="4" t="s">
        <v>18</v>
      </c>
      <c r="J30" s="4" t="s">
        <v>22</v>
      </c>
      <c r="K30" s="6" t="s">
        <v>32</v>
      </c>
      <c r="L30" s="6" t="s">
        <v>265</v>
      </c>
      <c r="M30" s="4">
        <v>1</v>
      </c>
      <c r="N30" s="4">
        <v>1</v>
      </c>
      <c r="O30" s="8">
        <v>0</v>
      </c>
      <c r="P30" s="8">
        <f t="shared" si="0"/>
        <v>1</v>
      </c>
      <c r="Q30" s="4"/>
    </row>
    <row r="31" spans="1:17" x14ac:dyDescent="0.25">
      <c r="A31" s="4">
        <v>6167</v>
      </c>
      <c r="B31" s="4" t="s">
        <v>15</v>
      </c>
      <c r="C31" s="5">
        <v>44046</v>
      </c>
      <c r="D31" s="4" t="s">
        <v>16</v>
      </c>
      <c r="E31" s="6">
        <v>128199</v>
      </c>
      <c r="F31" s="7" t="s">
        <v>33</v>
      </c>
      <c r="G31" s="7" t="s">
        <v>34</v>
      </c>
      <c r="H31" s="7"/>
      <c r="I31" s="4" t="s">
        <v>18</v>
      </c>
      <c r="J31" s="4" t="s">
        <v>19</v>
      </c>
      <c r="K31" s="6" t="s">
        <v>35</v>
      </c>
      <c r="L31" s="6" t="s">
        <v>265</v>
      </c>
      <c r="M31" s="4">
        <v>1</v>
      </c>
      <c r="N31" s="4">
        <v>1</v>
      </c>
      <c r="O31" s="8">
        <v>0</v>
      </c>
      <c r="P31" s="8">
        <f t="shared" si="0"/>
        <v>1</v>
      </c>
      <c r="Q31" s="4"/>
    </row>
    <row r="32" spans="1:17" x14ac:dyDescent="0.25">
      <c r="A32" s="8">
        <v>6167</v>
      </c>
      <c r="B32" s="8" t="s">
        <v>15</v>
      </c>
      <c r="C32" s="9">
        <v>44049</v>
      </c>
      <c r="D32" s="8" t="s">
        <v>16</v>
      </c>
      <c r="E32" s="6">
        <v>127166</v>
      </c>
      <c r="F32" s="10" t="s">
        <v>36</v>
      </c>
      <c r="G32" s="10" t="s">
        <v>36</v>
      </c>
      <c r="H32" s="10"/>
      <c r="I32" s="4" t="s">
        <v>18</v>
      </c>
      <c r="J32" s="8" t="s">
        <v>19</v>
      </c>
      <c r="K32" s="6" t="s">
        <v>37</v>
      </c>
      <c r="L32" s="6" t="s">
        <v>265</v>
      </c>
      <c r="M32" s="4">
        <v>1</v>
      </c>
      <c r="N32" s="4">
        <v>1</v>
      </c>
      <c r="O32" s="8">
        <v>0</v>
      </c>
      <c r="P32" s="8">
        <f t="shared" si="0"/>
        <v>1</v>
      </c>
      <c r="Q32" s="4" t="s">
        <v>38</v>
      </c>
    </row>
    <row r="33" spans="1:19" x14ac:dyDescent="0.25">
      <c r="A33" s="4">
        <v>6167</v>
      </c>
      <c r="B33" s="4" t="s">
        <v>15</v>
      </c>
      <c r="C33" s="5">
        <v>44049</v>
      </c>
      <c r="D33" s="4" t="s">
        <v>16</v>
      </c>
      <c r="E33" s="6">
        <v>128340</v>
      </c>
      <c r="F33" s="7" t="s">
        <v>17</v>
      </c>
      <c r="G33" s="7" t="s">
        <v>39</v>
      </c>
      <c r="H33" s="7"/>
      <c r="I33" s="4" t="s">
        <v>18</v>
      </c>
      <c r="J33" s="4" t="s">
        <v>19</v>
      </c>
      <c r="K33" s="6" t="s">
        <v>40</v>
      </c>
      <c r="L33" s="6" t="s">
        <v>265</v>
      </c>
      <c r="M33" s="4">
        <v>1</v>
      </c>
      <c r="N33" s="4">
        <v>1</v>
      </c>
      <c r="O33" s="8">
        <v>0</v>
      </c>
      <c r="P33" s="8">
        <f t="shared" si="0"/>
        <v>1</v>
      </c>
      <c r="Q33" s="4" t="s">
        <v>41</v>
      </c>
    </row>
    <row r="34" spans="1:19" x14ac:dyDescent="0.25">
      <c r="A34" s="4">
        <v>6167</v>
      </c>
      <c r="B34" s="4" t="s">
        <v>15</v>
      </c>
      <c r="C34" s="5">
        <v>44049</v>
      </c>
      <c r="D34" s="4" t="s">
        <v>16</v>
      </c>
      <c r="E34" s="11">
        <v>129616</v>
      </c>
      <c r="F34" s="7" t="s">
        <v>42</v>
      </c>
      <c r="G34" s="7" t="s">
        <v>43</v>
      </c>
      <c r="H34" s="7"/>
      <c r="I34" s="4" t="s">
        <v>18</v>
      </c>
      <c r="J34" s="4" t="s">
        <v>19</v>
      </c>
      <c r="K34" s="11" t="s">
        <v>44</v>
      </c>
      <c r="L34" s="6" t="s">
        <v>265</v>
      </c>
      <c r="M34" s="4">
        <v>1</v>
      </c>
      <c r="N34" s="4">
        <v>0</v>
      </c>
      <c r="O34" s="8">
        <v>1</v>
      </c>
      <c r="P34" s="8">
        <f t="shared" si="0"/>
        <v>1</v>
      </c>
      <c r="Q34" s="4" t="s">
        <v>45</v>
      </c>
    </row>
    <row r="35" spans="1:19" x14ac:dyDescent="0.25">
      <c r="A35" s="4">
        <v>6167</v>
      </c>
      <c r="B35" s="4" t="s">
        <v>15</v>
      </c>
      <c r="C35" s="5">
        <v>44049</v>
      </c>
      <c r="D35" s="4" t="s">
        <v>16</v>
      </c>
      <c r="E35" s="6">
        <v>130593</v>
      </c>
      <c r="F35" s="7" t="s">
        <v>46</v>
      </c>
      <c r="G35" s="7" t="s">
        <v>47</v>
      </c>
      <c r="H35" s="7"/>
      <c r="I35" s="4" t="s">
        <v>18</v>
      </c>
      <c r="J35" s="4" t="s">
        <v>22</v>
      </c>
      <c r="K35" s="6" t="s">
        <v>48</v>
      </c>
      <c r="L35" s="6" t="s">
        <v>265</v>
      </c>
      <c r="M35" s="4">
        <v>4</v>
      </c>
      <c r="N35" s="4">
        <v>4</v>
      </c>
      <c r="O35" s="8">
        <v>0</v>
      </c>
      <c r="P35" s="8">
        <f t="shared" si="0"/>
        <v>4</v>
      </c>
      <c r="Q35" s="4" t="s">
        <v>49</v>
      </c>
    </row>
    <row r="36" spans="1:19" s="16" customFormat="1" x14ac:dyDescent="0.25">
      <c r="A36" s="12">
        <v>6167</v>
      </c>
      <c r="B36" s="12" t="s">
        <v>15</v>
      </c>
      <c r="C36" s="13">
        <v>44049</v>
      </c>
      <c r="D36" s="12" t="s">
        <v>16</v>
      </c>
      <c r="E36" s="12">
        <v>126447</v>
      </c>
      <c r="F36" s="14" t="s">
        <v>50</v>
      </c>
      <c r="G36" s="14" t="s">
        <v>51</v>
      </c>
      <c r="H36" s="14"/>
      <c r="I36" s="18" t="s">
        <v>18</v>
      </c>
      <c r="J36" s="12" t="s">
        <v>22</v>
      </c>
      <c r="K36" s="12" t="s">
        <v>52</v>
      </c>
      <c r="L36" s="12" t="s">
        <v>265</v>
      </c>
      <c r="M36" s="12">
        <v>0</v>
      </c>
      <c r="N36" s="12">
        <v>1</v>
      </c>
      <c r="O36" s="12"/>
      <c r="P36" s="8">
        <f t="shared" si="0"/>
        <v>1</v>
      </c>
      <c r="Q36" s="12" t="s">
        <v>357</v>
      </c>
      <c r="R36" s="15"/>
      <c r="S36" s="15"/>
    </row>
    <row r="37" spans="1:19" s="16" customFormat="1" ht="15" customHeight="1" x14ac:dyDescent="0.25">
      <c r="A37" s="12">
        <v>6167</v>
      </c>
      <c r="B37" s="12" t="s">
        <v>15</v>
      </c>
      <c r="C37" s="13">
        <v>44049</v>
      </c>
      <c r="D37" s="12" t="s">
        <v>16</v>
      </c>
      <c r="E37" s="12">
        <v>129461</v>
      </c>
      <c r="F37" s="12" t="s">
        <v>53</v>
      </c>
      <c r="G37" s="14" t="s">
        <v>54</v>
      </c>
      <c r="H37" s="14" t="s">
        <v>55</v>
      </c>
      <c r="I37" s="18" t="s">
        <v>18</v>
      </c>
      <c r="J37" s="12" t="s">
        <v>22</v>
      </c>
      <c r="K37" s="12" t="s">
        <v>56</v>
      </c>
      <c r="L37" s="12" t="s">
        <v>265</v>
      </c>
      <c r="M37" s="12">
        <v>0</v>
      </c>
      <c r="N37" s="12">
        <v>1</v>
      </c>
      <c r="O37" s="12"/>
      <c r="P37" s="8">
        <f t="shared" si="0"/>
        <v>1</v>
      </c>
      <c r="Q37" s="12" t="s">
        <v>357</v>
      </c>
      <c r="R37" s="15"/>
      <c r="S37" s="15"/>
    </row>
    <row r="38" spans="1:19" x14ac:dyDescent="0.25">
      <c r="A38" s="4">
        <v>7510</v>
      </c>
      <c r="B38" s="4" t="s">
        <v>24</v>
      </c>
      <c r="C38" s="5">
        <v>44055</v>
      </c>
      <c r="D38" s="4" t="s">
        <v>16</v>
      </c>
      <c r="E38" s="6">
        <v>130429</v>
      </c>
      <c r="F38" s="7" t="s">
        <v>57</v>
      </c>
      <c r="G38" s="7" t="s">
        <v>57</v>
      </c>
      <c r="H38" s="4" t="s">
        <v>58</v>
      </c>
      <c r="I38" s="4" t="s">
        <v>27</v>
      </c>
      <c r="J38" s="4" t="s">
        <v>59</v>
      </c>
      <c r="K38" s="6" t="s">
        <v>60</v>
      </c>
      <c r="L38" s="6" t="s">
        <v>265</v>
      </c>
      <c r="M38" s="4">
        <v>6</v>
      </c>
      <c r="N38" s="4">
        <v>6</v>
      </c>
      <c r="O38" s="8">
        <v>0</v>
      </c>
      <c r="P38" s="8">
        <f t="shared" si="0"/>
        <v>6</v>
      </c>
      <c r="Q38" s="4"/>
    </row>
    <row r="39" spans="1:19" x14ac:dyDescent="0.25">
      <c r="A39" s="4">
        <v>7510</v>
      </c>
      <c r="B39" s="4" t="s">
        <v>24</v>
      </c>
      <c r="C39" s="5">
        <v>44055</v>
      </c>
      <c r="D39" s="4" t="s">
        <v>16</v>
      </c>
      <c r="E39" s="6">
        <v>130543</v>
      </c>
      <c r="F39" s="4" t="s">
        <v>61</v>
      </c>
      <c r="G39" s="4" t="s">
        <v>61</v>
      </c>
      <c r="H39" s="4" t="s">
        <v>62</v>
      </c>
      <c r="I39" s="4" t="s">
        <v>27</v>
      </c>
      <c r="J39" s="4" t="s">
        <v>59</v>
      </c>
      <c r="K39" s="6" t="s">
        <v>63</v>
      </c>
      <c r="L39" s="6" t="s">
        <v>265</v>
      </c>
      <c r="M39" s="4">
        <v>8</v>
      </c>
      <c r="N39" s="4">
        <v>8</v>
      </c>
      <c r="O39" s="8">
        <v>0</v>
      </c>
      <c r="P39" s="8">
        <f t="shared" si="0"/>
        <v>8</v>
      </c>
      <c r="Q39" s="4"/>
    </row>
    <row r="40" spans="1:19" x14ac:dyDescent="0.25">
      <c r="A40" s="4">
        <v>7510</v>
      </c>
      <c r="B40" s="4" t="s">
        <v>24</v>
      </c>
      <c r="C40" s="5">
        <v>44055</v>
      </c>
      <c r="D40" s="4" t="s">
        <v>16</v>
      </c>
      <c r="E40" s="6" t="s">
        <v>64</v>
      </c>
      <c r="F40" s="7" t="s">
        <v>65</v>
      </c>
      <c r="G40" s="4"/>
      <c r="H40" s="4"/>
      <c r="I40" s="4" t="s">
        <v>27</v>
      </c>
      <c r="J40" s="4" t="s">
        <v>59</v>
      </c>
      <c r="K40" s="6" t="s">
        <v>66</v>
      </c>
      <c r="L40" s="6" t="s">
        <v>265</v>
      </c>
      <c r="M40" s="4">
        <v>1</v>
      </c>
      <c r="N40" s="4">
        <v>1</v>
      </c>
      <c r="O40" s="8">
        <v>0</v>
      </c>
      <c r="P40" s="8">
        <f t="shared" si="0"/>
        <v>1</v>
      </c>
      <c r="Q40" s="4" t="s">
        <v>67</v>
      </c>
    </row>
    <row r="41" spans="1:19" x14ac:dyDescent="0.25">
      <c r="A41" s="4">
        <v>7510</v>
      </c>
      <c r="B41" s="4" t="s">
        <v>24</v>
      </c>
      <c r="C41" s="5">
        <v>44055</v>
      </c>
      <c r="D41" s="4" t="s">
        <v>16</v>
      </c>
      <c r="E41" s="6" t="s">
        <v>68</v>
      </c>
      <c r="F41" s="4"/>
      <c r="G41" s="7" t="s">
        <v>69</v>
      </c>
      <c r="H41" s="4"/>
      <c r="I41" s="4" t="s">
        <v>27</v>
      </c>
      <c r="J41" s="4" t="s">
        <v>59</v>
      </c>
      <c r="K41" s="6"/>
      <c r="L41" s="6" t="s">
        <v>265</v>
      </c>
      <c r="M41" s="4">
        <v>2</v>
      </c>
      <c r="N41" s="4">
        <v>2</v>
      </c>
      <c r="O41" s="8">
        <v>0</v>
      </c>
      <c r="P41" s="8">
        <f t="shared" si="0"/>
        <v>2</v>
      </c>
      <c r="Q41" s="4"/>
    </row>
    <row r="42" spans="1:19" x14ac:dyDescent="0.25">
      <c r="A42" s="4">
        <v>7510</v>
      </c>
      <c r="B42" s="4" t="s">
        <v>24</v>
      </c>
      <c r="C42" s="5">
        <v>44057</v>
      </c>
      <c r="D42" s="4" t="s">
        <v>16</v>
      </c>
      <c r="E42" s="6">
        <v>129574</v>
      </c>
      <c r="F42" s="7" t="s">
        <v>70</v>
      </c>
      <c r="G42" s="7" t="s">
        <v>71</v>
      </c>
      <c r="H42" s="7" t="s">
        <v>72</v>
      </c>
      <c r="I42" s="4" t="s">
        <v>27</v>
      </c>
      <c r="J42" s="4" t="s">
        <v>73</v>
      </c>
      <c r="K42" s="6" t="s">
        <v>74</v>
      </c>
      <c r="L42" s="6" t="s">
        <v>265</v>
      </c>
      <c r="M42" s="4">
        <v>4</v>
      </c>
      <c r="N42" s="4">
        <v>4</v>
      </c>
      <c r="O42" s="8">
        <v>0</v>
      </c>
      <c r="P42" s="8">
        <f t="shared" si="0"/>
        <v>4</v>
      </c>
      <c r="Q42" s="4"/>
    </row>
    <row r="43" spans="1:19" x14ac:dyDescent="0.25">
      <c r="A43" s="4">
        <v>7510</v>
      </c>
      <c r="B43" s="4" t="s">
        <v>24</v>
      </c>
      <c r="C43" s="5">
        <v>44057</v>
      </c>
      <c r="D43" s="4" t="s">
        <v>16</v>
      </c>
      <c r="E43" s="6" t="s">
        <v>75</v>
      </c>
      <c r="F43" s="4"/>
      <c r="G43" s="4"/>
      <c r="H43" s="7" t="s">
        <v>76</v>
      </c>
      <c r="I43" s="4" t="s">
        <v>27</v>
      </c>
      <c r="J43" s="4" t="s">
        <v>28</v>
      </c>
      <c r="K43" s="6" t="s">
        <v>77</v>
      </c>
      <c r="L43" s="6" t="s">
        <v>537</v>
      </c>
      <c r="M43" s="4">
        <v>1</v>
      </c>
      <c r="N43" s="4">
        <v>1</v>
      </c>
      <c r="O43" s="8">
        <v>0</v>
      </c>
      <c r="P43" s="8">
        <f>N43+O43</f>
        <v>1</v>
      </c>
      <c r="Q43" s="4"/>
    </row>
    <row r="44" spans="1:19" x14ac:dyDescent="0.25">
      <c r="A44" s="4">
        <v>7510</v>
      </c>
      <c r="B44" s="4" t="s">
        <v>24</v>
      </c>
      <c r="C44" s="5">
        <v>44057</v>
      </c>
      <c r="D44" s="4" t="s">
        <v>16</v>
      </c>
      <c r="E44" s="6">
        <v>130655</v>
      </c>
      <c r="F44" s="7" t="s">
        <v>78</v>
      </c>
      <c r="G44" s="7" t="s">
        <v>79</v>
      </c>
      <c r="H44" s="7"/>
      <c r="I44" s="4" t="s">
        <v>27</v>
      </c>
      <c r="J44" s="4" t="s">
        <v>59</v>
      </c>
      <c r="K44" s="6" t="s">
        <v>80</v>
      </c>
      <c r="L44" s="6" t="s">
        <v>265</v>
      </c>
      <c r="M44" s="4">
        <v>1</v>
      </c>
      <c r="N44" s="4">
        <v>1</v>
      </c>
      <c r="O44" s="8">
        <v>0</v>
      </c>
      <c r="P44" s="8">
        <f t="shared" si="0"/>
        <v>1</v>
      </c>
      <c r="Q44" s="4" t="s">
        <v>81</v>
      </c>
    </row>
    <row r="45" spans="1:19" x14ac:dyDescent="0.25">
      <c r="A45" s="4">
        <v>7510</v>
      </c>
      <c r="B45" s="4" t="s">
        <v>24</v>
      </c>
      <c r="C45" s="5">
        <v>44060</v>
      </c>
      <c r="D45" s="4" t="s">
        <v>16</v>
      </c>
      <c r="E45" s="17">
        <v>129574</v>
      </c>
      <c r="F45" s="7" t="s">
        <v>82</v>
      </c>
      <c r="G45" s="7" t="s">
        <v>83</v>
      </c>
      <c r="H45" s="7"/>
      <c r="I45" s="4" t="s">
        <v>27</v>
      </c>
      <c r="J45" s="4" t="s">
        <v>73</v>
      </c>
      <c r="K45" s="17" t="s">
        <v>84</v>
      </c>
      <c r="L45" s="6" t="s">
        <v>265</v>
      </c>
      <c r="M45" s="4">
        <v>11</v>
      </c>
      <c r="N45" s="4">
        <v>7</v>
      </c>
      <c r="O45" s="11">
        <v>4</v>
      </c>
      <c r="P45" s="8">
        <f t="shared" si="0"/>
        <v>11</v>
      </c>
      <c r="Q45" s="4" t="s">
        <v>85</v>
      </c>
    </row>
    <row r="46" spans="1:19" x14ac:dyDescent="0.25">
      <c r="A46" s="4">
        <v>7510</v>
      </c>
      <c r="B46" s="4" t="s">
        <v>15</v>
      </c>
      <c r="C46" s="5">
        <v>44060</v>
      </c>
      <c r="D46" s="4" t="s">
        <v>16</v>
      </c>
      <c r="E46" s="6">
        <v>129000</v>
      </c>
      <c r="F46" s="7" t="s">
        <v>86</v>
      </c>
      <c r="G46" s="7" t="s">
        <v>87</v>
      </c>
      <c r="H46" s="7"/>
      <c r="I46" s="4" t="s">
        <v>27</v>
      </c>
      <c r="J46" s="4" t="s">
        <v>88</v>
      </c>
      <c r="K46" s="6" t="s">
        <v>89</v>
      </c>
      <c r="L46" s="6" t="s">
        <v>265</v>
      </c>
      <c r="M46" s="4">
        <v>1</v>
      </c>
      <c r="N46" s="4">
        <v>1</v>
      </c>
      <c r="O46" s="8">
        <v>0</v>
      </c>
      <c r="P46" s="8">
        <f t="shared" si="0"/>
        <v>1</v>
      </c>
      <c r="Q46" s="4" t="s">
        <v>90</v>
      </c>
    </row>
    <row r="47" spans="1:19" x14ac:dyDescent="0.25">
      <c r="A47" s="4">
        <v>7510</v>
      </c>
      <c r="B47" s="4" t="s">
        <v>15</v>
      </c>
      <c r="C47" s="5">
        <v>44062</v>
      </c>
      <c r="D47" s="4" t="s">
        <v>16</v>
      </c>
      <c r="E47" s="17">
        <v>123982</v>
      </c>
      <c r="F47" s="7" t="s">
        <v>91</v>
      </c>
      <c r="G47" s="7" t="s">
        <v>34</v>
      </c>
      <c r="H47" s="7">
        <v>581390</v>
      </c>
      <c r="I47" s="4" t="s">
        <v>18</v>
      </c>
      <c r="J47" s="4" t="s">
        <v>19</v>
      </c>
      <c r="K47" s="17" t="s">
        <v>92</v>
      </c>
      <c r="L47" s="6" t="s">
        <v>265</v>
      </c>
      <c r="M47" s="4">
        <v>2</v>
      </c>
      <c r="N47" s="4">
        <v>1</v>
      </c>
      <c r="O47" s="8">
        <v>1</v>
      </c>
      <c r="P47" s="8">
        <f t="shared" si="0"/>
        <v>2</v>
      </c>
      <c r="Q47" s="4" t="s">
        <v>93</v>
      </c>
    </row>
    <row r="48" spans="1:19" x14ac:dyDescent="0.25">
      <c r="A48" s="8">
        <v>7510</v>
      </c>
      <c r="B48" s="8" t="s">
        <v>15</v>
      </c>
      <c r="C48" s="9">
        <v>44096</v>
      </c>
      <c r="D48" s="8" t="s">
        <v>16</v>
      </c>
      <c r="E48" s="50">
        <v>123982</v>
      </c>
      <c r="F48" s="10" t="s">
        <v>91</v>
      </c>
      <c r="G48" s="10" t="s">
        <v>34</v>
      </c>
      <c r="H48" s="10">
        <v>592382</v>
      </c>
      <c r="I48" s="8" t="s">
        <v>18</v>
      </c>
      <c r="J48" s="8" t="s">
        <v>19</v>
      </c>
      <c r="K48" s="6" t="s">
        <v>94</v>
      </c>
      <c r="L48" s="6" t="s">
        <v>537</v>
      </c>
      <c r="M48" s="8">
        <v>1</v>
      </c>
      <c r="N48" s="8">
        <v>1</v>
      </c>
      <c r="O48" s="8">
        <v>0</v>
      </c>
      <c r="P48" s="8">
        <f>N48+O48</f>
        <v>1</v>
      </c>
      <c r="Q48" s="8" t="s">
        <v>95</v>
      </c>
    </row>
    <row r="49" spans="1:17" x14ac:dyDescent="0.25">
      <c r="A49" s="4">
        <v>6167</v>
      </c>
      <c r="B49" s="4" t="s">
        <v>24</v>
      </c>
      <c r="C49" s="5">
        <v>44018</v>
      </c>
      <c r="D49" s="4" t="s">
        <v>96</v>
      </c>
      <c r="E49" s="6">
        <v>129565</v>
      </c>
      <c r="F49" s="7"/>
      <c r="G49" s="7"/>
      <c r="H49" s="7"/>
      <c r="I49" s="7" t="s">
        <v>97</v>
      </c>
      <c r="J49" s="4" t="s">
        <v>98</v>
      </c>
      <c r="K49" s="6" t="s">
        <v>99</v>
      </c>
      <c r="L49" s="6" t="s">
        <v>265</v>
      </c>
      <c r="M49" s="4">
        <v>3</v>
      </c>
      <c r="N49" s="4">
        <v>3</v>
      </c>
      <c r="O49" s="8">
        <v>0</v>
      </c>
      <c r="P49" s="8">
        <f t="shared" si="0"/>
        <v>3</v>
      </c>
      <c r="Q49" s="4"/>
    </row>
    <row r="50" spans="1:17" x14ac:dyDescent="0.25">
      <c r="A50" s="4">
        <v>6167</v>
      </c>
      <c r="B50" s="4" t="s">
        <v>24</v>
      </c>
      <c r="C50" s="5">
        <v>44020</v>
      </c>
      <c r="D50" s="4" t="s">
        <v>96</v>
      </c>
      <c r="E50" s="6" t="s">
        <v>100</v>
      </c>
      <c r="F50" s="7" t="s">
        <v>101</v>
      </c>
      <c r="G50" s="7" t="s">
        <v>102</v>
      </c>
      <c r="H50" s="7" t="s">
        <v>103</v>
      </c>
      <c r="I50" s="7" t="s">
        <v>97</v>
      </c>
      <c r="J50" s="4" t="s">
        <v>104</v>
      </c>
      <c r="K50" s="6" t="s">
        <v>105</v>
      </c>
      <c r="L50" s="6" t="s">
        <v>265</v>
      </c>
      <c r="M50" s="4">
        <v>1</v>
      </c>
      <c r="N50" s="4">
        <v>1</v>
      </c>
      <c r="O50" s="8">
        <v>0</v>
      </c>
      <c r="P50" s="8">
        <f t="shared" si="0"/>
        <v>1</v>
      </c>
      <c r="Q50" s="4"/>
    </row>
    <row r="51" spans="1:17" x14ac:dyDescent="0.25">
      <c r="A51" s="4">
        <v>6167</v>
      </c>
      <c r="B51" s="4" t="s">
        <v>24</v>
      </c>
      <c r="C51" s="5">
        <v>44027</v>
      </c>
      <c r="D51" s="4" t="s">
        <v>96</v>
      </c>
      <c r="E51" s="11" t="s">
        <v>106</v>
      </c>
      <c r="F51" s="7"/>
      <c r="G51" s="7"/>
      <c r="H51" s="4" t="s">
        <v>107</v>
      </c>
      <c r="I51" s="7" t="s">
        <v>97</v>
      </c>
      <c r="J51" s="4" t="s">
        <v>98</v>
      </c>
      <c r="K51" s="11" t="s">
        <v>108</v>
      </c>
      <c r="L51" s="11" t="s">
        <v>537</v>
      </c>
      <c r="M51" s="8">
        <v>1</v>
      </c>
      <c r="N51" s="8">
        <v>0</v>
      </c>
      <c r="O51" s="8">
        <v>1</v>
      </c>
      <c r="P51" s="8">
        <f t="shared" si="0"/>
        <v>1</v>
      </c>
      <c r="Q51" s="4" t="s">
        <v>109</v>
      </c>
    </row>
    <row r="52" spans="1:17" x14ac:dyDescent="0.25">
      <c r="A52" s="4">
        <v>7510</v>
      </c>
      <c r="B52" s="4" t="s">
        <v>24</v>
      </c>
      <c r="C52" s="5">
        <v>44062</v>
      </c>
      <c r="D52" s="4" t="s">
        <v>96</v>
      </c>
      <c r="E52" s="11">
        <v>130388</v>
      </c>
      <c r="F52" s="7"/>
      <c r="G52" s="7"/>
      <c r="H52" s="4"/>
      <c r="I52" s="7" t="s">
        <v>97</v>
      </c>
      <c r="J52" s="4" t="s">
        <v>104</v>
      </c>
      <c r="K52" s="11" t="s">
        <v>110</v>
      </c>
      <c r="L52" s="11" t="s">
        <v>265</v>
      </c>
      <c r="M52" s="4">
        <v>2</v>
      </c>
      <c r="N52" s="4">
        <v>1</v>
      </c>
      <c r="O52" s="8">
        <v>0</v>
      </c>
      <c r="P52" s="8">
        <f t="shared" si="0"/>
        <v>1</v>
      </c>
      <c r="Q52" s="4" t="s">
        <v>604</v>
      </c>
    </row>
    <row r="53" spans="1:17" x14ac:dyDescent="0.25">
      <c r="A53" s="4">
        <v>6167</v>
      </c>
      <c r="B53" s="4" t="s">
        <v>24</v>
      </c>
      <c r="C53" s="5">
        <v>44046</v>
      </c>
      <c r="D53" s="4" t="s">
        <v>96</v>
      </c>
      <c r="E53" s="6">
        <v>131302</v>
      </c>
      <c r="F53" s="4"/>
      <c r="G53" s="4" t="s">
        <v>111</v>
      </c>
      <c r="H53" s="7" t="s">
        <v>112</v>
      </c>
      <c r="I53" s="7" t="s">
        <v>97</v>
      </c>
      <c r="J53" s="4" t="s">
        <v>104</v>
      </c>
      <c r="K53" s="6" t="s">
        <v>113</v>
      </c>
      <c r="L53" s="6" t="s">
        <v>265</v>
      </c>
      <c r="M53" s="4">
        <v>1</v>
      </c>
      <c r="N53" s="4">
        <v>1</v>
      </c>
      <c r="O53" s="8">
        <v>0</v>
      </c>
      <c r="P53" s="8">
        <f t="shared" si="0"/>
        <v>1</v>
      </c>
      <c r="Q53" s="19" t="s">
        <v>114</v>
      </c>
    </row>
    <row r="54" spans="1:17" x14ac:dyDescent="0.25">
      <c r="A54" s="4">
        <v>6167</v>
      </c>
      <c r="B54" s="4" t="s">
        <v>24</v>
      </c>
      <c r="C54" s="5">
        <v>44046</v>
      </c>
      <c r="D54" s="4" t="s">
        <v>96</v>
      </c>
      <c r="E54" s="6">
        <v>128895</v>
      </c>
      <c r="F54" s="7" t="s">
        <v>115</v>
      </c>
      <c r="G54" s="4" t="s">
        <v>116</v>
      </c>
      <c r="H54" s="4" t="s">
        <v>117</v>
      </c>
      <c r="I54" s="7" t="s">
        <v>97</v>
      </c>
      <c r="J54" s="4" t="s">
        <v>98</v>
      </c>
      <c r="K54" s="6" t="s">
        <v>118</v>
      </c>
      <c r="L54" s="6" t="s">
        <v>265</v>
      </c>
      <c r="M54" s="4">
        <v>1</v>
      </c>
      <c r="N54" s="4">
        <v>1</v>
      </c>
      <c r="O54" s="8">
        <v>0</v>
      </c>
      <c r="P54" s="8">
        <f t="shared" si="0"/>
        <v>1</v>
      </c>
      <c r="Q54" s="4"/>
    </row>
    <row r="55" spans="1:17" x14ac:dyDescent="0.25">
      <c r="A55" s="4">
        <v>6167</v>
      </c>
      <c r="B55" s="4" t="s">
        <v>24</v>
      </c>
      <c r="C55" s="5">
        <v>44046</v>
      </c>
      <c r="D55" s="4" t="s">
        <v>96</v>
      </c>
      <c r="E55" s="6">
        <v>130457</v>
      </c>
      <c r="F55" s="7" t="s">
        <v>119</v>
      </c>
      <c r="G55" s="4" t="s">
        <v>120</v>
      </c>
      <c r="H55" s="4" t="s">
        <v>107</v>
      </c>
      <c r="I55" s="7" t="s">
        <v>97</v>
      </c>
      <c r="J55" s="4" t="s">
        <v>98</v>
      </c>
      <c r="K55" s="6" t="s">
        <v>121</v>
      </c>
      <c r="L55" s="6" t="s">
        <v>265</v>
      </c>
      <c r="M55" s="4">
        <v>1</v>
      </c>
      <c r="N55" s="4">
        <v>1</v>
      </c>
      <c r="O55" s="8">
        <v>0</v>
      </c>
      <c r="P55" s="8">
        <f t="shared" si="0"/>
        <v>1</v>
      </c>
      <c r="Q55" s="4" t="s">
        <v>122</v>
      </c>
    </row>
    <row r="56" spans="1:17" x14ac:dyDescent="0.25">
      <c r="A56" s="4">
        <v>7510</v>
      </c>
      <c r="B56" s="4" t="s">
        <v>24</v>
      </c>
      <c r="C56" s="5">
        <v>44069</v>
      </c>
      <c r="D56" s="4" t="s">
        <v>16</v>
      </c>
      <c r="E56" s="6" t="s">
        <v>123</v>
      </c>
      <c r="F56" s="4"/>
      <c r="G56" s="4"/>
      <c r="H56" s="4"/>
      <c r="I56" s="4" t="s">
        <v>18</v>
      </c>
      <c r="J56" s="4" t="s">
        <v>124</v>
      </c>
      <c r="K56" s="6" t="s">
        <v>125</v>
      </c>
      <c r="L56" s="6" t="s">
        <v>265</v>
      </c>
      <c r="M56" s="4">
        <v>1</v>
      </c>
      <c r="N56" s="4">
        <v>1</v>
      </c>
      <c r="O56" s="8">
        <v>0</v>
      </c>
      <c r="P56" s="8">
        <f t="shared" si="0"/>
        <v>1</v>
      </c>
      <c r="Q56" s="4" t="s">
        <v>126</v>
      </c>
    </row>
    <row r="57" spans="1:17" x14ac:dyDescent="0.25">
      <c r="A57" s="4">
        <v>7510</v>
      </c>
      <c r="B57" s="4" t="s">
        <v>24</v>
      </c>
      <c r="C57" s="5">
        <v>44071</v>
      </c>
      <c r="D57" s="4" t="s">
        <v>16</v>
      </c>
      <c r="E57" s="6">
        <v>130311</v>
      </c>
      <c r="F57" s="4"/>
      <c r="G57" s="4"/>
      <c r="H57" s="4"/>
      <c r="I57" s="4" t="s">
        <v>27</v>
      </c>
      <c r="J57" s="4" t="s">
        <v>59</v>
      </c>
      <c r="K57" s="6" t="s">
        <v>127</v>
      </c>
      <c r="L57" s="6" t="s">
        <v>265</v>
      </c>
      <c r="M57" s="4">
        <v>2</v>
      </c>
      <c r="N57" s="4">
        <v>2</v>
      </c>
      <c r="O57" s="8">
        <v>0</v>
      </c>
      <c r="P57" s="8">
        <f>N57+O57</f>
        <v>2</v>
      </c>
      <c r="Q57" s="4" t="s">
        <v>128</v>
      </c>
    </row>
    <row r="58" spans="1:17" x14ac:dyDescent="0.25">
      <c r="A58" s="4">
        <v>7510</v>
      </c>
      <c r="B58" s="4" t="s">
        <v>24</v>
      </c>
      <c r="C58" s="5">
        <v>44071</v>
      </c>
      <c r="D58" s="4" t="s">
        <v>16</v>
      </c>
      <c r="E58" s="6" t="s">
        <v>129</v>
      </c>
      <c r="F58" s="4"/>
      <c r="G58" s="4"/>
      <c r="H58" s="4"/>
      <c r="I58" s="4" t="s">
        <v>27</v>
      </c>
      <c r="J58" s="4" t="s">
        <v>28</v>
      </c>
      <c r="K58" s="6"/>
      <c r="L58" s="6" t="s">
        <v>265</v>
      </c>
      <c r="M58" s="4">
        <v>1</v>
      </c>
      <c r="N58" s="4">
        <v>1</v>
      </c>
      <c r="O58" s="8">
        <v>0</v>
      </c>
      <c r="P58" s="8">
        <f t="shared" si="0"/>
        <v>1</v>
      </c>
      <c r="Q58" s="4"/>
    </row>
    <row r="59" spans="1:17" x14ac:dyDescent="0.25">
      <c r="A59" s="4">
        <v>7510</v>
      </c>
      <c r="B59" s="4" t="s">
        <v>24</v>
      </c>
      <c r="C59" s="5">
        <v>44071</v>
      </c>
      <c r="D59" s="4" t="s">
        <v>16</v>
      </c>
      <c r="E59" s="6" t="s">
        <v>130</v>
      </c>
      <c r="F59" s="4"/>
      <c r="G59" s="4"/>
      <c r="H59" s="4"/>
      <c r="I59" s="4" t="s">
        <v>27</v>
      </c>
      <c r="J59" s="4" t="s">
        <v>28</v>
      </c>
      <c r="K59" s="6"/>
      <c r="L59" s="6" t="s">
        <v>265</v>
      </c>
      <c r="M59" s="4">
        <v>1</v>
      </c>
      <c r="N59" s="4">
        <v>1</v>
      </c>
      <c r="O59" s="8">
        <v>0</v>
      </c>
      <c r="P59" s="8">
        <f t="shared" si="0"/>
        <v>1</v>
      </c>
      <c r="Q59" s="4"/>
    </row>
    <row r="60" spans="1:17" x14ac:dyDescent="0.25">
      <c r="A60" s="4">
        <v>7510</v>
      </c>
      <c r="B60" s="4" t="s">
        <v>24</v>
      </c>
      <c r="C60" s="5">
        <v>44072</v>
      </c>
      <c r="D60" s="4" t="s">
        <v>16</v>
      </c>
      <c r="E60" s="6" t="s">
        <v>131</v>
      </c>
      <c r="F60" s="4"/>
      <c r="G60" s="4"/>
      <c r="H60" s="4"/>
      <c r="I60" s="4" t="s">
        <v>27</v>
      </c>
      <c r="J60" s="4" t="s">
        <v>59</v>
      </c>
      <c r="K60" s="6"/>
      <c r="L60" s="6" t="s">
        <v>265</v>
      </c>
      <c r="M60" s="4">
        <v>1</v>
      </c>
      <c r="N60" s="4">
        <v>1</v>
      </c>
      <c r="O60" s="8">
        <v>0</v>
      </c>
      <c r="P60" s="8">
        <f t="shared" si="0"/>
        <v>1</v>
      </c>
      <c r="Q60" s="4"/>
    </row>
    <row r="61" spans="1:17" x14ac:dyDescent="0.25">
      <c r="A61" s="4">
        <v>7510</v>
      </c>
      <c r="B61" s="4" t="s">
        <v>24</v>
      </c>
      <c r="C61" s="5">
        <v>44072</v>
      </c>
      <c r="D61" s="4" t="s">
        <v>16</v>
      </c>
      <c r="E61" s="6" t="s">
        <v>132</v>
      </c>
      <c r="F61" s="4"/>
      <c r="G61" s="7" t="s">
        <v>133</v>
      </c>
      <c r="H61" s="4"/>
      <c r="I61" s="4" t="s">
        <v>27</v>
      </c>
      <c r="J61" s="4" t="s">
        <v>59</v>
      </c>
      <c r="K61" s="6"/>
      <c r="L61" s="6" t="s">
        <v>265</v>
      </c>
      <c r="M61" s="4">
        <v>2</v>
      </c>
      <c r="N61" s="4">
        <v>2</v>
      </c>
      <c r="O61" s="8">
        <v>0</v>
      </c>
      <c r="P61" s="8">
        <f t="shared" si="0"/>
        <v>2</v>
      </c>
      <c r="Q61" s="4"/>
    </row>
    <row r="62" spans="1:17" x14ac:dyDescent="0.25">
      <c r="A62" s="4">
        <v>7510</v>
      </c>
      <c r="B62" s="4" t="s">
        <v>24</v>
      </c>
      <c r="C62" s="5">
        <v>44074</v>
      </c>
      <c r="D62" s="4" t="s">
        <v>16</v>
      </c>
      <c r="E62" s="6">
        <v>130701</v>
      </c>
      <c r="F62" s="7" t="s">
        <v>134</v>
      </c>
      <c r="G62" s="7" t="s">
        <v>135</v>
      </c>
      <c r="H62" s="7" t="s">
        <v>136</v>
      </c>
      <c r="I62" s="4" t="s">
        <v>27</v>
      </c>
      <c r="J62" s="4" t="s">
        <v>88</v>
      </c>
      <c r="K62" s="6" t="s">
        <v>137</v>
      </c>
      <c r="L62" s="6" t="s">
        <v>265</v>
      </c>
      <c r="M62" s="4">
        <v>1</v>
      </c>
      <c r="N62" s="4">
        <v>1</v>
      </c>
      <c r="O62" s="8">
        <v>0</v>
      </c>
      <c r="P62" s="8">
        <f t="shared" si="0"/>
        <v>1</v>
      </c>
      <c r="Q62" s="4"/>
    </row>
    <row r="63" spans="1:17" x14ac:dyDescent="0.25">
      <c r="A63" s="4">
        <v>7510</v>
      </c>
      <c r="B63" s="4" t="s">
        <v>24</v>
      </c>
      <c r="C63" s="5">
        <v>44074</v>
      </c>
      <c r="D63" s="4" t="s">
        <v>16</v>
      </c>
      <c r="E63" s="6">
        <v>128438</v>
      </c>
      <c r="F63" s="4"/>
      <c r="G63" s="4"/>
      <c r="H63" s="4"/>
      <c r="I63" s="4" t="s">
        <v>27</v>
      </c>
      <c r="J63" s="4" t="s">
        <v>28</v>
      </c>
      <c r="K63" s="6" t="s">
        <v>138</v>
      </c>
      <c r="L63" s="6" t="s">
        <v>265</v>
      </c>
      <c r="M63" s="4">
        <v>2</v>
      </c>
      <c r="N63" s="4">
        <v>2</v>
      </c>
      <c r="O63" s="8">
        <v>0</v>
      </c>
      <c r="P63" s="8">
        <f t="shared" si="0"/>
        <v>2</v>
      </c>
      <c r="Q63" s="4"/>
    </row>
    <row r="64" spans="1:17" x14ac:dyDescent="0.25">
      <c r="A64" s="4">
        <v>6167</v>
      </c>
      <c r="B64" s="4" t="s">
        <v>24</v>
      </c>
      <c r="C64" s="5">
        <v>44078</v>
      </c>
      <c r="D64" s="4" t="s">
        <v>16</v>
      </c>
      <c r="E64" s="6" t="s">
        <v>141</v>
      </c>
      <c r="F64" s="8"/>
      <c r="G64" s="8"/>
      <c r="H64" s="8"/>
      <c r="I64" s="4" t="s">
        <v>27</v>
      </c>
      <c r="J64" s="8" t="s">
        <v>59</v>
      </c>
      <c r="K64" s="6" t="s">
        <v>142</v>
      </c>
      <c r="L64" s="6" t="s">
        <v>265</v>
      </c>
      <c r="M64" s="4">
        <v>1</v>
      </c>
      <c r="N64" s="4">
        <v>1</v>
      </c>
      <c r="O64" s="8">
        <v>0</v>
      </c>
      <c r="P64" s="8">
        <f t="shared" si="0"/>
        <v>1</v>
      </c>
      <c r="Q64" s="4" t="s">
        <v>143</v>
      </c>
    </row>
    <row r="65" spans="1:17" x14ac:dyDescent="0.25">
      <c r="A65" s="4">
        <v>7510</v>
      </c>
      <c r="B65" s="4" t="s">
        <v>15</v>
      </c>
      <c r="C65" s="5">
        <v>44083</v>
      </c>
      <c r="D65" s="4" t="s">
        <v>16</v>
      </c>
      <c r="E65" s="6"/>
      <c r="F65" s="8">
        <v>596055</v>
      </c>
      <c r="G65" s="8"/>
      <c r="H65" s="8"/>
      <c r="I65" s="4" t="s">
        <v>27</v>
      </c>
      <c r="J65" s="8" t="s">
        <v>144</v>
      </c>
      <c r="K65" s="6" t="s">
        <v>145</v>
      </c>
      <c r="L65" s="6" t="s">
        <v>265</v>
      </c>
      <c r="M65" s="4">
        <v>1</v>
      </c>
      <c r="N65" s="4">
        <v>1</v>
      </c>
      <c r="O65" s="8">
        <v>0</v>
      </c>
      <c r="P65" s="8">
        <f t="shared" si="0"/>
        <v>1</v>
      </c>
      <c r="Q65" s="4"/>
    </row>
    <row r="66" spans="1:17" x14ac:dyDescent="0.25">
      <c r="A66" s="4">
        <v>7510</v>
      </c>
      <c r="B66" s="4" t="s">
        <v>24</v>
      </c>
      <c r="C66" s="5">
        <v>44083</v>
      </c>
      <c r="D66" s="4" t="s">
        <v>16</v>
      </c>
      <c r="E66" s="6" t="s">
        <v>146</v>
      </c>
      <c r="F66" s="10" t="s">
        <v>147</v>
      </c>
      <c r="G66" s="8"/>
      <c r="H66" s="8"/>
      <c r="I66" s="4" t="s">
        <v>27</v>
      </c>
      <c r="J66" s="8" t="s">
        <v>148</v>
      </c>
      <c r="K66" s="6" t="s">
        <v>149</v>
      </c>
      <c r="L66" s="6" t="s">
        <v>265</v>
      </c>
      <c r="M66" s="4">
        <v>1</v>
      </c>
      <c r="N66" s="4">
        <v>1</v>
      </c>
      <c r="O66" s="8">
        <v>0</v>
      </c>
      <c r="P66" s="8">
        <f t="shared" si="0"/>
        <v>1</v>
      </c>
      <c r="Q66" s="4"/>
    </row>
    <row r="67" spans="1:17" x14ac:dyDescent="0.25">
      <c r="A67" s="4">
        <v>7510</v>
      </c>
      <c r="B67" s="4" t="s">
        <v>24</v>
      </c>
      <c r="C67" s="5">
        <v>44084</v>
      </c>
      <c r="D67" s="4" t="s">
        <v>16</v>
      </c>
      <c r="E67" s="6" t="s">
        <v>150</v>
      </c>
      <c r="F67" s="10" t="s">
        <v>151</v>
      </c>
      <c r="G67" s="8"/>
      <c r="H67" s="8"/>
      <c r="I67" s="4" t="s">
        <v>27</v>
      </c>
      <c r="J67" s="8" t="s">
        <v>59</v>
      </c>
      <c r="K67" s="6" t="s">
        <v>152</v>
      </c>
      <c r="L67" s="6" t="s">
        <v>265</v>
      </c>
      <c r="M67" s="4">
        <v>6</v>
      </c>
      <c r="N67" s="4">
        <v>6</v>
      </c>
      <c r="O67" s="8">
        <v>0</v>
      </c>
      <c r="P67" s="8">
        <f t="shared" si="0"/>
        <v>6</v>
      </c>
      <c r="Q67" s="4"/>
    </row>
    <row r="68" spans="1:17" x14ac:dyDescent="0.25">
      <c r="A68" s="4">
        <v>7510</v>
      </c>
      <c r="B68" s="4" t="s">
        <v>24</v>
      </c>
      <c r="C68" s="5">
        <v>44084</v>
      </c>
      <c r="D68" s="4" t="s">
        <v>16</v>
      </c>
      <c r="E68" s="6" t="s">
        <v>153</v>
      </c>
      <c r="F68" s="10" t="s">
        <v>151</v>
      </c>
      <c r="G68" s="8"/>
      <c r="H68" s="8"/>
      <c r="I68" s="4" t="s">
        <v>27</v>
      </c>
      <c r="J68" s="8" t="s">
        <v>59</v>
      </c>
      <c r="K68" s="6" t="s">
        <v>154</v>
      </c>
      <c r="L68" s="6" t="s">
        <v>265</v>
      </c>
      <c r="M68" s="4">
        <v>4</v>
      </c>
      <c r="N68" s="4">
        <v>4</v>
      </c>
      <c r="O68" s="8">
        <v>0</v>
      </c>
      <c r="P68" s="8">
        <f t="shared" si="0"/>
        <v>4</v>
      </c>
      <c r="Q68" s="4"/>
    </row>
    <row r="69" spans="1:17" x14ac:dyDescent="0.25">
      <c r="A69" s="4">
        <v>7510</v>
      </c>
      <c r="B69" s="4" t="s">
        <v>24</v>
      </c>
      <c r="C69" s="5">
        <v>44088</v>
      </c>
      <c r="D69" s="4" t="s">
        <v>16</v>
      </c>
      <c r="E69" s="6" t="s">
        <v>155</v>
      </c>
      <c r="F69" s="8"/>
      <c r="G69" s="10" t="s">
        <v>156</v>
      </c>
      <c r="H69" s="8"/>
      <c r="I69" s="4" t="s">
        <v>27</v>
      </c>
      <c r="J69" s="8" t="s">
        <v>59</v>
      </c>
      <c r="K69" s="6" t="s">
        <v>157</v>
      </c>
      <c r="L69" s="6" t="s">
        <v>265</v>
      </c>
      <c r="M69" s="4">
        <v>6</v>
      </c>
      <c r="N69" s="4">
        <v>6</v>
      </c>
      <c r="O69" s="8">
        <v>0</v>
      </c>
      <c r="P69" s="8">
        <f t="shared" si="0"/>
        <v>6</v>
      </c>
      <c r="Q69" s="4"/>
    </row>
    <row r="70" spans="1:17" x14ac:dyDescent="0.25">
      <c r="A70" s="4">
        <v>7510</v>
      </c>
      <c r="B70" s="4" t="s">
        <v>24</v>
      </c>
      <c r="C70" s="5">
        <v>44088</v>
      </c>
      <c r="D70" s="4" t="s">
        <v>16</v>
      </c>
      <c r="E70" s="6" t="s">
        <v>158</v>
      </c>
      <c r="F70" s="8"/>
      <c r="G70" s="10" t="s">
        <v>156</v>
      </c>
      <c r="H70" s="8"/>
      <c r="I70" s="4" t="s">
        <v>27</v>
      </c>
      <c r="J70" s="8" t="s">
        <v>59</v>
      </c>
      <c r="K70" s="6" t="s">
        <v>159</v>
      </c>
      <c r="L70" s="6" t="s">
        <v>265</v>
      </c>
      <c r="M70" s="4">
        <v>6</v>
      </c>
      <c r="N70" s="4">
        <v>6</v>
      </c>
      <c r="O70" s="8">
        <v>0</v>
      </c>
      <c r="P70" s="8">
        <f t="shared" si="0"/>
        <v>6</v>
      </c>
      <c r="Q70" s="4"/>
    </row>
    <row r="71" spans="1:17" x14ac:dyDescent="0.25">
      <c r="A71" s="4">
        <v>7510</v>
      </c>
      <c r="B71" s="4" t="s">
        <v>24</v>
      </c>
      <c r="C71" s="5">
        <v>44088</v>
      </c>
      <c r="D71" s="4" t="s">
        <v>16</v>
      </c>
      <c r="E71" s="6" t="s">
        <v>160</v>
      </c>
      <c r="F71" s="8"/>
      <c r="G71" s="10" t="s">
        <v>161</v>
      </c>
      <c r="H71" s="8"/>
      <c r="I71" s="4" t="s">
        <v>27</v>
      </c>
      <c r="J71" s="8" t="s">
        <v>59</v>
      </c>
      <c r="K71" s="6" t="s">
        <v>162</v>
      </c>
      <c r="L71" s="6" t="s">
        <v>265</v>
      </c>
      <c r="M71" s="4">
        <v>6</v>
      </c>
      <c r="N71" s="4">
        <v>6</v>
      </c>
      <c r="O71" s="8">
        <v>0</v>
      </c>
      <c r="P71" s="8">
        <f t="shared" si="0"/>
        <v>6</v>
      </c>
      <c r="Q71" s="4"/>
    </row>
    <row r="72" spans="1:17" x14ac:dyDescent="0.25">
      <c r="A72" s="4">
        <v>7510</v>
      </c>
      <c r="B72" s="4" t="s">
        <v>24</v>
      </c>
      <c r="C72" s="5">
        <v>44088</v>
      </c>
      <c r="D72" s="4" t="s">
        <v>16</v>
      </c>
      <c r="E72" s="6" t="s">
        <v>163</v>
      </c>
      <c r="F72" s="8"/>
      <c r="G72" s="10" t="s">
        <v>161</v>
      </c>
      <c r="H72" s="8"/>
      <c r="I72" s="4" t="s">
        <v>27</v>
      </c>
      <c r="J72" s="8" t="s">
        <v>59</v>
      </c>
      <c r="K72" s="6" t="s">
        <v>164</v>
      </c>
      <c r="L72" s="6" t="s">
        <v>265</v>
      </c>
      <c r="M72" s="4">
        <v>6</v>
      </c>
      <c r="N72" s="4">
        <v>6</v>
      </c>
      <c r="O72" s="8">
        <v>0</v>
      </c>
      <c r="P72" s="8">
        <f t="shared" si="0"/>
        <v>6</v>
      </c>
      <c r="Q72" s="4"/>
    </row>
    <row r="73" spans="1:17" x14ac:dyDescent="0.25">
      <c r="A73" s="4">
        <v>7510</v>
      </c>
      <c r="B73" s="4" t="s">
        <v>24</v>
      </c>
      <c r="C73" s="5">
        <v>44088</v>
      </c>
      <c r="D73" s="4" t="s">
        <v>16</v>
      </c>
      <c r="E73" s="6" t="s">
        <v>165</v>
      </c>
      <c r="F73" s="8"/>
      <c r="G73" s="10" t="s">
        <v>166</v>
      </c>
      <c r="H73" s="8"/>
      <c r="I73" s="4" t="s">
        <v>27</v>
      </c>
      <c r="J73" s="8" t="s">
        <v>144</v>
      </c>
      <c r="K73" s="6" t="s">
        <v>167</v>
      </c>
      <c r="L73" s="6" t="s">
        <v>265</v>
      </c>
      <c r="M73" s="8">
        <v>1</v>
      </c>
      <c r="N73" s="4">
        <v>1</v>
      </c>
      <c r="O73" s="8">
        <v>0</v>
      </c>
      <c r="P73" s="8">
        <f t="shared" si="0"/>
        <v>1</v>
      </c>
      <c r="Q73" s="4"/>
    </row>
    <row r="74" spans="1:17" x14ac:dyDescent="0.25">
      <c r="A74" s="4">
        <v>7510</v>
      </c>
      <c r="B74" s="4" t="s">
        <v>24</v>
      </c>
      <c r="C74" s="5">
        <v>44089</v>
      </c>
      <c r="D74" s="4" t="s">
        <v>16</v>
      </c>
      <c r="E74" s="6" t="s">
        <v>168</v>
      </c>
      <c r="F74" s="8"/>
      <c r="G74" s="10"/>
      <c r="H74" s="8"/>
      <c r="I74" s="4" t="s">
        <v>27</v>
      </c>
      <c r="J74" s="8" t="s">
        <v>59</v>
      </c>
      <c r="K74" s="6" t="s">
        <v>66</v>
      </c>
      <c r="L74" s="6" t="s">
        <v>265</v>
      </c>
      <c r="M74" s="8">
        <v>2</v>
      </c>
      <c r="N74" s="4">
        <v>1</v>
      </c>
      <c r="O74" s="8">
        <v>1</v>
      </c>
      <c r="P74" s="8">
        <f t="shared" si="0"/>
        <v>2</v>
      </c>
      <c r="Q74" s="4" t="s">
        <v>349</v>
      </c>
    </row>
    <row r="75" spans="1:17" x14ac:dyDescent="0.25">
      <c r="A75" s="4">
        <v>7510</v>
      </c>
      <c r="B75" s="4" t="s">
        <v>24</v>
      </c>
      <c r="C75" s="5">
        <v>44089</v>
      </c>
      <c r="D75" s="4" t="s">
        <v>16</v>
      </c>
      <c r="E75" s="6" t="s">
        <v>169</v>
      </c>
      <c r="F75" s="8"/>
      <c r="G75" s="10"/>
      <c r="H75" s="8"/>
      <c r="I75" s="4" t="s">
        <v>27</v>
      </c>
      <c r="J75" s="8" t="s">
        <v>28</v>
      </c>
      <c r="K75" s="6" t="s">
        <v>170</v>
      </c>
      <c r="L75" s="6" t="s">
        <v>265</v>
      </c>
      <c r="M75" s="8">
        <v>1</v>
      </c>
      <c r="N75" s="4">
        <v>1</v>
      </c>
      <c r="O75" s="8">
        <v>0</v>
      </c>
      <c r="P75" s="8">
        <f t="shared" si="0"/>
        <v>1</v>
      </c>
      <c r="Q75" s="4"/>
    </row>
    <row r="76" spans="1:17" x14ac:dyDescent="0.25">
      <c r="A76" s="4">
        <v>7510</v>
      </c>
      <c r="B76" s="4" t="s">
        <v>24</v>
      </c>
      <c r="C76" s="5">
        <v>44089</v>
      </c>
      <c r="D76" s="4" t="s">
        <v>16</v>
      </c>
      <c r="E76" s="6" t="s">
        <v>171</v>
      </c>
      <c r="F76" s="8"/>
      <c r="G76" s="10"/>
      <c r="H76" s="8"/>
      <c r="I76" s="4" t="s">
        <v>27</v>
      </c>
      <c r="J76" s="8" t="s">
        <v>28</v>
      </c>
      <c r="K76" s="6" t="s">
        <v>172</v>
      </c>
      <c r="L76" s="6" t="s">
        <v>265</v>
      </c>
      <c r="M76" s="8">
        <v>1</v>
      </c>
      <c r="N76" s="4">
        <v>1</v>
      </c>
      <c r="O76" s="8">
        <v>0</v>
      </c>
      <c r="P76" s="8">
        <f t="shared" si="0"/>
        <v>1</v>
      </c>
      <c r="Q76" s="4"/>
    </row>
    <row r="77" spans="1:17" x14ac:dyDescent="0.25">
      <c r="A77" s="4">
        <v>7510</v>
      </c>
      <c r="B77" s="4" t="s">
        <v>24</v>
      </c>
      <c r="C77" s="5">
        <v>44091</v>
      </c>
      <c r="D77" s="4" t="s">
        <v>16</v>
      </c>
      <c r="E77" s="6" t="s">
        <v>173</v>
      </c>
      <c r="F77" s="8"/>
      <c r="G77" s="10"/>
      <c r="H77" s="8"/>
      <c r="I77" s="4" t="s">
        <v>27</v>
      </c>
      <c r="J77" s="8" t="s">
        <v>28</v>
      </c>
      <c r="K77" s="6" t="s">
        <v>174</v>
      </c>
      <c r="L77" s="6" t="s">
        <v>265</v>
      </c>
      <c r="M77" s="8">
        <v>1</v>
      </c>
      <c r="N77" s="4">
        <v>1</v>
      </c>
      <c r="O77" s="8">
        <v>0</v>
      </c>
      <c r="P77" s="8">
        <f t="shared" si="0"/>
        <v>1</v>
      </c>
      <c r="Q77" s="4"/>
    </row>
    <row r="78" spans="1:17" x14ac:dyDescent="0.25">
      <c r="A78" s="4">
        <v>7510</v>
      </c>
      <c r="B78" s="4" t="s">
        <v>24</v>
      </c>
      <c r="C78" s="5">
        <v>44091</v>
      </c>
      <c r="D78" s="4" t="s">
        <v>16</v>
      </c>
      <c r="E78" s="6" t="s">
        <v>175</v>
      </c>
      <c r="F78" s="8"/>
      <c r="G78" s="10"/>
      <c r="H78" s="8"/>
      <c r="I78" s="4" t="s">
        <v>27</v>
      </c>
      <c r="J78" s="8" t="s">
        <v>28</v>
      </c>
      <c r="K78" s="6" t="s">
        <v>176</v>
      </c>
      <c r="L78" s="6" t="s">
        <v>265</v>
      </c>
      <c r="M78" s="8">
        <v>4</v>
      </c>
      <c r="N78" s="4">
        <v>4</v>
      </c>
      <c r="O78" s="8">
        <v>0</v>
      </c>
      <c r="P78" s="8">
        <f t="shared" si="0"/>
        <v>4</v>
      </c>
      <c r="Q78" s="4"/>
    </row>
    <row r="79" spans="1:17" x14ac:dyDescent="0.25">
      <c r="A79" s="4">
        <v>7510</v>
      </c>
      <c r="B79" s="4" t="s">
        <v>24</v>
      </c>
      <c r="C79" s="5">
        <v>44091</v>
      </c>
      <c r="D79" s="4" t="s">
        <v>16</v>
      </c>
      <c r="E79" s="6" t="s">
        <v>177</v>
      </c>
      <c r="F79" s="8"/>
      <c r="G79" s="10"/>
      <c r="H79" s="8"/>
      <c r="I79" s="4" t="s">
        <v>27</v>
      </c>
      <c r="J79" s="8" t="s">
        <v>28</v>
      </c>
      <c r="K79" s="6" t="s">
        <v>178</v>
      </c>
      <c r="L79" s="6" t="s">
        <v>265</v>
      </c>
      <c r="M79" s="8">
        <v>1</v>
      </c>
      <c r="N79" s="4">
        <v>1</v>
      </c>
      <c r="O79" s="8">
        <v>0</v>
      </c>
      <c r="P79" s="8">
        <f t="shared" si="0"/>
        <v>1</v>
      </c>
      <c r="Q79" s="4"/>
    </row>
    <row r="80" spans="1:17" x14ac:dyDescent="0.25">
      <c r="A80" s="4">
        <v>6167</v>
      </c>
      <c r="B80" s="4" t="s">
        <v>24</v>
      </c>
      <c r="C80" s="5">
        <v>44092</v>
      </c>
      <c r="D80" s="4" t="s">
        <v>16</v>
      </c>
      <c r="E80" s="6" t="s">
        <v>179</v>
      </c>
      <c r="F80" s="8"/>
      <c r="G80" s="10"/>
      <c r="H80" s="8"/>
      <c r="I80" s="4" t="s">
        <v>27</v>
      </c>
      <c r="J80" s="8" t="s">
        <v>59</v>
      </c>
      <c r="K80" s="6" t="s">
        <v>180</v>
      </c>
      <c r="L80" s="6" t="s">
        <v>265</v>
      </c>
      <c r="M80" s="8">
        <v>6</v>
      </c>
      <c r="N80" s="4">
        <v>6</v>
      </c>
      <c r="O80" s="8">
        <v>0</v>
      </c>
      <c r="P80" s="8">
        <f t="shared" si="0"/>
        <v>6</v>
      </c>
      <c r="Q80" s="4"/>
    </row>
    <row r="81" spans="1:17" x14ac:dyDescent="0.25">
      <c r="A81" s="4">
        <v>6167</v>
      </c>
      <c r="B81" s="4" t="s">
        <v>24</v>
      </c>
      <c r="C81" s="5">
        <v>44092</v>
      </c>
      <c r="D81" s="4" t="s">
        <v>16</v>
      </c>
      <c r="E81" s="6" t="s">
        <v>179</v>
      </c>
      <c r="F81" s="8"/>
      <c r="G81" s="10"/>
      <c r="H81" s="8"/>
      <c r="I81" s="4" t="s">
        <v>27</v>
      </c>
      <c r="J81" s="8" t="s">
        <v>59</v>
      </c>
      <c r="K81" s="6" t="s">
        <v>180</v>
      </c>
      <c r="L81" s="6" t="s">
        <v>265</v>
      </c>
      <c r="M81" s="8">
        <v>6</v>
      </c>
      <c r="N81" s="4">
        <v>6</v>
      </c>
      <c r="O81" s="8">
        <v>0</v>
      </c>
      <c r="P81" s="8">
        <f t="shared" si="0"/>
        <v>6</v>
      </c>
      <c r="Q81" s="4"/>
    </row>
    <row r="82" spans="1:17" x14ac:dyDescent="0.25">
      <c r="A82" s="4">
        <v>6167</v>
      </c>
      <c r="B82" s="4" t="s">
        <v>24</v>
      </c>
      <c r="C82" s="5">
        <v>44092</v>
      </c>
      <c r="D82" s="4" t="s">
        <v>16</v>
      </c>
      <c r="E82" s="6" t="s">
        <v>179</v>
      </c>
      <c r="F82" s="8"/>
      <c r="G82" s="10"/>
      <c r="H82" s="8"/>
      <c r="I82" s="4" t="s">
        <v>27</v>
      </c>
      <c r="J82" s="8" t="s">
        <v>59</v>
      </c>
      <c r="K82" s="6" t="s">
        <v>180</v>
      </c>
      <c r="L82" s="6" t="s">
        <v>265</v>
      </c>
      <c r="M82" s="8">
        <v>4</v>
      </c>
      <c r="N82" s="4">
        <v>4</v>
      </c>
      <c r="O82" s="8">
        <v>0</v>
      </c>
      <c r="P82" s="8">
        <f t="shared" si="0"/>
        <v>4</v>
      </c>
      <c r="Q82" s="4"/>
    </row>
    <row r="83" spans="1:17" x14ac:dyDescent="0.25">
      <c r="A83" s="4">
        <v>6167</v>
      </c>
      <c r="B83" s="4" t="s">
        <v>24</v>
      </c>
      <c r="C83" s="5">
        <v>44092</v>
      </c>
      <c r="D83" s="4" t="s">
        <v>16</v>
      </c>
      <c r="E83" s="6" t="s">
        <v>179</v>
      </c>
      <c r="F83" s="8"/>
      <c r="G83" s="10"/>
      <c r="H83" s="8"/>
      <c r="I83" s="4" t="s">
        <v>27</v>
      </c>
      <c r="J83" s="8" t="s">
        <v>59</v>
      </c>
      <c r="K83" s="6" t="s">
        <v>180</v>
      </c>
      <c r="L83" s="6" t="s">
        <v>265</v>
      </c>
      <c r="M83" s="8">
        <v>6</v>
      </c>
      <c r="N83" s="4">
        <v>6</v>
      </c>
      <c r="O83" s="8">
        <v>0</v>
      </c>
      <c r="P83" s="8">
        <f t="shared" si="0"/>
        <v>6</v>
      </c>
      <c r="Q83" s="4"/>
    </row>
    <row r="84" spans="1:17" x14ac:dyDescent="0.25">
      <c r="A84" s="4">
        <v>6167</v>
      </c>
      <c r="B84" s="4" t="s">
        <v>24</v>
      </c>
      <c r="C84" s="5">
        <v>44092</v>
      </c>
      <c r="D84" s="4" t="s">
        <v>16</v>
      </c>
      <c r="E84" s="6" t="s">
        <v>179</v>
      </c>
      <c r="F84" s="8"/>
      <c r="G84" s="10"/>
      <c r="H84" s="8"/>
      <c r="I84" s="4" t="s">
        <v>27</v>
      </c>
      <c r="J84" s="8" t="s">
        <v>59</v>
      </c>
      <c r="K84" s="6" t="s">
        <v>180</v>
      </c>
      <c r="L84" s="6" t="s">
        <v>265</v>
      </c>
      <c r="M84" s="8">
        <v>6</v>
      </c>
      <c r="N84" s="4">
        <v>6</v>
      </c>
      <c r="O84" s="8">
        <v>0</v>
      </c>
      <c r="P84" s="8">
        <f t="shared" si="0"/>
        <v>6</v>
      </c>
      <c r="Q84" s="4"/>
    </row>
    <row r="85" spans="1:17" x14ac:dyDescent="0.25">
      <c r="A85" s="4">
        <v>6167</v>
      </c>
      <c r="B85" s="4" t="s">
        <v>24</v>
      </c>
      <c r="C85" s="5">
        <v>44092</v>
      </c>
      <c r="D85" s="4" t="s">
        <v>16</v>
      </c>
      <c r="E85" s="6" t="s">
        <v>179</v>
      </c>
      <c r="F85" s="8"/>
      <c r="G85" s="10"/>
      <c r="H85" s="8"/>
      <c r="I85" s="4" t="s">
        <v>27</v>
      </c>
      <c r="J85" s="8" t="s">
        <v>59</v>
      </c>
      <c r="K85" s="6" t="s">
        <v>180</v>
      </c>
      <c r="L85" s="6" t="s">
        <v>265</v>
      </c>
      <c r="M85" s="8">
        <v>6</v>
      </c>
      <c r="N85" s="4">
        <v>6</v>
      </c>
      <c r="O85" s="8">
        <v>0</v>
      </c>
      <c r="P85" s="8">
        <f t="shared" si="0"/>
        <v>6</v>
      </c>
      <c r="Q85" s="4"/>
    </row>
    <row r="86" spans="1:17" x14ac:dyDescent="0.25">
      <c r="A86" s="4">
        <v>6167</v>
      </c>
      <c r="B86" s="4" t="s">
        <v>24</v>
      </c>
      <c r="C86" s="5">
        <v>44092</v>
      </c>
      <c r="D86" s="4" t="s">
        <v>16</v>
      </c>
      <c r="E86" s="6" t="s">
        <v>179</v>
      </c>
      <c r="F86" s="8"/>
      <c r="G86" s="10"/>
      <c r="H86" s="8"/>
      <c r="I86" s="4" t="s">
        <v>27</v>
      </c>
      <c r="J86" s="8" t="s">
        <v>59</v>
      </c>
      <c r="K86" s="6" t="s">
        <v>180</v>
      </c>
      <c r="L86" s="6" t="s">
        <v>265</v>
      </c>
      <c r="M86" s="8">
        <v>3</v>
      </c>
      <c r="N86" s="4">
        <v>3</v>
      </c>
      <c r="O86" s="8">
        <v>0</v>
      </c>
      <c r="P86" s="8">
        <f t="shared" si="0"/>
        <v>3</v>
      </c>
      <c r="Q86" s="4"/>
    </row>
    <row r="87" spans="1:17" x14ac:dyDescent="0.25">
      <c r="A87" s="4">
        <v>6167</v>
      </c>
      <c r="B87" s="4" t="s">
        <v>24</v>
      </c>
      <c r="C87" s="5">
        <v>44092</v>
      </c>
      <c r="D87" s="4" t="s">
        <v>16</v>
      </c>
      <c r="E87" s="6" t="s">
        <v>179</v>
      </c>
      <c r="F87" s="8"/>
      <c r="G87" s="10"/>
      <c r="H87" s="8"/>
      <c r="I87" s="4" t="s">
        <v>27</v>
      </c>
      <c r="J87" s="8" t="s">
        <v>59</v>
      </c>
      <c r="K87" s="6" t="s">
        <v>181</v>
      </c>
      <c r="L87" s="6" t="s">
        <v>265</v>
      </c>
      <c r="M87" s="8">
        <v>1</v>
      </c>
      <c r="N87" s="4">
        <v>1</v>
      </c>
      <c r="O87" s="8">
        <v>0</v>
      </c>
      <c r="P87" s="8">
        <f t="shared" si="0"/>
        <v>1</v>
      </c>
      <c r="Q87" s="4"/>
    </row>
    <row r="88" spans="1:17" x14ac:dyDescent="0.25">
      <c r="A88" s="4">
        <v>6167</v>
      </c>
      <c r="B88" s="4" t="s">
        <v>24</v>
      </c>
      <c r="C88" s="5">
        <v>44092</v>
      </c>
      <c r="D88" s="4" t="s">
        <v>16</v>
      </c>
      <c r="E88" s="6" t="s">
        <v>179</v>
      </c>
      <c r="F88" s="8"/>
      <c r="G88" s="10"/>
      <c r="H88" s="8"/>
      <c r="I88" s="4" t="s">
        <v>27</v>
      </c>
      <c r="J88" s="8" t="s">
        <v>59</v>
      </c>
      <c r="K88" s="6" t="s">
        <v>180</v>
      </c>
      <c r="L88" s="6" t="s">
        <v>265</v>
      </c>
      <c r="M88" s="8">
        <v>2</v>
      </c>
      <c r="N88" s="4">
        <v>2</v>
      </c>
      <c r="O88" s="8">
        <v>0</v>
      </c>
      <c r="P88" s="8">
        <f t="shared" si="0"/>
        <v>2</v>
      </c>
      <c r="Q88" s="4"/>
    </row>
    <row r="89" spans="1:17" x14ac:dyDescent="0.25">
      <c r="A89" s="4">
        <v>6167</v>
      </c>
      <c r="B89" s="4" t="s">
        <v>24</v>
      </c>
      <c r="C89" s="5">
        <v>44092</v>
      </c>
      <c r="D89" s="4" t="s">
        <v>16</v>
      </c>
      <c r="E89" s="6" t="s">
        <v>182</v>
      </c>
      <c r="F89" s="10" t="s">
        <v>183</v>
      </c>
      <c r="G89" s="10" t="s">
        <v>184</v>
      </c>
      <c r="H89" s="8"/>
      <c r="I89" s="4" t="s">
        <v>27</v>
      </c>
      <c r="J89" s="8" t="s">
        <v>59</v>
      </c>
      <c r="K89" s="6" t="s">
        <v>185</v>
      </c>
      <c r="L89" s="6" t="s">
        <v>265</v>
      </c>
      <c r="M89" s="8">
        <v>2</v>
      </c>
      <c r="N89" s="4">
        <v>2</v>
      </c>
      <c r="O89" s="8">
        <v>0</v>
      </c>
      <c r="P89" s="8">
        <f t="shared" si="0"/>
        <v>2</v>
      </c>
      <c r="Q89" s="4"/>
    </row>
    <row r="90" spans="1:17" x14ac:dyDescent="0.25">
      <c r="A90" s="4">
        <v>6167</v>
      </c>
      <c r="B90" s="4" t="s">
        <v>24</v>
      </c>
      <c r="C90" s="5">
        <v>44092</v>
      </c>
      <c r="D90" s="4" t="s">
        <v>16</v>
      </c>
      <c r="E90" s="6" t="s">
        <v>186</v>
      </c>
      <c r="F90" s="10" t="s">
        <v>187</v>
      </c>
      <c r="G90" s="10" t="s">
        <v>188</v>
      </c>
      <c r="H90" s="8"/>
      <c r="I90" s="4" t="s">
        <v>27</v>
      </c>
      <c r="J90" s="8" t="s">
        <v>59</v>
      </c>
      <c r="K90" s="6" t="s">
        <v>189</v>
      </c>
      <c r="L90" s="6" t="s">
        <v>265</v>
      </c>
      <c r="M90" s="8">
        <v>2</v>
      </c>
      <c r="N90" s="4">
        <v>2</v>
      </c>
      <c r="O90" s="8">
        <v>0</v>
      </c>
      <c r="P90" s="8">
        <f t="shared" ref="P90:P155" si="1">N90+O90</f>
        <v>2</v>
      </c>
      <c r="Q90" s="4"/>
    </row>
    <row r="91" spans="1:17" x14ac:dyDescent="0.25">
      <c r="A91" s="4">
        <v>6167</v>
      </c>
      <c r="B91" s="4" t="s">
        <v>24</v>
      </c>
      <c r="C91" s="5">
        <v>44092</v>
      </c>
      <c r="D91" s="4" t="s">
        <v>16</v>
      </c>
      <c r="E91" s="6" t="s">
        <v>190</v>
      </c>
      <c r="F91" s="10" t="s">
        <v>191</v>
      </c>
      <c r="G91" s="10"/>
      <c r="H91" s="8"/>
      <c r="I91" s="4" t="s">
        <v>27</v>
      </c>
      <c r="J91" s="8" t="s">
        <v>59</v>
      </c>
      <c r="K91" s="6" t="s">
        <v>192</v>
      </c>
      <c r="L91" s="6" t="s">
        <v>265</v>
      </c>
      <c r="M91" s="8">
        <v>6</v>
      </c>
      <c r="N91" s="4">
        <v>6</v>
      </c>
      <c r="O91" s="8">
        <v>0</v>
      </c>
      <c r="P91" s="8">
        <f t="shared" si="1"/>
        <v>6</v>
      </c>
      <c r="Q91" s="4"/>
    </row>
    <row r="92" spans="1:17" x14ac:dyDescent="0.25">
      <c r="A92" s="4">
        <v>6167</v>
      </c>
      <c r="B92" s="4" t="s">
        <v>24</v>
      </c>
      <c r="C92" s="5">
        <v>44092</v>
      </c>
      <c r="D92" s="4" t="s">
        <v>16</v>
      </c>
      <c r="E92" s="6" t="s">
        <v>193</v>
      </c>
      <c r="F92" s="10" t="s">
        <v>194</v>
      </c>
      <c r="G92" s="10" t="s">
        <v>195</v>
      </c>
      <c r="H92" s="8" t="s">
        <v>196</v>
      </c>
      <c r="I92" s="4" t="s">
        <v>27</v>
      </c>
      <c r="J92" s="8" t="s">
        <v>28</v>
      </c>
      <c r="K92" s="6" t="s">
        <v>197</v>
      </c>
      <c r="L92" s="6" t="s">
        <v>265</v>
      </c>
      <c r="M92" s="8">
        <v>2</v>
      </c>
      <c r="N92" s="4">
        <v>2</v>
      </c>
      <c r="O92" s="8">
        <v>0</v>
      </c>
      <c r="P92" s="8">
        <f t="shared" si="1"/>
        <v>2</v>
      </c>
      <c r="Q92" s="4"/>
    </row>
    <row r="93" spans="1:17" x14ac:dyDescent="0.25">
      <c r="A93" s="4">
        <v>6167</v>
      </c>
      <c r="B93" s="4" t="s">
        <v>24</v>
      </c>
      <c r="C93" s="5">
        <v>44092</v>
      </c>
      <c r="D93" s="4" t="s">
        <v>16</v>
      </c>
      <c r="E93" s="6" t="s">
        <v>198</v>
      </c>
      <c r="F93" s="8"/>
      <c r="G93" s="8"/>
      <c r="H93" s="8"/>
      <c r="I93" s="4" t="s">
        <v>27</v>
      </c>
      <c r="J93" s="8" t="s">
        <v>28</v>
      </c>
      <c r="K93" s="6" t="s">
        <v>199</v>
      </c>
      <c r="L93" s="6" t="s">
        <v>265</v>
      </c>
      <c r="M93" s="8">
        <v>4</v>
      </c>
      <c r="N93" s="4">
        <v>4</v>
      </c>
      <c r="O93" s="8">
        <v>0</v>
      </c>
      <c r="P93" s="8">
        <f t="shared" si="1"/>
        <v>4</v>
      </c>
      <c r="Q93" s="4"/>
    </row>
    <row r="94" spans="1:17" x14ac:dyDescent="0.25">
      <c r="A94" s="4">
        <v>6167</v>
      </c>
      <c r="B94" s="4" t="s">
        <v>24</v>
      </c>
      <c r="C94" s="5">
        <v>44092</v>
      </c>
      <c r="D94" s="4" t="s">
        <v>16</v>
      </c>
      <c r="E94" s="6" t="s">
        <v>200</v>
      </c>
      <c r="F94" s="10" t="s">
        <v>201</v>
      </c>
      <c r="G94" s="10" t="s">
        <v>202</v>
      </c>
      <c r="H94" s="8">
        <v>595552</v>
      </c>
      <c r="I94" s="4" t="s">
        <v>27</v>
      </c>
      <c r="J94" s="8" t="s">
        <v>28</v>
      </c>
      <c r="K94" s="6" t="s">
        <v>203</v>
      </c>
      <c r="L94" s="6" t="s">
        <v>265</v>
      </c>
      <c r="M94" s="8">
        <v>3</v>
      </c>
      <c r="N94" s="4">
        <v>3</v>
      </c>
      <c r="O94" s="8">
        <v>0</v>
      </c>
      <c r="P94" s="8">
        <f t="shared" si="1"/>
        <v>3</v>
      </c>
      <c r="Q94" s="4"/>
    </row>
    <row r="95" spans="1:17" x14ac:dyDescent="0.25">
      <c r="A95" s="4">
        <v>6167</v>
      </c>
      <c r="B95" s="4" t="s">
        <v>24</v>
      </c>
      <c r="C95" s="5">
        <v>44092</v>
      </c>
      <c r="D95" s="4" t="s">
        <v>16</v>
      </c>
      <c r="E95" s="6" t="s">
        <v>204</v>
      </c>
      <c r="F95" s="10" t="s">
        <v>205</v>
      </c>
      <c r="G95" s="10" t="s">
        <v>206</v>
      </c>
      <c r="H95" s="8">
        <v>595855</v>
      </c>
      <c r="I95" s="4" t="s">
        <v>27</v>
      </c>
      <c r="J95" s="8" t="s">
        <v>207</v>
      </c>
      <c r="K95" s="6" t="s">
        <v>208</v>
      </c>
      <c r="L95" s="6" t="s">
        <v>265</v>
      </c>
      <c r="M95" s="8">
        <v>1</v>
      </c>
      <c r="N95" s="4">
        <v>1</v>
      </c>
      <c r="O95" s="8">
        <v>0</v>
      </c>
      <c r="P95" s="8">
        <f t="shared" si="1"/>
        <v>1</v>
      </c>
      <c r="Q95" s="4"/>
    </row>
    <row r="96" spans="1:17" x14ac:dyDescent="0.25">
      <c r="A96" s="4">
        <v>6167</v>
      </c>
      <c r="B96" s="4" t="s">
        <v>24</v>
      </c>
      <c r="C96" s="5">
        <v>44092</v>
      </c>
      <c r="D96" s="4" t="s">
        <v>16</v>
      </c>
      <c r="E96" s="4" t="s">
        <v>209</v>
      </c>
      <c r="F96" s="4"/>
      <c r="G96" s="4"/>
      <c r="H96" s="4"/>
      <c r="I96" s="4" t="s">
        <v>27</v>
      </c>
      <c r="J96" s="4" t="s">
        <v>144</v>
      </c>
      <c r="K96" s="4" t="s">
        <v>210</v>
      </c>
      <c r="L96" s="6" t="s">
        <v>265</v>
      </c>
      <c r="M96" s="6">
        <v>1</v>
      </c>
      <c r="N96" s="4">
        <v>1</v>
      </c>
      <c r="O96" s="8">
        <v>0</v>
      </c>
      <c r="P96" s="8">
        <f t="shared" si="1"/>
        <v>1</v>
      </c>
      <c r="Q96" s="4"/>
    </row>
    <row r="97" spans="1:17" x14ac:dyDescent="0.25">
      <c r="A97" s="4">
        <v>6167</v>
      </c>
      <c r="B97" s="4" t="s">
        <v>24</v>
      </c>
      <c r="C97" s="5">
        <v>44092</v>
      </c>
      <c r="D97" s="4" t="s">
        <v>16</v>
      </c>
      <c r="E97" s="4" t="s">
        <v>211</v>
      </c>
      <c r="F97" s="4"/>
      <c r="G97" s="4"/>
      <c r="H97" s="4"/>
      <c r="I97" s="4" t="s">
        <v>27</v>
      </c>
      <c r="J97" s="4" t="s">
        <v>144</v>
      </c>
      <c r="K97" s="4" t="s">
        <v>212</v>
      </c>
      <c r="L97" s="6" t="s">
        <v>265</v>
      </c>
      <c r="M97" s="6">
        <v>1</v>
      </c>
      <c r="N97" s="4">
        <v>1</v>
      </c>
      <c r="O97" s="8">
        <v>0</v>
      </c>
      <c r="P97" s="8">
        <f t="shared" si="1"/>
        <v>1</v>
      </c>
      <c r="Q97" s="4"/>
    </row>
    <row r="98" spans="1:17" x14ac:dyDescent="0.25">
      <c r="A98" s="4">
        <v>7510</v>
      </c>
      <c r="B98" s="4" t="s">
        <v>24</v>
      </c>
      <c r="C98" s="5">
        <v>44082</v>
      </c>
      <c r="D98" s="4" t="s">
        <v>96</v>
      </c>
      <c r="E98" s="6" t="s">
        <v>213</v>
      </c>
      <c r="F98" s="4"/>
      <c r="G98" s="7" t="s">
        <v>252</v>
      </c>
      <c r="H98" s="4"/>
      <c r="I98" s="7" t="s">
        <v>97</v>
      </c>
      <c r="J98" s="4" t="s">
        <v>98</v>
      </c>
      <c r="K98" s="6" t="s">
        <v>214</v>
      </c>
      <c r="L98" s="6" t="s">
        <v>265</v>
      </c>
      <c r="M98" s="4">
        <v>1</v>
      </c>
      <c r="N98" s="8">
        <v>1</v>
      </c>
      <c r="O98" s="8">
        <v>0</v>
      </c>
      <c r="P98" s="8">
        <f t="shared" si="1"/>
        <v>1</v>
      </c>
      <c r="Q98" s="4"/>
    </row>
    <row r="99" spans="1:17" x14ac:dyDescent="0.25">
      <c r="A99" s="4">
        <v>7510</v>
      </c>
      <c r="B99" s="4" t="s">
        <v>24</v>
      </c>
      <c r="C99" s="5">
        <v>44082</v>
      </c>
      <c r="D99" s="4" t="s">
        <v>96</v>
      </c>
      <c r="E99" s="6" t="s">
        <v>215</v>
      </c>
      <c r="F99" s="4"/>
      <c r="G99" s="7" t="s">
        <v>252</v>
      </c>
      <c r="H99" s="4"/>
      <c r="I99" s="7" t="s">
        <v>97</v>
      </c>
      <c r="J99" s="4" t="s">
        <v>98</v>
      </c>
      <c r="K99" s="6" t="s">
        <v>216</v>
      </c>
      <c r="L99" s="6" t="s">
        <v>265</v>
      </c>
      <c r="M99" s="4">
        <v>1</v>
      </c>
      <c r="N99" s="8">
        <v>1</v>
      </c>
      <c r="O99" s="8">
        <v>0</v>
      </c>
      <c r="P99" s="8">
        <f t="shared" si="1"/>
        <v>1</v>
      </c>
      <c r="Q99" s="4"/>
    </row>
    <row r="100" spans="1:17" x14ac:dyDescent="0.25">
      <c r="A100" s="4">
        <v>6167</v>
      </c>
      <c r="B100" s="4" t="s">
        <v>15</v>
      </c>
      <c r="C100" s="5">
        <v>44095</v>
      </c>
      <c r="D100" s="4" t="s">
        <v>96</v>
      </c>
      <c r="E100" s="4" t="s">
        <v>217</v>
      </c>
      <c r="F100" s="4"/>
      <c r="G100" s="4"/>
      <c r="H100" s="4"/>
      <c r="I100" s="4" t="s">
        <v>18</v>
      </c>
      <c r="J100" s="4" t="s">
        <v>22</v>
      </c>
      <c r="K100" s="4" t="s">
        <v>218</v>
      </c>
      <c r="L100" s="43" t="s">
        <v>537</v>
      </c>
      <c r="M100" s="28">
        <v>1</v>
      </c>
      <c r="N100" s="28">
        <v>0</v>
      </c>
      <c r="O100" s="28">
        <v>0</v>
      </c>
      <c r="P100" s="8">
        <f t="shared" si="1"/>
        <v>0</v>
      </c>
      <c r="Q100" s="4" t="s">
        <v>253</v>
      </c>
    </row>
    <row r="101" spans="1:17" x14ac:dyDescent="0.25">
      <c r="A101" s="4">
        <v>6167</v>
      </c>
      <c r="B101" s="4" t="s">
        <v>15</v>
      </c>
      <c r="C101" s="5">
        <v>44095</v>
      </c>
      <c r="D101" s="4" t="s">
        <v>96</v>
      </c>
      <c r="E101" s="4" t="s">
        <v>217</v>
      </c>
      <c r="F101" s="4"/>
      <c r="G101" s="4"/>
      <c r="H101" s="4"/>
      <c r="I101" s="4" t="s">
        <v>18</v>
      </c>
      <c r="J101" s="4" t="s">
        <v>22</v>
      </c>
      <c r="K101" s="4" t="s">
        <v>218</v>
      </c>
      <c r="L101" s="43" t="s">
        <v>537</v>
      </c>
      <c r="M101" s="28">
        <v>1</v>
      </c>
      <c r="N101" s="28">
        <v>0</v>
      </c>
      <c r="O101" s="28">
        <v>0</v>
      </c>
      <c r="P101" s="8">
        <f t="shared" si="1"/>
        <v>0</v>
      </c>
      <c r="Q101" s="4" t="s">
        <v>253</v>
      </c>
    </row>
    <row r="102" spans="1:17" x14ac:dyDescent="0.25">
      <c r="A102" s="4">
        <v>6167</v>
      </c>
      <c r="B102" s="4" t="s">
        <v>15</v>
      </c>
      <c r="C102" s="5">
        <v>44095</v>
      </c>
      <c r="D102" s="4" t="s">
        <v>96</v>
      </c>
      <c r="E102" s="4" t="s">
        <v>219</v>
      </c>
      <c r="F102" s="4"/>
      <c r="G102" s="4"/>
      <c r="H102" s="4"/>
      <c r="I102" s="4" t="s">
        <v>18</v>
      </c>
      <c r="J102" s="4" t="s">
        <v>22</v>
      </c>
      <c r="K102" s="4" t="s">
        <v>220</v>
      </c>
      <c r="L102" s="43" t="s">
        <v>537</v>
      </c>
      <c r="M102" s="28">
        <v>1</v>
      </c>
      <c r="N102" s="28">
        <v>0</v>
      </c>
      <c r="O102" s="28">
        <v>0</v>
      </c>
      <c r="P102" s="8">
        <f t="shared" si="1"/>
        <v>0</v>
      </c>
      <c r="Q102" s="4" t="s">
        <v>253</v>
      </c>
    </row>
    <row r="103" spans="1:17" x14ac:dyDescent="0.25">
      <c r="A103" s="4">
        <v>6167</v>
      </c>
      <c r="B103" s="4" t="s">
        <v>15</v>
      </c>
      <c r="C103" s="5">
        <v>44096</v>
      </c>
      <c r="D103" s="4" t="s">
        <v>96</v>
      </c>
      <c r="E103" s="4" t="s">
        <v>217</v>
      </c>
      <c r="F103" s="4"/>
      <c r="G103" s="4"/>
      <c r="H103" s="4"/>
      <c r="I103" s="4" t="s">
        <v>18</v>
      </c>
      <c r="J103" s="4" t="s">
        <v>22</v>
      </c>
      <c r="K103" s="4" t="s">
        <v>218</v>
      </c>
      <c r="L103" s="43" t="s">
        <v>537</v>
      </c>
      <c r="M103" s="28">
        <v>1</v>
      </c>
      <c r="N103" s="28">
        <v>0</v>
      </c>
      <c r="O103" s="28">
        <v>0</v>
      </c>
      <c r="P103" s="8">
        <f t="shared" si="1"/>
        <v>0</v>
      </c>
      <c r="Q103" s="4" t="s">
        <v>253</v>
      </c>
    </row>
    <row r="104" spans="1:17" x14ac:dyDescent="0.25">
      <c r="A104" s="4">
        <v>6167</v>
      </c>
      <c r="B104" s="4" t="s">
        <v>15</v>
      </c>
      <c r="C104" s="5">
        <v>44099</v>
      </c>
      <c r="D104" s="4" t="s">
        <v>96</v>
      </c>
      <c r="E104" s="6" t="s">
        <v>217</v>
      </c>
      <c r="F104" s="4"/>
      <c r="G104" s="4"/>
      <c r="H104" s="4"/>
      <c r="I104" s="4" t="s">
        <v>18</v>
      </c>
      <c r="J104" s="4" t="s">
        <v>22</v>
      </c>
      <c r="K104" s="6" t="s">
        <v>218</v>
      </c>
      <c r="L104" s="6" t="s">
        <v>265</v>
      </c>
      <c r="M104" s="4">
        <v>1</v>
      </c>
      <c r="N104" s="4">
        <v>1</v>
      </c>
      <c r="O104" s="8">
        <v>0</v>
      </c>
      <c r="P104" s="8">
        <f t="shared" si="1"/>
        <v>1</v>
      </c>
      <c r="Q104" s="8"/>
    </row>
    <row r="105" spans="1:17" x14ac:dyDescent="0.25">
      <c r="A105" s="4">
        <v>6167</v>
      </c>
      <c r="B105" s="4" t="s">
        <v>15</v>
      </c>
      <c r="C105" s="5">
        <v>44099</v>
      </c>
      <c r="D105" s="4" t="s">
        <v>96</v>
      </c>
      <c r="E105" s="6" t="s">
        <v>221</v>
      </c>
      <c r="F105" s="4"/>
      <c r="G105" s="4"/>
      <c r="H105" s="4"/>
      <c r="I105" s="4" t="s">
        <v>18</v>
      </c>
      <c r="J105" s="4" t="s">
        <v>22</v>
      </c>
      <c r="K105" s="6" t="s">
        <v>222</v>
      </c>
      <c r="L105" s="6" t="s">
        <v>265</v>
      </c>
      <c r="M105" s="4">
        <v>1</v>
      </c>
      <c r="N105" s="4">
        <v>1</v>
      </c>
      <c r="O105" s="8">
        <v>0</v>
      </c>
      <c r="P105" s="8">
        <f t="shared" si="1"/>
        <v>1</v>
      </c>
      <c r="Q105" s="4"/>
    </row>
    <row r="106" spans="1:17" x14ac:dyDescent="0.25">
      <c r="A106" s="4">
        <v>7510</v>
      </c>
      <c r="B106" s="4" t="s">
        <v>24</v>
      </c>
      <c r="C106" s="5">
        <v>44102</v>
      </c>
      <c r="D106" s="4" t="s">
        <v>96</v>
      </c>
      <c r="E106" s="6" t="s">
        <v>223</v>
      </c>
      <c r="F106" s="4"/>
      <c r="G106" s="7" t="s">
        <v>254</v>
      </c>
      <c r="H106" s="4"/>
      <c r="I106" s="7" t="s">
        <v>97</v>
      </c>
      <c r="J106" s="4" t="s">
        <v>104</v>
      </c>
      <c r="K106" s="6" t="s">
        <v>224</v>
      </c>
      <c r="L106" s="6" t="s">
        <v>265</v>
      </c>
      <c r="M106" s="4">
        <v>2</v>
      </c>
      <c r="N106" s="4">
        <v>2</v>
      </c>
      <c r="O106" s="8">
        <v>0</v>
      </c>
      <c r="P106" s="8">
        <f t="shared" si="1"/>
        <v>2</v>
      </c>
      <c r="Q106" s="4"/>
    </row>
    <row r="107" spans="1:17" x14ac:dyDescent="0.25">
      <c r="A107" s="4">
        <v>7510</v>
      </c>
      <c r="B107" s="4" t="s">
        <v>24</v>
      </c>
      <c r="C107" s="5">
        <v>44102</v>
      </c>
      <c r="D107" s="4" t="s">
        <v>96</v>
      </c>
      <c r="E107" s="6" t="s">
        <v>225</v>
      </c>
      <c r="F107" s="4"/>
      <c r="G107" s="7" t="s">
        <v>255</v>
      </c>
      <c r="H107" s="4"/>
      <c r="I107" s="7" t="s">
        <v>97</v>
      </c>
      <c r="J107" s="4" t="s">
        <v>104</v>
      </c>
      <c r="K107" s="6" t="s">
        <v>226</v>
      </c>
      <c r="L107" s="6" t="s">
        <v>265</v>
      </c>
      <c r="M107" s="6">
        <v>1</v>
      </c>
      <c r="N107" s="4">
        <v>1</v>
      </c>
      <c r="O107" s="8">
        <v>0</v>
      </c>
      <c r="P107" s="8">
        <f t="shared" si="1"/>
        <v>1</v>
      </c>
      <c r="Q107" s="4"/>
    </row>
    <row r="108" spans="1:17" x14ac:dyDescent="0.25">
      <c r="A108" s="4">
        <v>7510</v>
      </c>
      <c r="B108" s="4" t="s">
        <v>24</v>
      </c>
      <c r="C108" s="5">
        <v>44103</v>
      </c>
      <c r="D108" s="4" t="s">
        <v>96</v>
      </c>
      <c r="E108" s="11">
        <v>595114</v>
      </c>
      <c r="F108" s="4"/>
      <c r="G108" s="4"/>
      <c r="H108" s="4"/>
      <c r="I108" s="10" t="s">
        <v>97</v>
      </c>
      <c r="J108" s="8" t="s">
        <v>104</v>
      </c>
      <c r="K108" s="11" t="s">
        <v>227</v>
      </c>
      <c r="L108" s="43" t="s">
        <v>537</v>
      </c>
      <c r="M108" s="28">
        <v>1</v>
      </c>
      <c r="N108" s="28">
        <v>0</v>
      </c>
      <c r="O108" s="28">
        <v>1</v>
      </c>
      <c r="P108" s="8">
        <f t="shared" si="1"/>
        <v>1</v>
      </c>
      <c r="Q108" s="4" t="s">
        <v>256</v>
      </c>
    </row>
    <row r="109" spans="1:17" x14ac:dyDescent="0.25">
      <c r="A109" s="4">
        <v>7510</v>
      </c>
      <c r="B109" s="4" t="s">
        <v>24</v>
      </c>
      <c r="C109" s="5">
        <v>44095</v>
      </c>
      <c r="D109" s="4" t="s">
        <v>16</v>
      </c>
      <c r="E109" s="6">
        <v>595159</v>
      </c>
      <c r="F109" s="4"/>
      <c r="G109" s="4"/>
      <c r="H109" s="4"/>
      <c r="I109" s="4" t="s">
        <v>27</v>
      </c>
      <c r="J109" s="4" t="s">
        <v>73</v>
      </c>
      <c r="K109" s="6" t="s">
        <v>66</v>
      </c>
      <c r="L109" s="6" t="s">
        <v>265</v>
      </c>
      <c r="M109" s="4">
        <v>5</v>
      </c>
      <c r="N109" s="4">
        <v>5</v>
      </c>
      <c r="O109" s="8">
        <v>0</v>
      </c>
      <c r="P109" s="8">
        <f t="shared" si="1"/>
        <v>5</v>
      </c>
      <c r="Q109" s="4"/>
    </row>
    <row r="110" spans="1:17" x14ac:dyDescent="0.25">
      <c r="A110" s="4">
        <v>7510</v>
      </c>
      <c r="B110" s="4" t="s">
        <v>24</v>
      </c>
      <c r="C110" s="5">
        <v>44095</v>
      </c>
      <c r="D110" s="4" t="s">
        <v>16</v>
      </c>
      <c r="E110" s="6" t="s">
        <v>228</v>
      </c>
      <c r="F110" s="4"/>
      <c r="G110" s="4"/>
      <c r="H110" s="4"/>
      <c r="I110" s="4" t="s">
        <v>27</v>
      </c>
      <c r="J110" s="4" t="s">
        <v>73</v>
      </c>
      <c r="K110" s="6" t="s">
        <v>229</v>
      </c>
      <c r="L110" s="6" t="s">
        <v>265</v>
      </c>
      <c r="M110" s="4">
        <v>6</v>
      </c>
      <c r="N110" s="4">
        <v>6</v>
      </c>
      <c r="O110" s="8">
        <v>0</v>
      </c>
      <c r="P110" s="8">
        <f t="shared" si="1"/>
        <v>6</v>
      </c>
      <c r="Q110" s="4"/>
    </row>
    <row r="111" spans="1:17" x14ac:dyDescent="0.25">
      <c r="A111" s="4">
        <v>7510</v>
      </c>
      <c r="B111" s="4" t="s">
        <v>15</v>
      </c>
      <c r="C111" s="5">
        <v>44096</v>
      </c>
      <c r="D111" s="4" t="s">
        <v>16</v>
      </c>
      <c r="E111" s="7" t="s">
        <v>230</v>
      </c>
      <c r="F111" s="4"/>
      <c r="G111" s="7" t="s">
        <v>257</v>
      </c>
      <c r="H111" s="4"/>
      <c r="I111" s="4" t="s">
        <v>18</v>
      </c>
      <c r="J111" s="4" t="s">
        <v>22</v>
      </c>
      <c r="K111" s="4" t="s">
        <v>231</v>
      </c>
      <c r="L111" s="8" t="s">
        <v>265</v>
      </c>
      <c r="M111" s="8">
        <v>2</v>
      </c>
      <c r="N111" s="4"/>
      <c r="O111" s="8"/>
      <c r="P111" s="8">
        <f t="shared" si="1"/>
        <v>0</v>
      </c>
      <c r="Q111" s="4"/>
    </row>
    <row r="112" spans="1:17" x14ac:dyDescent="0.25">
      <c r="A112" s="4">
        <v>7510</v>
      </c>
      <c r="B112" s="4" t="s">
        <v>15</v>
      </c>
      <c r="C112" s="5">
        <v>44096</v>
      </c>
      <c r="D112" s="4" t="s">
        <v>16</v>
      </c>
      <c r="E112" s="4" t="s">
        <v>232</v>
      </c>
      <c r="F112" s="4"/>
      <c r="G112" s="7" t="s">
        <v>47</v>
      </c>
      <c r="H112" s="4"/>
      <c r="I112" s="4" t="s">
        <v>18</v>
      </c>
      <c r="J112" s="4" t="s">
        <v>22</v>
      </c>
      <c r="K112" s="4" t="s">
        <v>233</v>
      </c>
      <c r="L112" s="6" t="s">
        <v>265</v>
      </c>
      <c r="M112" s="6">
        <v>4</v>
      </c>
      <c r="N112" s="4">
        <v>4</v>
      </c>
      <c r="O112" s="8">
        <v>0</v>
      </c>
      <c r="P112" s="8">
        <f t="shared" si="1"/>
        <v>4</v>
      </c>
      <c r="Q112" s="4" t="s">
        <v>460</v>
      </c>
    </row>
    <row r="113" spans="1:17" x14ac:dyDescent="0.25">
      <c r="A113" s="4">
        <v>7510</v>
      </c>
      <c r="B113" s="4" t="s">
        <v>15</v>
      </c>
      <c r="C113" s="5">
        <v>44096</v>
      </c>
      <c r="D113" s="4" t="s">
        <v>16</v>
      </c>
      <c r="E113" s="4" t="s">
        <v>234</v>
      </c>
      <c r="F113" s="4"/>
      <c r="G113" s="7" t="s">
        <v>258</v>
      </c>
      <c r="H113" s="4"/>
      <c r="I113" s="4" t="s">
        <v>18</v>
      </c>
      <c r="J113" s="4" t="s">
        <v>22</v>
      </c>
      <c r="K113" s="4" t="s">
        <v>235</v>
      </c>
      <c r="L113" s="8" t="s">
        <v>265</v>
      </c>
      <c r="M113" s="8">
        <v>1</v>
      </c>
      <c r="N113" s="4"/>
      <c r="O113" s="8"/>
      <c r="P113" s="8">
        <f t="shared" si="1"/>
        <v>0</v>
      </c>
      <c r="Q113" s="4"/>
    </row>
    <row r="114" spans="1:17" x14ac:dyDescent="0.25">
      <c r="A114" s="4">
        <v>7510</v>
      </c>
      <c r="B114" s="4" t="s">
        <v>15</v>
      </c>
      <c r="C114" s="5">
        <v>44096</v>
      </c>
      <c r="D114" s="4" t="s">
        <v>16</v>
      </c>
      <c r="E114" s="6" t="s">
        <v>236</v>
      </c>
      <c r="F114" s="4"/>
      <c r="G114" s="7" t="s">
        <v>34</v>
      </c>
      <c r="H114" s="4"/>
      <c r="I114" s="4" t="s">
        <v>18</v>
      </c>
      <c r="J114" s="4" t="s">
        <v>19</v>
      </c>
      <c r="K114" s="4" t="s">
        <v>237</v>
      </c>
      <c r="L114" s="8" t="s">
        <v>265</v>
      </c>
      <c r="M114" s="8">
        <v>1</v>
      </c>
      <c r="N114" s="4">
        <v>1</v>
      </c>
      <c r="O114" s="8"/>
      <c r="P114" s="8">
        <f t="shared" si="1"/>
        <v>1</v>
      </c>
      <c r="Q114" s="4"/>
    </row>
    <row r="115" spans="1:17" x14ac:dyDescent="0.25">
      <c r="A115" s="4">
        <v>7510</v>
      </c>
      <c r="B115" s="4" t="s">
        <v>15</v>
      </c>
      <c r="C115" s="5">
        <v>44097</v>
      </c>
      <c r="D115" s="4" t="s">
        <v>16</v>
      </c>
      <c r="E115" s="4" t="s">
        <v>238</v>
      </c>
      <c r="F115" s="4"/>
      <c r="G115" s="7" t="s">
        <v>259</v>
      </c>
      <c r="H115" s="4"/>
      <c r="I115" s="4" t="s">
        <v>18</v>
      </c>
      <c r="J115" s="4" t="s">
        <v>22</v>
      </c>
      <c r="K115" s="4" t="s">
        <v>239</v>
      </c>
      <c r="L115" s="6" t="s">
        <v>265</v>
      </c>
      <c r="M115" s="4">
        <v>1</v>
      </c>
      <c r="N115" s="4">
        <v>1</v>
      </c>
      <c r="O115" s="8">
        <v>0</v>
      </c>
      <c r="P115" s="8">
        <f t="shared" si="1"/>
        <v>1</v>
      </c>
      <c r="Q115" s="4" t="s">
        <v>240</v>
      </c>
    </row>
    <row r="116" spans="1:17" x14ac:dyDescent="0.25">
      <c r="A116" s="4">
        <v>7510</v>
      </c>
      <c r="B116" s="4" t="s">
        <v>15</v>
      </c>
      <c r="C116" s="5">
        <v>44097</v>
      </c>
      <c r="D116" s="4" t="s">
        <v>16</v>
      </c>
      <c r="E116" s="4" t="s">
        <v>241</v>
      </c>
      <c r="F116" s="4"/>
      <c r="G116" s="7" t="s">
        <v>260</v>
      </c>
      <c r="H116" s="4"/>
      <c r="I116" s="4" t="s">
        <v>18</v>
      </c>
      <c r="J116" s="4" t="s">
        <v>22</v>
      </c>
      <c r="K116" s="4" t="s">
        <v>242</v>
      </c>
      <c r="L116" s="8" t="s">
        <v>265</v>
      </c>
      <c r="M116" s="8">
        <v>1</v>
      </c>
      <c r="N116" s="4"/>
      <c r="O116" s="8"/>
      <c r="P116" s="8">
        <f t="shared" si="1"/>
        <v>0</v>
      </c>
      <c r="Q116" s="4"/>
    </row>
    <row r="117" spans="1:17" x14ac:dyDescent="0.25">
      <c r="A117" s="4">
        <v>7510</v>
      </c>
      <c r="B117" s="4" t="s">
        <v>15</v>
      </c>
      <c r="C117" s="5">
        <v>44098</v>
      </c>
      <c r="D117" s="4" t="s">
        <v>16</v>
      </c>
      <c r="E117" s="6" t="s">
        <v>243</v>
      </c>
      <c r="F117" s="4"/>
      <c r="G117" s="7" t="s">
        <v>261</v>
      </c>
      <c r="H117" s="4"/>
      <c r="I117" s="4" t="s">
        <v>27</v>
      </c>
      <c r="J117" s="4" t="s">
        <v>144</v>
      </c>
      <c r="K117" s="6" t="s">
        <v>244</v>
      </c>
      <c r="L117" s="6" t="s">
        <v>265</v>
      </c>
      <c r="M117" s="4">
        <v>1</v>
      </c>
      <c r="N117" s="4">
        <v>1</v>
      </c>
      <c r="O117" s="8">
        <v>0</v>
      </c>
      <c r="P117" s="8">
        <f t="shared" si="1"/>
        <v>1</v>
      </c>
      <c r="Q117" s="4"/>
    </row>
    <row r="118" spans="1:17" x14ac:dyDescent="0.25">
      <c r="A118" s="4">
        <v>7510</v>
      </c>
      <c r="B118" s="4" t="s">
        <v>24</v>
      </c>
      <c r="C118" s="5">
        <v>44102</v>
      </c>
      <c r="D118" s="4" t="s">
        <v>96</v>
      </c>
      <c r="E118" s="6" t="s">
        <v>139</v>
      </c>
      <c r="F118" s="4"/>
      <c r="G118" s="4"/>
      <c r="H118" s="4"/>
      <c r="I118" s="7" t="s">
        <v>97</v>
      </c>
      <c r="J118" s="4" t="s">
        <v>98</v>
      </c>
      <c r="K118" s="6"/>
      <c r="L118" s="6" t="s">
        <v>265</v>
      </c>
      <c r="M118" s="28">
        <v>1</v>
      </c>
      <c r="N118" s="28">
        <v>1</v>
      </c>
      <c r="O118" s="28"/>
      <c r="P118" s="8">
        <f t="shared" si="1"/>
        <v>1</v>
      </c>
      <c r="Q118" s="4"/>
    </row>
    <row r="119" spans="1:17" x14ac:dyDescent="0.25">
      <c r="A119" s="4">
        <v>6167</v>
      </c>
      <c r="B119" s="4" t="s">
        <v>24</v>
      </c>
      <c r="C119" s="5">
        <v>44102</v>
      </c>
      <c r="D119" s="4" t="s">
        <v>96</v>
      </c>
      <c r="E119" s="6" t="s">
        <v>140</v>
      </c>
      <c r="F119" s="4"/>
      <c r="G119" s="4"/>
      <c r="H119" s="4"/>
      <c r="I119" s="7" t="s">
        <v>97</v>
      </c>
      <c r="J119" s="4" t="s">
        <v>98</v>
      </c>
      <c r="K119" s="6"/>
      <c r="L119" s="6" t="s">
        <v>265</v>
      </c>
      <c r="M119" s="28">
        <v>1</v>
      </c>
      <c r="N119" s="28">
        <v>1</v>
      </c>
      <c r="O119" s="28"/>
      <c r="P119" s="8">
        <f t="shared" si="1"/>
        <v>1</v>
      </c>
      <c r="Q119" s="4"/>
    </row>
    <row r="120" spans="1:17" x14ac:dyDescent="0.25">
      <c r="A120" s="4">
        <v>7510</v>
      </c>
      <c r="B120" s="4" t="s">
        <v>24</v>
      </c>
      <c r="C120" s="5">
        <v>44103</v>
      </c>
      <c r="D120" s="4" t="s">
        <v>16</v>
      </c>
      <c r="E120" s="4">
        <v>595722</v>
      </c>
      <c r="F120" s="4"/>
      <c r="G120" s="4"/>
      <c r="H120" s="4"/>
      <c r="I120" s="4" t="s">
        <v>27</v>
      </c>
      <c r="J120" s="4" t="s">
        <v>144</v>
      </c>
      <c r="K120" s="4" t="s">
        <v>358</v>
      </c>
      <c r="L120" s="6" t="s">
        <v>265</v>
      </c>
      <c r="M120" s="6">
        <v>2</v>
      </c>
      <c r="N120" s="4">
        <v>2</v>
      </c>
      <c r="O120" s="8">
        <v>0</v>
      </c>
      <c r="P120" s="8">
        <f t="shared" si="1"/>
        <v>2</v>
      </c>
      <c r="Q120" s="4"/>
    </row>
    <row r="121" spans="1:17" x14ac:dyDescent="0.25">
      <c r="A121" s="4">
        <v>7510</v>
      </c>
      <c r="B121" s="4" t="s">
        <v>24</v>
      </c>
      <c r="C121" s="5">
        <v>44103</v>
      </c>
      <c r="D121" s="4" t="s">
        <v>16</v>
      </c>
      <c r="E121" s="4">
        <v>595721</v>
      </c>
      <c r="F121" s="4"/>
      <c r="G121" s="4"/>
      <c r="H121" s="4"/>
      <c r="I121" s="4" t="s">
        <v>27</v>
      </c>
      <c r="J121" s="4" t="s">
        <v>144</v>
      </c>
      <c r="K121" s="4" t="s">
        <v>362</v>
      </c>
      <c r="L121" s="6" t="s">
        <v>265</v>
      </c>
      <c r="M121" s="6">
        <v>6</v>
      </c>
      <c r="N121" s="4">
        <v>6</v>
      </c>
      <c r="O121" s="8">
        <v>0</v>
      </c>
      <c r="P121" s="8">
        <f t="shared" si="1"/>
        <v>6</v>
      </c>
      <c r="Q121" s="4"/>
    </row>
    <row r="122" spans="1:17" x14ac:dyDescent="0.25">
      <c r="A122" s="4">
        <v>7510</v>
      </c>
      <c r="B122" s="4" t="s">
        <v>24</v>
      </c>
      <c r="C122" s="5">
        <v>44103</v>
      </c>
      <c r="D122" s="4" t="s">
        <v>16</v>
      </c>
      <c r="E122" s="4">
        <v>595705</v>
      </c>
      <c r="F122" s="4"/>
      <c r="G122" s="4"/>
      <c r="H122" s="4"/>
      <c r="I122" s="4" t="s">
        <v>27</v>
      </c>
      <c r="J122" s="4" t="s">
        <v>144</v>
      </c>
      <c r="K122" s="4" t="s">
        <v>359</v>
      </c>
      <c r="L122" s="6" t="s">
        <v>265</v>
      </c>
      <c r="M122" s="6">
        <v>2</v>
      </c>
      <c r="N122" s="4">
        <v>2</v>
      </c>
      <c r="O122" s="8">
        <v>0</v>
      </c>
      <c r="P122" s="8">
        <f t="shared" si="1"/>
        <v>2</v>
      </c>
      <c r="Q122" s="4"/>
    </row>
    <row r="123" spans="1:17" x14ac:dyDescent="0.25">
      <c r="A123" s="4">
        <v>7510</v>
      </c>
      <c r="B123" s="4" t="s">
        <v>15</v>
      </c>
      <c r="C123" s="5">
        <v>44090</v>
      </c>
      <c r="D123" s="4" t="s">
        <v>16</v>
      </c>
      <c r="E123" s="4" t="s">
        <v>360</v>
      </c>
      <c r="F123" s="4"/>
      <c r="G123" s="4"/>
      <c r="H123" s="4"/>
      <c r="I123" s="4" t="s">
        <v>27</v>
      </c>
      <c r="J123" s="4" t="s">
        <v>144</v>
      </c>
      <c r="K123" s="4" t="s">
        <v>361</v>
      </c>
      <c r="L123" s="8" t="s">
        <v>265</v>
      </c>
      <c r="M123" s="4">
        <v>2</v>
      </c>
      <c r="N123" s="4"/>
      <c r="O123" s="8"/>
      <c r="P123" s="8">
        <f t="shared" si="1"/>
        <v>0</v>
      </c>
      <c r="Q123" s="4"/>
    </row>
    <row r="124" spans="1:17" x14ac:dyDescent="0.25">
      <c r="A124" s="4">
        <v>7510</v>
      </c>
      <c r="B124" s="4" t="s">
        <v>15</v>
      </c>
      <c r="C124" s="5">
        <v>44090</v>
      </c>
      <c r="D124" s="4" t="s">
        <v>16</v>
      </c>
      <c r="E124" s="4" t="s">
        <v>360</v>
      </c>
      <c r="F124" s="4"/>
      <c r="G124" s="4"/>
      <c r="H124" s="4"/>
      <c r="I124" s="4" t="s">
        <v>27</v>
      </c>
      <c r="J124" s="4" t="s">
        <v>144</v>
      </c>
      <c r="K124" s="4" t="s">
        <v>244</v>
      </c>
      <c r="L124" s="8" t="s">
        <v>265</v>
      </c>
      <c r="M124" s="4">
        <v>1</v>
      </c>
      <c r="N124" s="4"/>
      <c r="O124" s="8"/>
      <c r="P124" s="8">
        <f t="shared" si="1"/>
        <v>0</v>
      </c>
      <c r="Q124" s="4" t="s">
        <v>465</v>
      </c>
    </row>
    <row r="125" spans="1:17" x14ac:dyDescent="0.25">
      <c r="A125" s="4">
        <v>7510</v>
      </c>
      <c r="B125" s="4" t="s">
        <v>15</v>
      </c>
      <c r="C125" s="5">
        <v>44104</v>
      </c>
      <c r="D125" s="4" t="s">
        <v>16</v>
      </c>
      <c r="E125" s="4" t="s">
        <v>363</v>
      </c>
      <c r="F125" s="4"/>
      <c r="G125" s="4"/>
      <c r="H125" s="4"/>
      <c r="I125" s="4" t="s">
        <v>27</v>
      </c>
      <c r="J125" s="4" t="s">
        <v>144</v>
      </c>
      <c r="K125" s="4" t="s">
        <v>364</v>
      </c>
      <c r="L125" s="8" t="s">
        <v>265</v>
      </c>
      <c r="M125" s="4">
        <v>2</v>
      </c>
      <c r="N125" s="4">
        <v>1</v>
      </c>
      <c r="O125" s="8">
        <v>1</v>
      </c>
      <c r="P125" s="8">
        <f t="shared" si="1"/>
        <v>2</v>
      </c>
      <c r="Q125" s="4" t="s">
        <v>462</v>
      </c>
    </row>
    <row r="126" spans="1:17" x14ac:dyDescent="0.25">
      <c r="A126" s="4">
        <v>7510</v>
      </c>
      <c r="B126" s="4" t="s">
        <v>24</v>
      </c>
      <c r="C126" s="5">
        <v>44104</v>
      </c>
      <c r="D126" s="4" t="s">
        <v>16</v>
      </c>
      <c r="E126" s="6" t="s">
        <v>365</v>
      </c>
      <c r="F126" s="4"/>
      <c r="G126" s="4"/>
      <c r="H126" s="4"/>
      <c r="I126" s="4" t="s">
        <v>27</v>
      </c>
      <c r="J126" s="4" t="s">
        <v>144</v>
      </c>
      <c r="K126" s="4" t="s">
        <v>366</v>
      </c>
      <c r="L126" s="8" t="s">
        <v>265</v>
      </c>
      <c r="M126" s="4">
        <v>1</v>
      </c>
      <c r="N126" s="4">
        <v>1</v>
      </c>
      <c r="O126" s="8"/>
      <c r="P126" s="8">
        <f t="shared" si="1"/>
        <v>1</v>
      </c>
      <c r="Q126" s="4"/>
    </row>
    <row r="127" spans="1:17" x14ac:dyDescent="0.25">
      <c r="A127" s="4">
        <v>7510</v>
      </c>
      <c r="B127" s="4" t="s">
        <v>24</v>
      </c>
      <c r="C127" s="5">
        <v>44104</v>
      </c>
      <c r="D127" s="4" t="s">
        <v>16</v>
      </c>
      <c r="E127" s="4" t="s">
        <v>367</v>
      </c>
      <c r="F127" s="4"/>
      <c r="G127" s="4"/>
      <c r="H127" s="4"/>
      <c r="I127" s="4" t="s">
        <v>27</v>
      </c>
      <c r="J127" s="4" t="s">
        <v>59</v>
      </c>
      <c r="K127" s="4" t="s">
        <v>368</v>
      </c>
      <c r="L127" s="8" t="s">
        <v>265</v>
      </c>
      <c r="M127" s="4">
        <v>3</v>
      </c>
      <c r="N127" s="4">
        <v>3</v>
      </c>
      <c r="O127" s="8">
        <v>0</v>
      </c>
      <c r="P127" s="8">
        <f t="shared" si="1"/>
        <v>3</v>
      </c>
      <c r="Q127" s="4"/>
    </row>
    <row r="128" spans="1:17" x14ac:dyDescent="0.25">
      <c r="A128" s="4">
        <v>7510</v>
      </c>
      <c r="B128" s="4" t="s">
        <v>24</v>
      </c>
      <c r="C128" s="5">
        <v>44104</v>
      </c>
      <c r="D128" s="4" t="s">
        <v>16</v>
      </c>
      <c r="E128" s="6" t="s">
        <v>369</v>
      </c>
      <c r="F128" s="4"/>
      <c r="G128" s="4"/>
      <c r="H128" s="4"/>
      <c r="I128" s="4" t="s">
        <v>27</v>
      </c>
      <c r="J128" s="4" t="s">
        <v>144</v>
      </c>
      <c r="K128" s="4" t="s">
        <v>370</v>
      </c>
      <c r="L128" s="8" t="s">
        <v>265</v>
      </c>
      <c r="M128" s="4">
        <v>1</v>
      </c>
      <c r="N128" s="4">
        <v>1</v>
      </c>
      <c r="O128" s="8"/>
      <c r="P128" s="8">
        <f t="shared" si="1"/>
        <v>1</v>
      </c>
      <c r="Q128" s="4"/>
    </row>
    <row r="129" spans="1:17" x14ac:dyDescent="0.25">
      <c r="A129" s="4">
        <v>7510</v>
      </c>
      <c r="B129" s="4" t="s">
        <v>24</v>
      </c>
      <c r="C129" s="5">
        <v>44104</v>
      </c>
      <c r="D129" s="4" t="s">
        <v>16</v>
      </c>
      <c r="E129" s="4" t="s">
        <v>371</v>
      </c>
      <c r="F129" s="4"/>
      <c r="G129" s="4"/>
      <c r="H129" s="4"/>
      <c r="I129" s="4" t="s">
        <v>27</v>
      </c>
      <c r="J129" s="4" t="s">
        <v>144</v>
      </c>
      <c r="K129" s="4" t="s">
        <v>372</v>
      </c>
      <c r="L129" s="8" t="s">
        <v>265</v>
      </c>
      <c r="M129" s="4">
        <v>1</v>
      </c>
      <c r="N129" s="4">
        <v>1</v>
      </c>
      <c r="O129" s="8">
        <v>0</v>
      </c>
      <c r="P129" s="8">
        <f t="shared" si="1"/>
        <v>1</v>
      </c>
      <c r="Q129" s="4"/>
    </row>
    <row r="130" spans="1:17" x14ac:dyDescent="0.25">
      <c r="A130" s="4">
        <v>7510</v>
      </c>
      <c r="B130" s="4" t="s">
        <v>24</v>
      </c>
      <c r="C130" s="5">
        <v>44104</v>
      </c>
      <c r="D130" s="4" t="s">
        <v>16</v>
      </c>
      <c r="E130" s="4" t="s">
        <v>373</v>
      </c>
      <c r="F130" s="4"/>
      <c r="G130" s="4"/>
      <c r="H130" s="4"/>
      <c r="I130" s="4" t="s">
        <v>27</v>
      </c>
      <c r="J130" s="4" t="s">
        <v>144</v>
      </c>
      <c r="K130" s="4" t="s">
        <v>374</v>
      </c>
      <c r="L130" s="8" t="s">
        <v>265</v>
      </c>
      <c r="M130" s="4">
        <v>1</v>
      </c>
      <c r="N130" s="4">
        <v>1</v>
      </c>
      <c r="O130" s="8">
        <v>0</v>
      </c>
      <c r="P130" s="8">
        <f t="shared" si="1"/>
        <v>1</v>
      </c>
      <c r="Q130" s="4"/>
    </row>
    <row r="131" spans="1:17" x14ac:dyDescent="0.25">
      <c r="A131" s="4">
        <v>7510</v>
      </c>
      <c r="B131" s="4" t="s">
        <v>24</v>
      </c>
      <c r="C131" s="5">
        <v>44104</v>
      </c>
      <c r="D131" s="4" t="s">
        <v>16</v>
      </c>
      <c r="E131" s="4" t="s">
        <v>375</v>
      </c>
      <c r="F131" s="4"/>
      <c r="G131" s="4"/>
      <c r="H131" s="4"/>
      <c r="I131" s="4" t="s">
        <v>27</v>
      </c>
      <c r="J131" s="4" t="s">
        <v>88</v>
      </c>
      <c r="K131" s="4" t="s">
        <v>376</v>
      </c>
      <c r="L131" s="8" t="s">
        <v>265</v>
      </c>
      <c r="M131" s="4">
        <v>1</v>
      </c>
      <c r="N131" s="4">
        <v>1</v>
      </c>
      <c r="O131" s="8">
        <v>0</v>
      </c>
      <c r="P131" s="8">
        <f t="shared" si="1"/>
        <v>1</v>
      </c>
      <c r="Q131" s="4"/>
    </row>
    <row r="132" spans="1:17" x14ac:dyDescent="0.25">
      <c r="A132" s="4">
        <v>7510</v>
      </c>
      <c r="B132" s="4" t="s">
        <v>24</v>
      </c>
      <c r="C132" s="5">
        <v>44104</v>
      </c>
      <c r="D132" s="4" t="s">
        <v>16</v>
      </c>
      <c r="E132" s="4" t="s">
        <v>377</v>
      </c>
      <c r="F132" s="4"/>
      <c r="G132" s="4"/>
      <c r="H132" s="4"/>
      <c r="I132" s="4" t="s">
        <v>27</v>
      </c>
      <c r="J132" s="4" t="s">
        <v>28</v>
      </c>
      <c r="K132" s="4" t="s">
        <v>378</v>
      </c>
      <c r="L132" s="8" t="s">
        <v>265</v>
      </c>
      <c r="M132" s="4">
        <v>1</v>
      </c>
      <c r="N132" s="4">
        <v>1</v>
      </c>
      <c r="O132" s="8">
        <v>0</v>
      </c>
      <c r="P132" s="8">
        <f t="shared" si="1"/>
        <v>1</v>
      </c>
      <c r="Q132" s="4"/>
    </row>
    <row r="133" spans="1:17" x14ac:dyDescent="0.25">
      <c r="A133" s="4">
        <v>7510</v>
      </c>
      <c r="B133" s="4" t="s">
        <v>24</v>
      </c>
      <c r="C133" s="5">
        <v>44104</v>
      </c>
      <c r="D133" s="4" t="s">
        <v>16</v>
      </c>
      <c r="E133" s="4" t="s">
        <v>379</v>
      </c>
      <c r="F133" s="4"/>
      <c r="G133" s="4"/>
      <c r="H133" s="4"/>
      <c r="I133" s="4" t="s">
        <v>27</v>
      </c>
      <c r="J133" s="4" t="s">
        <v>344</v>
      </c>
      <c r="K133" s="4" t="s">
        <v>380</v>
      </c>
      <c r="L133" s="8" t="s">
        <v>265</v>
      </c>
      <c r="M133" s="4">
        <v>6</v>
      </c>
      <c r="N133" s="4">
        <v>6</v>
      </c>
      <c r="O133" s="8">
        <v>0</v>
      </c>
      <c r="P133" s="8">
        <f t="shared" si="1"/>
        <v>6</v>
      </c>
      <c r="Q133" s="4" t="s">
        <v>546</v>
      </c>
    </row>
    <row r="134" spans="1:17" x14ac:dyDescent="0.25">
      <c r="A134" s="4">
        <v>6167</v>
      </c>
      <c r="B134" s="4" t="s">
        <v>24</v>
      </c>
      <c r="C134" s="5">
        <v>44105</v>
      </c>
      <c r="D134" s="4" t="s">
        <v>16</v>
      </c>
      <c r="E134" s="4" t="s">
        <v>381</v>
      </c>
      <c r="F134" s="4"/>
      <c r="G134" s="4"/>
      <c r="H134" s="4"/>
      <c r="I134" s="4" t="s">
        <v>27</v>
      </c>
      <c r="J134" s="4" t="s">
        <v>344</v>
      </c>
      <c r="K134" s="4" t="s">
        <v>382</v>
      </c>
      <c r="L134" s="8" t="s">
        <v>265</v>
      </c>
      <c r="M134" s="4">
        <v>4</v>
      </c>
      <c r="N134" s="4">
        <v>4</v>
      </c>
      <c r="O134" s="8">
        <v>0</v>
      </c>
      <c r="P134" s="8">
        <f t="shared" si="1"/>
        <v>4</v>
      </c>
      <c r="Q134" s="4" t="s">
        <v>548</v>
      </c>
    </row>
    <row r="135" spans="1:17" x14ac:dyDescent="0.25">
      <c r="A135" s="4">
        <v>6167</v>
      </c>
      <c r="B135" s="4" t="s">
        <v>24</v>
      </c>
      <c r="C135" s="5">
        <v>44105</v>
      </c>
      <c r="D135" s="4" t="s">
        <v>16</v>
      </c>
      <c r="E135" s="4" t="s">
        <v>383</v>
      </c>
      <c r="F135" s="4"/>
      <c r="G135" s="4"/>
      <c r="H135" s="4"/>
      <c r="I135" s="4" t="s">
        <v>27</v>
      </c>
      <c r="J135" s="4" t="s">
        <v>344</v>
      </c>
      <c r="K135" s="4" t="s">
        <v>384</v>
      </c>
      <c r="L135" s="8" t="s">
        <v>265</v>
      </c>
      <c r="M135" s="4">
        <v>4</v>
      </c>
      <c r="N135" s="4">
        <v>4</v>
      </c>
      <c r="O135" s="8">
        <v>0</v>
      </c>
      <c r="P135" s="8">
        <f t="shared" si="1"/>
        <v>4</v>
      </c>
      <c r="Q135" s="4"/>
    </row>
    <row r="136" spans="1:17" x14ac:dyDescent="0.25">
      <c r="A136" s="4">
        <v>6167</v>
      </c>
      <c r="B136" s="4" t="s">
        <v>24</v>
      </c>
      <c r="C136" s="5">
        <v>44105</v>
      </c>
      <c r="D136" s="4" t="s">
        <v>16</v>
      </c>
      <c r="E136" s="4" t="s">
        <v>385</v>
      </c>
      <c r="F136" s="4"/>
      <c r="G136" s="4"/>
      <c r="H136" s="4"/>
      <c r="I136" s="4" t="s">
        <v>27</v>
      </c>
      <c r="J136" s="4" t="s">
        <v>344</v>
      </c>
      <c r="K136" s="4" t="s">
        <v>386</v>
      </c>
      <c r="L136" s="8" t="s">
        <v>265</v>
      </c>
      <c r="M136" s="4">
        <v>6</v>
      </c>
      <c r="N136" s="4">
        <v>6</v>
      </c>
      <c r="O136" s="8">
        <v>0</v>
      </c>
      <c r="P136" s="8">
        <f t="shared" si="1"/>
        <v>6</v>
      </c>
      <c r="Q136" s="4" t="s">
        <v>547</v>
      </c>
    </row>
    <row r="137" spans="1:17" x14ac:dyDescent="0.25">
      <c r="A137" s="4">
        <v>6167</v>
      </c>
      <c r="B137" s="4" t="s">
        <v>24</v>
      </c>
      <c r="C137" s="5">
        <v>44105</v>
      </c>
      <c r="D137" s="4" t="s">
        <v>16</v>
      </c>
      <c r="E137" s="4">
        <v>597182</v>
      </c>
      <c r="F137" s="4"/>
      <c r="G137" s="4"/>
      <c r="H137" s="4"/>
      <c r="I137" s="4" t="s">
        <v>27</v>
      </c>
      <c r="J137" s="4" t="s">
        <v>28</v>
      </c>
      <c r="K137" s="4"/>
      <c r="L137" s="8" t="s">
        <v>265</v>
      </c>
      <c r="M137" s="4">
        <v>4</v>
      </c>
      <c r="N137" s="4">
        <v>4</v>
      </c>
      <c r="O137" s="8">
        <v>0</v>
      </c>
      <c r="P137" s="8">
        <f t="shared" si="1"/>
        <v>4</v>
      </c>
      <c r="Q137" s="4"/>
    </row>
    <row r="138" spans="1:17" x14ac:dyDescent="0.25">
      <c r="A138" s="4">
        <v>6167</v>
      </c>
      <c r="B138" s="4" t="s">
        <v>24</v>
      </c>
      <c r="C138" s="5">
        <v>44105</v>
      </c>
      <c r="D138" s="4" t="s">
        <v>16</v>
      </c>
      <c r="E138" s="4">
        <v>595698</v>
      </c>
      <c r="F138" s="4"/>
      <c r="G138" s="4"/>
      <c r="H138" s="4"/>
      <c r="I138" s="4" t="s">
        <v>27</v>
      </c>
      <c r="J138" s="4" t="s">
        <v>59</v>
      </c>
      <c r="K138" s="4"/>
      <c r="L138" s="8" t="s">
        <v>265</v>
      </c>
      <c r="M138" s="4">
        <v>3</v>
      </c>
      <c r="N138" s="4">
        <v>3</v>
      </c>
      <c r="O138" s="8">
        <v>0</v>
      </c>
      <c r="P138" s="8">
        <f t="shared" si="1"/>
        <v>3</v>
      </c>
      <c r="Q138" s="4"/>
    </row>
    <row r="139" spans="1:17" x14ac:dyDescent="0.25">
      <c r="A139" s="4">
        <v>6167</v>
      </c>
      <c r="B139" s="4" t="s">
        <v>24</v>
      </c>
      <c r="C139" s="5">
        <v>44105</v>
      </c>
      <c r="D139" s="4" t="s">
        <v>16</v>
      </c>
      <c r="E139" s="6" t="s">
        <v>387</v>
      </c>
      <c r="F139" s="4"/>
      <c r="G139" s="4"/>
      <c r="H139" s="4"/>
      <c r="I139" s="4" t="s">
        <v>27</v>
      </c>
      <c r="J139" s="4" t="s">
        <v>88</v>
      </c>
      <c r="K139" s="4" t="s">
        <v>388</v>
      </c>
      <c r="L139" s="8" t="s">
        <v>265</v>
      </c>
      <c r="M139" s="4">
        <v>2</v>
      </c>
      <c r="N139" s="4">
        <v>2</v>
      </c>
      <c r="O139" s="8"/>
      <c r="P139" s="8">
        <f t="shared" si="1"/>
        <v>2</v>
      </c>
      <c r="Q139" s="4"/>
    </row>
    <row r="140" spans="1:17" x14ac:dyDescent="0.25">
      <c r="A140" s="4">
        <v>6167</v>
      </c>
      <c r="B140" s="4" t="s">
        <v>24</v>
      </c>
      <c r="C140" s="5">
        <v>44105</v>
      </c>
      <c r="D140" s="4" t="s">
        <v>16</v>
      </c>
      <c r="E140" s="4">
        <v>569811</v>
      </c>
      <c r="F140" s="4"/>
      <c r="G140" s="4"/>
      <c r="H140" s="4"/>
      <c r="I140" s="4" t="s">
        <v>27</v>
      </c>
      <c r="J140" s="4" t="s">
        <v>144</v>
      </c>
      <c r="K140" s="4" t="s">
        <v>389</v>
      </c>
      <c r="L140" s="8" t="s">
        <v>265</v>
      </c>
      <c r="M140" s="4">
        <v>1</v>
      </c>
      <c r="N140" s="4">
        <v>1</v>
      </c>
      <c r="O140" s="8">
        <v>0</v>
      </c>
      <c r="P140" s="8">
        <f t="shared" si="1"/>
        <v>1</v>
      </c>
      <c r="Q140" s="4"/>
    </row>
    <row r="141" spans="1:17" x14ac:dyDescent="0.25">
      <c r="A141" s="4">
        <v>7510</v>
      </c>
      <c r="B141" s="4" t="s">
        <v>24</v>
      </c>
      <c r="C141" s="5">
        <v>44109</v>
      </c>
      <c r="D141" s="4" t="s">
        <v>16</v>
      </c>
      <c r="E141" s="4" t="s">
        <v>600</v>
      </c>
      <c r="F141" s="4"/>
      <c r="G141" s="4"/>
      <c r="H141" s="4"/>
      <c r="I141" s="4" t="s">
        <v>27</v>
      </c>
      <c r="J141" s="4" t="s">
        <v>344</v>
      </c>
      <c r="K141" s="4" t="s">
        <v>601</v>
      </c>
      <c r="L141" s="8" t="s">
        <v>265</v>
      </c>
      <c r="M141" s="4">
        <v>2</v>
      </c>
      <c r="N141" s="4"/>
      <c r="O141" s="8"/>
      <c r="P141" s="8"/>
      <c r="Q141" s="4"/>
    </row>
    <row r="142" spans="1:17" x14ac:dyDescent="0.25">
      <c r="A142" s="4">
        <v>7510</v>
      </c>
      <c r="B142" s="4" t="s">
        <v>24</v>
      </c>
      <c r="C142" s="5">
        <v>44109</v>
      </c>
      <c r="D142" s="4" t="s">
        <v>16</v>
      </c>
      <c r="E142" s="4" t="s">
        <v>602</v>
      </c>
      <c r="F142" s="4"/>
      <c r="G142" s="4"/>
      <c r="H142" s="4"/>
      <c r="I142" s="4" t="s">
        <v>27</v>
      </c>
      <c r="J142" s="4" t="s">
        <v>344</v>
      </c>
      <c r="K142" s="4" t="s">
        <v>603</v>
      </c>
      <c r="L142" s="8" t="s">
        <v>265</v>
      </c>
      <c r="M142" s="4">
        <v>2</v>
      </c>
      <c r="N142" s="4"/>
      <c r="O142" s="8"/>
      <c r="P142" s="8"/>
      <c r="Q142" s="4"/>
    </row>
    <row r="143" spans="1:17" x14ac:dyDescent="0.25">
      <c r="A143" s="4">
        <v>7510</v>
      </c>
      <c r="B143" s="4" t="s">
        <v>24</v>
      </c>
      <c r="C143" s="5">
        <v>44110</v>
      </c>
      <c r="D143" s="4" t="s">
        <v>16</v>
      </c>
      <c r="E143" s="4" t="s">
        <v>390</v>
      </c>
      <c r="F143" s="4"/>
      <c r="G143" s="4"/>
      <c r="H143" s="4"/>
      <c r="I143" s="4" t="s">
        <v>27</v>
      </c>
      <c r="J143" s="4" t="s">
        <v>344</v>
      </c>
      <c r="K143" s="4" t="s">
        <v>391</v>
      </c>
      <c r="L143" s="8" t="s">
        <v>265</v>
      </c>
      <c r="M143" s="4">
        <v>1</v>
      </c>
      <c r="N143" s="4"/>
      <c r="O143" s="8"/>
      <c r="P143" s="8">
        <f t="shared" si="1"/>
        <v>0</v>
      </c>
      <c r="Q143" s="4"/>
    </row>
    <row r="144" spans="1:17" x14ac:dyDescent="0.25">
      <c r="A144" s="4">
        <v>7510</v>
      </c>
      <c r="B144" s="4" t="s">
        <v>24</v>
      </c>
      <c r="C144" s="5">
        <v>44110</v>
      </c>
      <c r="D144" s="4" t="s">
        <v>16</v>
      </c>
      <c r="E144" s="4" t="s">
        <v>392</v>
      </c>
      <c r="F144" s="4"/>
      <c r="G144" s="4"/>
      <c r="H144" s="4"/>
      <c r="I144" s="4" t="s">
        <v>27</v>
      </c>
      <c r="J144" s="4" t="s">
        <v>393</v>
      </c>
      <c r="K144" s="4" t="s">
        <v>394</v>
      </c>
      <c r="L144" s="8" t="s">
        <v>265</v>
      </c>
      <c r="M144" s="4">
        <v>2</v>
      </c>
      <c r="N144" s="4"/>
      <c r="O144" s="8"/>
      <c r="P144" s="8">
        <f t="shared" si="1"/>
        <v>0</v>
      </c>
      <c r="Q144" s="4"/>
    </row>
    <row r="145" spans="1:17" x14ac:dyDescent="0.25">
      <c r="A145" s="4">
        <v>7510</v>
      </c>
      <c r="B145" s="4" t="s">
        <v>24</v>
      </c>
      <c r="C145" s="5">
        <v>44110</v>
      </c>
      <c r="D145" s="4" t="s">
        <v>16</v>
      </c>
      <c r="E145" s="4" t="s">
        <v>395</v>
      </c>
      <c r="F145" s="4"/>
      <c r="G145" s="4"/>
      <c r="H145" s="4"/>
      <c r="I145" s="4" t="s">
        <v>27</v>
      </c>
      <c r="J145" s="4" t="s">
        <v>393</v>
      </c>
      <c r="K145" s="4" t="s">
        <v>396</v>
      </c>
      <c r="L145" s="8" t="s">
        <v>265</v>
      </c>
      <c r="M145" s="4">
        <v>2</v>
      </c>
      <c r="N145" s="4"/>
      <c r="O145" s="8"/>
      <c r="P145" s="8">
        <f t="shared" si="1"/>
        <v>0</v>
      </c>
      <c r="Q145" s="4"/>
    </row>
    <row r="146" spans="1:17" x14ac:dyDescent="0.25">
      <c r="A146" s="4">
        <v>7510</v>
      </c>
      <c r="B146" s="4" t="s">
        <v>24</v>
      </c>
      <c r="C146" s="5">
        <v>44110</v>
      </c>
      <c r="D146" s="4" t="s">
        <v>16</v>
      </c>
      <c r="E146" s="4" t="s">
        <v>397</v>
      </c>
      <c r="F146" s="4"/>
      <c r="G146" s="4"/>
      <c r="H146" s="4"/>
      <c r="I146" s="4" t="s">
        <v>27</v>
      </c>
      <c r="J146" s="4" t="s">
        <v>393</v>
      </c>
      <c r="K146" s="4" t="s">
        <v>398</v>
      </c>
      <c r="L146" s="8" t="s">
        <v>265</v>
      </c>
      <c r="M146" s="4">
        <v>2</v>
      </c>
      <c r="N146" s="4"/>
      <c r="O146" s="8"/>
      <c r="P146" s="8">
        <f t="shared" si="1"/>
        <v>0</v>
      </c>
      <c r="Q146" s="4"/>
    </row>
    <row r="147" spans="1:17" x14ac:dyDescent="0.25">
      <c r="A147" s="4">
        <v>7510</v>
      </c>
      <c r="B147" s="4" t="s">
        <v>24</v>
      </c>
      <c r="C147" s="5">
        <v>44110</v>
      </c>
      <c r="D147" s="4" t="s">
        <v>16</v>
      </c>
      <c r="E147" s="6" t="s">
        <v>399</v>
      </c>
      <c r="F147" s="4"/>
      <c r="G147" s="4"/>
      <c r="H147" s="4"/>
      <c r="I147" s="4" t="s">
        <v>27</v>
      </c>
      <c r="J147" s="4" t="s">
        <v>144</v>
      </c>
      <c r="K147" s="4" t="s">
        <v>400</v>
      </c>
      <c r="L147" s="8" t="s">
        <v>265</v>
      </c>
      <c r="M147" s="4">
        <v>2</v>
      </c>
      <c r="N147" s="4">
        <v>2</v>
      </c>
      <c r="O147" s="8"/>
      <c r="P147" s="8">
        <f t="shared" si="1"/>
        <v>2</v>
      </c>
      <c r="Q147" s="4"/>
    </row>
    <row r="148" spans="1:17" x14ac:dyDescent="0.25">
      <c r="A148" s="4">
        <v>6167</v>
      </c>
      <c r="B148" s="4" t="s">
        <v>15</v>
      </c>
      <c r="C148" s="5">
        <v>44111</v>
      </c>
      <c r="D148" s="4" t="s">
        <v>16</v>
      </c>
      <c r="E148" s="4" t="s">
        <v>401</v>
      </c>
      <c r="F148" s="4"/>
      <c r="G148" s="4"/>
      <c r="H148" s="4"/>
      <c r="I148" s="4" t="s">
        <v>18</v>
      </c>
      <c r="J148" s="4" t="s">
        <v>22</v>
      </c>
      <c r="K148" s="4" t="s">
        <v>402</v>
      </c>
      <c r="L148" s="8" t="s">
        <v>265</v>
      </c>
      <c r="M148" s="4">
        <v>1</v>
      </c>
      <c r="N148" s="4"/>
      <c r="O148" s="8"/>
      <c r="P148" s="8">
        <f t="shared" si="1"/>
        <v>0</v>
      </c>
      <c r="Q148" s="4"/>
    </row>
    <row r="149" spans="1:17" x14ac:dyDescent="0.25">
      <c r="A149" s="4">
        <v>6167</v>
      </c>
      <c r="B149" s="4" t="s">
        <v>15</v>
      </c>
      <c r="C149" s="5">
        <v>44111</v>
      </c>
      <c r="D149" s="4" t="s">
        <v>16</v>
      </c>
      <c r="E149" s="4" t="s">
        <v>403</v>
      </c>
      <c r="F149" s="4"/>
      <c r="G149" s="4"/>
      <c r="H149" s="4"/>
      <c r="I149" s="4" t="s">
        <v>18</v>
      </c>
      <c r="J149" s="4" t="s">
        <v>22</v>
      </c>
      <c r="K149" s="4" t="s">
        <v>218</v>
      </c>
      <c r="L149" s="8" t="s">
        <v>265</v>
      </c>
      <c r="M149" s="4">
        <v>1</v>
      </c>
      <c r="N149" s="4"/>
      <c r="O149" s="8"/>
      <c r="P149" s="8">
        <f t="shared" si="1"/>
        <v>0</v>
      </c>
      <c r="Q149" s="4"/>
    </row>
    <row r="150" spans="1:17" x14ac:dyDescent="0.25">
      <c r="A150" s="4">
        <v>6167</v>
      </c>
      <c r="B150" s="4" t="s">
        <v>15</v>
      </c>
      <c r="C150" s="5">
        <v>44111</v>
      </c>
      <c r="D150" s="4" t="s">
        <v>16</v>
      </c>
      <c r="E150" s="4" t="s">
        <v>404</v>
      </c>
      <c r="F150" s="4"/>
      <c r="G150" s="4"/>
      <c r="H150" s="4"/>
      <c r="I150" s="4" t="s">
        <v>18</v>
      </c>
      <c r="J150" s="4" t="s">
        <v>22</v>
      </c>
      <c r="K150" s="4" t="s">
        <v>218</v>
      </c>
      <c r="L150" s="8" t="s">
        <v>265</v>
      </c>
      <c r="M150" s="4">
        <v>1</v>
      </c>
      <c r="N150" s="4"/>
      <c r="O150" s="8"/>
      <c r="P150" s="8">
        <f t="shared" si="1"/>
        <v>0</v>
      </c>
      <c r="Q150" s="4"/>
    </row>
    <row r="151" spans="1:17" x14ac:dyDescent="0.25">
      <c r="A151" s="4">
        <v>6167</v>
      </c>
      <c r="B151" s="4" t="s">
        <v>15</v>
      </c>
      <c r="C151" s="5">
        <v>44111</v>
      </c>
      <c r="D151" s="4" t="s">
        <v>16</v>
      </c>
      <c r="E151" s="4" t="s">
        <v>405</v>
      </c>
      <c r="F151" s="4"/>
      <c r="G151" s="4"/>
      <c r="H151" s="4"/>
      <c r="I151" s="4" t="s">
        <v>18</v>
      </c>
      <c r="J151" s="4" t="s">
        <v>19</v>
      </c>
      <c r="K151" s="11" t="s">
        <v>406</v>
      </c>
      <c r="L151" s="11" t="s">
        <v>537</v>
      </c>
      <c r="M151" s="4">
        <v>1</v>
      </c>
      <c r="N151" s="4"/>
      <c r="O151" s="8"/>
      <c r="P151" s="8">
        <f t="shared" si="1"/>
        <v>0</v>
      </c>
      <c r="Q151" s="4" t="s">
        <v>468</v>
      </c>
    </row>
    <row r="152" spans="1:17" x14ac:dyDescent="0.25">
      <c r="A152" s="4">
        <v>7510</v>
      </c>
      <c r="B152" s="4" t="s">
        <v>24</v>
      </c>
      <c r="C152" s="5">
        <v>44110</v>
      </c>
      <c r="D152" s="4" t="s">
        <v>16</v>
      </c>
      <c r="E152" s="4" t="s">
        <v>407</v>
      </c>
      <c r="F152" s="4"/>
      <c r="G152" s="4"/>
      <c r="H152" s="4"/>
      <c r="I152" s="4" t="s">
        <v>27</v>
      </c>
      <c r="J152" s="4" t="s">
        <v>144</v>
      </c>
      <c r="K152" s="4" t="s">
        <v>408</v>
      </c>
      <c r="L152" s="8" t="s">
        <v>265</v>
      </c>
      <c r="M152" s="4">
        <v>1</v>
      </c>
      <c r="N152" s="4"/>
      <c r="O152" s="8"/>
      <c r="P152" s="8">
        <f t="shared" si="1"/>
        <v>0</v>
      </c>
      <c r="Q152" s="4"/>
    </row>
    <row r="153" spans="1:17" x14ac:dyDescent="0.25">
      <c r="A153" s="4">
        <v>7510</v>
      </c>
      <c r="B153" s="4" t="s">
        <v>24</v>
      </c>
      <c r="C153" s="5">
        <v>44112</v>
      </c>
      <c r="D153" s="4" t="s">
        <v>16</v>
      </c>
      <c r="E153" s="4">
        <v>597083</v>
      </c>
      <c r="F153" s="4"/>
      <c r="G153" s="4"/>
      <c r="H153" s="4"/>
      <c r="I153" s="4" t="s">
        <v>18</v>
      </c>
      <c r="J153" s="4" t="s">
        <v>335</v>
      </c>
      <c r="K153" s="4"/>
      <c r="L153" s="8" t="s">
        <v>265</v>
      </c>
      <c r="M153" s="4">
        <v>1</v>
      </c>
      <c r="N153" s="4">
        <v>1</v>
      </c>
      <c r="O153" s="8">
        <v>0</v>
      </c>
      <c r="P153" s="8">
        <f t="shared" si="1"/>
        <v>1</v>
      </c>
      <c r="Q153" s="4"/>
    </row>
    <row r="154" spans="1:17" x14ac:dyDescent="0.25">
      <c r="A154" s="4">
        <v>7510</v>
      </c>
      <c r="B154" s="4" t="s">
        <v>24</v>
      </c>
      <c r="C154" s="5">
        <v>44112</v>
      </c>
      <c r="D154" s="4" t="s">
        <v>16</v>
      </c>
      <c r="E154" s="4">
        <v>596608</v>
      </c>
      <c r="F154" s="4"/>
      <c r="G154" s="4"/>
      <c r="H154" s="4"/>
      <c r="I154" s="4" t="s">
        <v>18</v>
      </c>
      <c r="J154" s="4" t="s">
        <v>19</v>
      </c>
      <c r="K154" s="4"/>
      <c r="L154" s="8" t="s">
        <v>265</v>
      </c>
      <c r="M154" s="4">
        <v>1</v>
      </c>
      <c r="N154" s="4">
        <v>1</v>
      </c>
      <c r="O154" s="8">
        <v>0</v>
      </c>
      <c r="P154" s="8">
        <f t="shared" si="1"/>
        <v>1</v>
      </c>
      <c r="Q154" s="4"/>
    </row>
    <row r="155" spans="1:17" x14ac:dyDescent="0.25">
      <c r="A155" s="4">
        <v>7510</v>
      </c>
      <c r="B155" s="4" t="s">
        <v>24</v>
      </c>
      <c r="C155" s="5">
        <v>44113</v>
      </c>
      <c r="D155" s="4" t="s">
        <v>16</v>
      </c>
      <c r="E155" s="4" t="s">
        <v>409</v>
      </c>
      <c r="F155" s="4"/>
      <c r="G155" s="4"/>
      <c r="H155" s="4"/>
      <c r="I155" s="4" t="s">
        <v>27</v>
      </c>
      <c r="J155" s="4" t="s">
        <v>59</v>
      </c>
      <c r="K155" s="4" t="s">
        <v>60</v>
      </c>
      <c r="L155" s="8" t="s">
        <v>265</v>
      </c>
      <c r="M155" s="4">
        <v>2</v>
      </c>
      <c r="N155" s="4">
        <v>2</v>
      </c>
      <c r="O155" s="8">
        <v>0</v>
      </c>
      <c r="P155" s="8">
        <f t="shared" si="1"/>
        <v>2</v>
      </c>
      <c r="Q155" s="4"/>
    </row>
    <row r="156" spans="1:17" x14ac:dyDescent="0.25">
      <c r="A156" s="4">
        <v>7510</v>
      </c>
      <c r="B156" s="4" t="s">
        <v>24</v>
      </c>
      <c r="C156" s="5">
        <v>44113</v>
      </c>
      <c r="D156" s="4" t="s">
        <v>16</v>
      </c>
      <c r="E156" s="4" t="s">
        <v>410</v>
      </c>
      <c r="F156" s="4"/>
      <c r="G156" s="4"/>
      <c r="H156" s="4"/>
      <c r="I156" s="4" t="s">
        <v>27</v>
      </c>
      <c r="J156" s="4" t="s">
        <v>144</v>
      </c>
      <c r="K156" s="4" t="s">
        <v>411</v>
      </c>
      <c r="L156" s="8" t="s">
        <v>265</v>
      </c>
      <c r="M156" s="4">
        <v>1</v>
      </c>
      <c r="N156" s="4">
        <v>1</v>
      </c>
      <c r="O156" s="8">
        <v>0</v>
      </c>
      <c r="P156" s="8">
        <f t="shared" ref="P156:P218" si="2">N156+O156</f>
        <v>1</v>
      </c>
      <c r="Q156" s="4"/>
    </row>
    <row r="157" spans="1:17" x14ac:dyDescent="0.25">
      <c r="A157" s="4">
        <v>7510</v>
      </c>
      <c r="B157" s="4" t="s">
        <v>24</v>
      </c>
      <c r="C157" s="5">
        <v>44113</v>
      </c>
      <c r="D157" s="4" t="s">
        <v>16</v>
      </c>
      <c r="E157" s="4" t="s">
        <v>412</v>
      </c>
      <c r="F157" s="4"/>
      <c r="G157" s="4"/>
      <c r="H157" s="4"/>
      <c r="I157" s="4" t="s">
        <v>27</v>
      </c>
      <c r="J157" s="4" t="s">
        <v>144</v>
      </c>
      <c r="K157" s="4" t="s">
        <v>413</v>
      </c>
      <c r="L157" s="8" t="s">
        <v>265</v>
      </c>
      <c r="M157" s="4">
        <v>1</v>
      </c>
      <c r="N157" s="4">
        <v>1</v>
      </c>
      <c r="O157" s="8">
        <v>0</v>
      </c>
      <c r="P157" s="8">
        <f t="shared" si="2"/>
        <v>1</v>
      </c>
      <c r="Q157" s="4"/>
    </row>
    <row r="158" spans="1:17" x14ac:dyDescent="0.25">
      <c r="A158" s="4">
        <v>7510</v>
      </c>
      <c r="B158" s="4" t="s">
        <v>24</v>
      </c>
      <c r="C158" s="5">
        <v>44113</v>
      </c>
      <c r="D158" s="4" t="s">
        <v>16</v>
      </c>
      <c r="E158" s="6" t="s">
        <v>414</v>
      </c>
      <c r="F158" s="4"/>
      <c r="G158" s="4"/>
      <c r="H158" s="4"/>
      <c r="I158" s="4" t="s">
        <v>27</v>
      </c>
      <c r="J158" s="4" t="s">
        <v>144</v>
      </c>
      <c r="K158" s="4" t="s">
        <v>415</v>
      </c>
      <c r="L158" s="8" t="s">
        <v>265</v>
      </c>
      <c r="M158" s="4">
        <v>2</v>
      </c>
      <c r="N158" s="4">
        <v>2</v>
      </c>
      <c r="O158" s="8"/>
      <c r="P158" s="8">
        <f t="shared" si="2"/>
        <v>2</v>
      </c>
      <c r="Q158" s="4"/>
    </row>
    <row r="159" spans="1:17" x14ac:dyDescent="0.25">
      <c r="A159" s="4">
        <v>7510</v>
      </c>
      <c r="B159" s="4" t="s">
        <v>24</v>
      </c>
      <c r="C159" s="5">
        <v>44113</v>
      </c>
      <c r="D159" s="4" t="s">
        <v>16</v>
      </c>
      <c r="E159" s="4" t="s">
        <v>416</v>
      </c>
      <c r="F159" s="4"/>
      <c r="G159" s="4"/>
      <c r="H159" s="4"/>
      <c r="I159" s="4" t="s">
        <v>27</v>
      </c>
      <c r="J159" s="4" t="s">
        <v>393</v>
      </c>
      <c r="K159" s="4" t="s">
        <v>417</v>
      </c>
      <c r="L159" s="8" t="s">
        <v>265</v>
      </c>
      <c r="M159" s="4">
        <v>2</v>
      </c>
      <c r="N159" s="4"/>
      <c r="O159" s="8"/>
      <c r="P159" s="8">
        <f t="shared" si="2"/>
        <v>0</v>
      </c>
      <c r="Q159" s="4"/>
    </row>
    <row r="160" spans="1:17" x14ac:dyDescent="0.25">
      <c r="A160" s="4">
        <v>7510</v>
      </c>
      <c r="B160" s="4" t="s">
        <v>24</v>
      </c>
      <c r="C160" s="5">
        <v>44113</v>
      </c>
      <c r="D160" s="4" t="s">
        <v>16</v>
      </c>
      <c r="E160" s="4" t="s">
        <v>418</v>
      </c>
      <c r="F160" s="4"/>
      <c r="G160" s="4"/>
      <c r="H160" s="4"/>
      <c r="I160" s="4" t="s">
        <v>27</v>
      </c>
      <c r="J160" s="4" t="s">
        <v>393</v>
      </c>
      <c r="K160" s="4" t="s">
        <v>419</v>
      </c>
      <c r="L160" s="8" t="s">
        <v>265</v>
      </c>
      <c r="M160" s="4">
        <v>1</v>
      </c>
      <c r="N160" s="4"/>
      <c r="O160" s="8"/>
      <c r="P160" s="8">
        <f t="shared" si="2"/>
        <v>0</v>
      </c>
      <c r="Q160" s="4"/>
    </row>
    <row r="161" spans="1:17" x14ac:dyDescent="0.25">
      <c r="A161" s="4">
        <v>7510</v>
      </c>
      <c r="B161" s="4" t="s">
        <v>24</v>
      </c>
      <c r="C161" s="5">
        <v>44113</v>
      </c>
      <c r="D161" s="4" t="s">
        <v>16</v>
      </c>
      <c r="E161" s="4" t="s">
        <v>420</v>
      </c>
      <c r="F161" s="4"/>
      <c r="G161" s="4"/>
      <c r="H161" s="4"/>
      <c r="I161" s="4" t="s">
        <v>27</v>
      </c>
      <c r="J161" s="4" t="s">
        <v>393</v>
      </c>
      <c r="K161" s="4" t="s">
        <v>421</v>
      </c>
      <c r="L161" s="8" t="s">
        <v>265</v>
      </c>
      <c r="M161" s="4">
        <v>2</v>
      </c>
      <c r="N161" s="4"/>
      <c r="O161" s="8"/>
      <c r="P161" s="8">
        <f t="shared" si="2"/>
        <v>0</v>
      </c>
      <c r="Q161" s="4"/>
    </row>
    <row r="162" spans="1:17" x14ac:dyDescent="0.25">
      <c r="A162" s="4">
        <v>7510</v>
      </c>
      <c r="B162" s="4" t="s">
        <v>24</v>
      </c>
      <c r="C162" s="5">
        <v>44113</v>
      </c>
      <c r="D162" s="4" t="s">
        <v>16</v>
      </c>
      <c r="E162" s="4" t="s">
        <v>422</v>
      </c>
      <c r="F162" s="4"/>
      <c r="G162" s="4"/>
      <c r="H162" s="4"/>
      <c r="I162" s="4" t="s">
        <v>27</v>
      </c>
      <c r="J162" s="4" t="s">
        <v>393</v>
      </c>
      <c r="K162" s="4" t="s">
        <v>423</v>
      </c>
      <c r="L162" s="8" t="s">
        <v>265</v>
      </c>
      <c r="M162" s="4">
        <v>1</v>
      </c>
      <c r="N162" s="4"/>
      <c r="O162" s="8"/>
      <c r="P162" s="8">
        <f t="shared" si="2"/>
        <v>0</v>
      </c>
      <c r="Q162" s="4"/>
    </row>
    <row r="163" spans="1:17" x14ac:dyDescent="0.25">
      <c r="A163" s="4">
        <v>7510</v>
      </c>
      <c r="B163" s="4" t="s">
        <v>24</v>
      </c>
      <c r="C163" s="5">
        <v>44113</v>
      </c>
      <c r="D163" s="4" t="s">
        <v>16</v>
      </c>
      <c r="E163" s="4" t="s">
        <v>424</v>
      </c>
      <c r="F163" s="4"/>
      <c r="G163" s="4"/>
      <c r="H163" s="4"/>
      <c r="I163" s="4" t="s">
        <v>27</v>
      </c>
      <c r="J163" s="4" t="s">
        <v>393</v>
      </c>
      <c r="K163" s="4" t="s">
        <v>425</v>
      </c>
      <c r="L163" s="8" t="s">
        <v>265</v>
      </c>
      <c r="M163" s="4">
        <v>1</v>
      </c>
      <c r="N163" s="4"/>
      <c r="O163" s="8"/>
      <c r="P163" s="8">
        <f t="shared" si="2"/>
        <v>0</v>
      </c>
      <c r="Q163" s="4"/>
    </row>
    <row r="164" spans="1:17" x14ac:dyDescent="0.25">
      <c r="A164" s="4">
        <v>7510</v>
      </c>
      <c r="B164" s="4" t="s">
        <v>24</v>
      </c>
      <c r="C164" s="5">
        <v>44113</v>
      </c>
      <c r="D164" s="4" t="s">
        <v>16</v>
      </c>
      <c r="E164" s="4" t="s">
        <v>426</v>
      </c>
      <c r="F164" s="4"/>
      <c r="G164" s="4"/>
      <c r="H164" s="4"/>
      <c r="I164" s="4" t="s">
        <v>27</v>
      </c>
      <c r="J164" s="4" t="s">
        <v>393</v>
      </c>
      <c r="K164" s="4" t="s">
        <v>427</v>
      </c>
      <c r="L164" s="8" t="s">
        <v>265</v>
      </c>
      <c r="M164" s="4">
        <v>3</v>
      </c>
      <c r="N164" s="4"/>
      <c r="O164" s="8"/>
      <c r="P164" s="8">
        <f t="shared" si="2"/>
        <v>0</v>
      </c>
      <c r="Q164" s="4"/>
    </row>
    <row r="165" spans="1:17" x14ac:dyDescent="0.25">
      <c r="A165" s="4">
        <v>7510</v>
      </c>
      <c r="B165" s="4" t="s">
        <v>24</v>
      </c>
      <c r="C165" s="5">
        <v>44113</v>
      </c>
      <c r="D165" s="4" t="s">
        <v>16</v>
      </c>
      <c r="E165" s="4" t="s">
        <v>428</v>
      </c>
      <c r="F165" s="4"/>
      <c r="G165" s="4"/>
      <c r="H165" s="4"/>
      <c r="I165" s="4" t="s">
        <v>27</v>
      </c>
      <c r="J165" s="4" t="s">
        <v>28</v>
      </c>
      <c r="K165" s="4" t="s">
        <v>429</v>
      </c>
      <c r="L165" s="8" t="s">
        <v>265</v>
      </c>
      <c r="M165" s="4">
        <v>1</v>
      </c>
      <c r="N165" s="4"/>
      <c r="O165" s="8"/>
      <c r="P165" s="8">
        <f t="shared" si="2"/>
        <v>0</v>
      </c>
      <c r="Q165" s="4"/>
    </row>
    <row r="166" spans="1:17" x14ac:dyDescent="0.25">
      <c r="A166" s="4">
        <v>7510</v>
      </c>
      <c r="B166" s="4" t="s">
        <v>24</v>
      </c>
      <c r="C166" s="5">
        <v>44113</v>
      </c>
      <c r="D166" s="4" t="s">
        <v>16</v>
      </c>
      <c r="E166" s="4" t="s">
        <v>430</v>
      </c>
      <c r="F166" s="4"/>
      <c r="G166" s="4"/>
      <c r="H166" s="4"/>
      <c r="I166" s="4" t="s">
        <v>27</v>
      </c>
      <c r="J166" s="4" t="s">
        <v>207</v>
      </c>
      <c r="K166" s="4" t="s">
        <v>461</v>
      </c>
      <c r="L166" s="8" t="s">
        <v>265</v>
      </c>
      <c r="M166" s="4">
        <v>1</v>
      </c>
      <c r="N166" s="4">
        <v>1</v>
      </c>
      <c r="O166" s="8">
        <v>0</v>
      </c>
      <c r="P166" s="8">
        <f t="shared" si="2"/>
        <v>1</v>
      </c>
      <c r="Q166" s="4"/>
    </row>
    <row r="167" spans="1:17" x14ac:dyDescent="0.25">
      <c r="A167" s="4">
        <v>7510</v>
      </c>
      <c r="B167" s="4" t="s">
        <v>24</v>
      </c>
      <c r="C167" s="5">
        <v>44113</v>
      </c>
      <c r="D167" s="4" t="s">
        <v>16</v>
      </c>
      <c r="E167" s="11" t="s">
        <v>431</v>
      </c>
      <c r="F167" s="4"/>
      <c r="G167" s="4"/>
      <c r="H167" s="4"/>
      <c r="I167" s="4" t="s">
        <v>27</v>
      </c>
      <c r="J167" s="4" t="s">
        <v>393</v>
      </c>
      <c r="K167" s="8" t="s">
        <v>432</v>
      </c>
      <c r="L167" s="8" t="s">
        <v>265</v>
      </c>
      <c r="M167" s="11">
        <v>3</v>
      </c>
      <c r="N167" s="4"/>
      <c r="O167" s="8">
        <v>3</v>
      </c>
      <c r="P167" s="8">
        <f t="shared" si="2"/>
        <v>3</v>
      </c>
      <c r="Q167" s="4" t="s">
        <v>514</v>
      </c>
    </row>
    <row r="168" spans="1:17" x14ac:dyDescent="0.25">
      <c r="A168" s="4">
        <v>7510</v>
      </c>
      <c r="B168" s="4" t="s">
        <v>24</v>
      </c>
      <c r="C168" s="5">
        <v>44117</v>
      </c>
      <c r="D168" s="4" t="s">
        <v>16</v>
      </c>
      <c r="E168" s="4">
        <v>597513</v>
      </c>
      <c r="F168" s="4"/>
      <c r="G168" s="4"/>
      <c r="H168" s="4"/>
      <c r="I168" s="4" t="s">
        <v>18</v>
      </c>
      <c r="J168" s="4" t="s">
        <v>335</v>
      </c>
      <c r="K168" s="4"/>
      <c r="L168" s="8" t="s">
        <v>265</v>
      </c>
      <c r="M168" s="4">
        <v>1</v>
      </c>
      <c r="N168" s="4">
        <v>1</v>
      </c>
      <c r="O168" s="8">
        <v>0</v>
      </c>
      <c r="P168" s="8">
        <f t="shared" si="2"/>
        <v>1</v>
      </c>
      <c r="Q168" s="4"/>
    </row>
    <row r="169" spans="1:17" x14ac:dyDescent="0.25">
      <c r="A169" s="4">
        <v>7510</v>
      </c>
      <c r="B169" s="4" t="s">
        <v>24</v>
      </c>
      <c r="C169" s="5">
        <v>44117</v>
      </c>
      <c r="D169" s="4" t="s">
        <v>16</v>
      </c>
      <c r="E169" s="4">
        <v>596608</v>
      </c>
      <c r="F169" s="4"/>
      <c r="G169" s="4"/>
      <c r="H169" s="4"/>
      <c r="I169" s="4" t="s">
        <v>18</v>
      </c>
      <c r="J169" s="4" t="s">
        <v>335</v>
      </c>
      <c r="K169" s="4"/>
      <c r="L169" s="8" t="s">
        <v>265</v>
      </c>
      <c r="M169" s="4">
        <v>1</v>
      </c>
      <c r="N169" s="4">
        <v>1</v>
      </c>
      <c r="O169" s="8">
        <v>0</v>
      </c>
      <c r="P169" s="8">
        <f t="shared" si="2"/>
        <v>1</v>
      </c>
      <c r="Q169" s="4"/>
    </row>
    <row r="170" spans="1:17" x14ac:dyDescent="0.25">
      <c r="A170" s="4">
        <v>7510</v>
      </c>
      <c r="B170" s="4" t="s">
        <v>24</v>
      </c>
      <c r="C170" s="5">
        <v>44117</v>
      </c>
      <c r="D170" s="4" t="s">
        <v>16</v>
      </c>
      <c r="E170" s="4">
        <v>597512</v>
      </c>
      <c r="F170" s="4"/>
      <c r="G170" s="4"/>
      <c r="H170" s="4"/>
      <c r="I170" s="4" t="s">
        <v>18</v>
      </c>
      <c r="J170" s="4" t="s">
        <v>335</v>
      </c>
      <c r="K170" s="4"/>
      <c r="L170" s="8" t="s">
        <v>265</v>
      </c>
      <c r="M170" s="4">
        <v>1</v>
      </c>
      <c r="N170" s="4">
        <v>1</v>
      </c>
      <c r="O170" s="8">
        <v>0</v>
      </c>
      <c r="P170" s="8">
        <f t="shared" si="2"/>
        <v>1</v>
      </c>
      <c r="Q170" s="4"/>
    </row>
    <row r="171" spans="1:17" x14ac:dyDescent="0.25">
      <c r="A171" s="4">
        <v>7510</v>
      </c>
      <c r="B171" s="4" t="s">
        <v>15</v>
      </c>
      <c r="C171" s="5">
        <v>44117</v>
      </c>
      <c r="D171" s="4" t="s">
        <v>16</v>
      </c>
      <c r="E171" s="4" t="s">
        <v>403</v>
      </c>
      <c r="F171" s="4"/>
      <c r="G171" s="4"/>
      <c r="H171" s="4"/>
      <c r="I171" s="4" t="s">
        <v>18</v>
      </c>
      <c r="J171" s="4" t="s">
        <v>22</v>
      </c>
      <c r="K171" s="4" t="s">
        <v>218</v>
      </c>
      <c r="L171" s="8" t="s">
        <v>265</v>
      </c>
      <c r="M171" s="4" t="s">
        <v>464</v>
      </c>
      <c r="N171" s="4"/>
      <c r="O171" s="8"/>
      <c r="P171" s="8">
        <f t="shared" si="2"/>
        <v>0</v>
      </c>
      <c r="Q171" s="4"/>
    </row>
    <row r="172" spans="1:17" x14ac:dyDescent="0.25">
      <c r="A172" s="4">
        <v>7510</v>
      </c>
      <c r="B172" s="4" t="s">
        <v>24</v>
      </c>
      <c r="C172" s="5">
        <v>44118</v>
      </c>
      <c r="D172" s="4" t="s">
        <v>16</v>
      </c>
      <c r="E172" s="4">
        <v>595853</v>
      </c>
      <c r="F172" s="4"/>
      <c r="G172" s="4"/>
      <c r="H172" s="4"/>
      <c r="I172" s="4" t="s">
        <v>18</v>
      </c>
      <c r="J172" s="4" t="s">
        <v>19</v>
      </c>
      <c r="K172" s="4" t="s">
        <v>433</v>
      </c>
      <c r="L172" s="8" t="s">
        <v>265</v>
      </c>
      <c r="M172" s="4">
        <v>1</v>
      </c>
      <c r="N172" s="4">
        <v>1</v>
      </c>
      <c r="O172" s="8"/>
      <c r="P172" s="8">
        <f t="shared" si="2"/>
        <v>1</v>
      </c>
      <c r="Q172" s="4" t="s">
        <v>434</v>
      </c>
    </row>
    <row r="173" spans="1:17" x14ac:dyDescent="0.25">
      <c r="A173" s="4">
        <v>7510</v>
      </c>
      <c r="B173" s="4" t="s">
        <v>15</v>
      </c>
      <c r="C173" s="5">
        <v>44118</v>
      </c>
      <c r="D173" s="4" t="s">
        <v>16</v>
      </c>
      <c r="E173" s="6">
        <v>597346</v>
      </c>
      <c r="F173" s="4"/>
      <c r="G173" s="4"/>
      <c r="H173" s="4"/>
      <c r="I173" s="4" t="s">
        <v>18</v>
      </c>
      <c r="J173" s="4" t="s">
        <v>22</v>
      </c>
      <c r="K173" s="4" t="s">
        <v>239</v>
      </c>
      <c r="L173" s="8" t="s">
        <v>265</v>
      </c>
      <c r="M173" s="6">
        <v>1</v>
      </c>
      <c r="N173" s="4">
        <v>1</v>
      </c>
      <c r="O173" s="8"/>
      <c r="P173" s="8">
        <f t="shared" si="2"/>
        <v>1</v>
      </c>
      <c r="Q173" s="4"/>
    </row>
    <row r="174" spans="1:17" x14ac:dyDescent="0.25">
      <c r="A174" s="4">
        <v>7510</v>
      </c>
      <c r="B174" s="4" t="s">
        <v>15</v>
      </c>
      <c r="C174" s="5">
        <v>44118</v>
      </c>
      <c r="D174" s="4" t="s">
        <v>16</v>
      </c>
      <c r="E174" s="4" t="s">
        <v>435</v>
      </c>
      <c r="F174" s="4"/>
      <c r="G174" s="4"/>
      <c r="H174" s="4"/>
      <c r="I174" s="4" t="s">
        <v>18</v>
      </c>
      <c r="J174" s="4" t="s">
        <v>22</v>
      </c>
      <c r="K174" s="4" t="s">
        <v>436</v>
      </c>
      <c r="L174" s="8" t="s">
        <v>265</v>
      </c>
      <c r="M174" s="4">
        <v>2</v>
      </c>
      <c r="N174" s="4">
        <v>2</v>
      </c>
      <c r="O174" s="8">
        <v>0</v>
      </c>
      <c r="P174" s="8">
        <f t="shared" si="2"/>
        <v>2</v>
      </c>
      <c r="Q174" s="4"/>
    </row>
    <row r="175" spans="1:17" x14ac:dyDescent="0.25">
      <c r="A175" s="4">
        <v>7510</v>
      </c>
      <c r="B175" s="4" t="s">
        <v>24</v>
      </c>
      <c r="C175" s="5">
        <v>44118</v>
      </c>
      <c r="D175" s="4" t="s">
        <v>16</v>
      </c>
      <c r="E175" s="4" t="s">
        <v>437</v>
      </c>
      <c r="F175" s="4"/>
      <c r="G175" s="4"/>
      <c r="H175" s="4"/>
      <c r="I175" s="4" t="s">
        <v>27</v>
      </c>
      <c r="J175" s="4" t="s">
        <v>73</v>
      </c>
      <c r="K175" s="4" t="s">
        <v>438</v>
      </c>
      <c r="L175" s="8" t="s">
        <v>265</v>
      </c>
      <c r="M175" s="4">
        <v>2</v>
      </c>
      <c r="N175" s="4">
        <v>2</v>
      </c>
      <c r="O175" s="8">
        <v>0</v>
      </c>
      <c r="P175" s="8">
        <f t="shared" si="2"/>
        <v>2</v>
      </c>
      <c r="Q175" s="4"/>
    </row>
    <row r="176" spans="1:17" x14ac:dyDescent="0.25">
      <c r="A176" s="4">
        <v>7510</v>
      </c>
      <c r="B176" s="4" t="s">
        <v>24</v>
      </c>
      <c r="C176" s="5">
        <v>44119</v>
      </c>
      <c r="D176" s="4" t="s">
        <v>16</v>
      </c>
      <c r="E176" s="4" t="s">
        <v>439</v>
      </c>
      <c r="F176" s="4"/>
      <c r="G176" s="4"/>
      <c r="H176" s="4"/>
      <c r="I176" s="4" t="s">
        <v>27</v>
      </c>
      <c r="J176" s="4" t="s">
        <v>28</v>
      </c>
      <c r="K176" s="4" t="s">
        <v>440</v>
      </c>
      <c r="L176" s="8" t="s">
        <v>265</v>
      </c>
      <c r="M176" s="4">
        <v>1</v>
      </c>
      <c r="N176" s="4"/>
      <c r="O176" s="8"/>
      <c r="P176" s="8">
        <f t="shared" si="2"/>
        <v>0</v>
      </c>
      <c r="Q176" s="4"/>
    </row>
    <row r="177" spans="1:17" x14ac:dyDescent="0.25">
      <c r="A177" s="4">
        <v>7510</v>
      </c>
      <c r="B177" s="4" t="s">
        <v>24</v>
      </c>
      <c r="C177" s="5">
        <v>44119</v>
      </c>
      <c r="D177" s="4" t="s">
        <v>16</v>
      </c>
      <c r="E177" s="4" t="s">
        <v>441</v>
      </c>
      <c r="F177" s="4"/>
      <c r="G177" s="4"/>
      <c r="H177" s="4"/>
      <c r="I177" s="4" t="s">
        <v>27</v>
      </c>
      <c r="J177" s="4" t="s">
        <v>274</v>
      </c>
      <c r="K177" s="4" t="s">
        <v>442</v>
      </c>
      <c r="L177" s="8" t="s">
        <v>265</v>
      </c>
      <c r="M177" s="4">
        <v>1</v>
      </c>
      <c r="N177" s="4"/>
      <c r="O177" s="8"/>
      <c r="P177" s="8">
        <f t="shared" si="2"/>
        <v>0</v>
      </c>
      <c r="Q177" s="4"/>
    </row>
    <row r="178" spans="1:17" x14ac:dyDescent="0.25">
      <c r="A178" s="4">
        <v>7510</v>
      </c>
      <c r="B178" s="4" t="s">
        <v>24</v>
      </c>
      <c r="C178" s="5">
        <v>44119</v>
      </c>
      <c r="D178" s="4" t="s">
        <v>16</v>
      </c>
      <c r="E178" s="4" t="s">
        <v>443</v>
      </c>
      <c r="F178" s="4"/>
      <c r="G178" s="4"/>
      <c r="H178" s="4"/>
      <c r="I178" s="4" t="s">
        <v>27</v>
      </c>
      <c r="J178" s="4" t="s">
        <v>207</v>
      </c>
      <c r="K178" s="4" t="s">
        <v>444</v>
      </c>
      <c r="L178" s="8" t="s">
        <v>265</v>
      </c>
      <c r="M178" s="4">
        <v>1</v>
      </c>
      <c r="N178" s="4"/>
      <c r="O178" s="8"/>
      <c r="P178" s="8">
        <f t="shared" si="2"/>
        <v>0</v>
      </c>
      <c r="Q178" s="4"/>
    </row>
    <row r="179" spans="1:17" x14ac:dyDescent="0.25">
      <c r="A179" s="4">
        <v>7510</v>
      </c>
      <c r="B179" s="4" t="s">
        <v>24</v>
      </c>
      <c r="C179" s="5">
        <v>44119</v>
      </c>
      <c r="D179" s="4" t="s">
        <v>16</v>
      </c>
      <c r="E179" s="4" t="s">
        <v>445</v>
      </c>
      <c r="F179" s="4"/>
      <c r="G179" s="4"/>
      <c r="H179" s="4"/>
      <c r="I179" s="4" t="s">
        <v>27</v>
      </c>
      <c r="J179" s="4" t="s">
        <v>207</v>
      </c>
      <c r="K179" s="4" t="s">
        <v>446</v>
      </c>
      <c r="L179" s="8" t="s">
        <v>265</v>
      </c>
      <c r="M179" s="4">
        <v>1</v>
      </c>
      <c r="N179" s="4"/>
      <c r="O179" s="8"/>
      <c r="P179" s="8">
        <f t="shared" si="2"/>
        <v>0</v>
      </c>
      <c r="Q179" s="4"/>
    </row>
    <row r="180" spans="1:17" x14ac:dyDescent="0.25">
      <c r="A180" s="4">
        <v>7510</v>
      </c>
      <c r="B180" s="4" t="s">
        <v>24</v>
      </c>
      <c r="C180" s="5">
        <v>44119</v>
      </c>
      <c r="D180" s="4" t="s">
        <v>16</v>
      </c>
      <c r="E180" s="4" t="s">
        <v>447</v>
      </c>
      <c r="F180" s="4"/>
      <c r="G180" s="4"/>
      <c r="H180" s="4"/>
      <c r="I180" s="4" t="s">
        <v>27</v>
      </c>
      <c r="J180" s="4" t="s">
        <v>207</v>
      </c>
      <c r="K180" s="4" t="s">
        <v>446</v>
      </c>
      <c r="L180" s="8" t="s">
        <v>265</v>
      </c>
      <c r="M180" s="4">
        <v>1</v>
      </c>
      <c r="N180" s="4"/>
      <c r="O180" s="8"/>
      <c r="P180" s="8">
        <f t="shared" si="2"/>
        <v>0</v>
      </c>
      <c r="Q180" s="4"/>
    </row>
    <row r="181" spans="1:17" x14ac:dyDescent="0.25">
      <c r="A181" s="4">
        <v>7510</v>
      </c>
      <c r="B181" s="4" t="s">
        <v>24</v>
      </c>
      <c r="C181" s="5">
        <v>44119</v>
      </c>
      <c r="D181" s="4" t="s">
        <v>16</v>
      </c>
      <c r="E181" s="4" t="s">
        <v>448</v>
      </c>
      <c r="F181" s="4"/>
      <c r="G181" s="4"/>
      <c r="H181" s="4"/>
      <c r="I181" s="4" t="s">
        <v>27</v>
      </c>
      <c r="J181" s="4" t="s">
        <v>207</v>
      </c>
      <c r="K181" s="4" t="s">
        <v>446</v>
      </c>
      <c r="L181" s="8" t="s">
        <v>265</v>
      </c>
      <c r="M181" s="4">
        <v>1</v>
      </c>
      <c r="N181" s="4"/>
      <c r="O181" s="8"/>
      <c r="P181" s="8">
        <f t="shared" si="2"/>
        <v>0</v>
      </c>
      <c r="Q181" s="4"/>
    </row>
    <row r="182" spans="1:17" x14ac:dyDescent="0.25">
      <c r="A182" s="4">
        <v>7510</v>
      </c>
      <c r="B182" s="4" t="s">
        <v>24</v>
      </c>
      <c r="C182" s="5">
        <v>44119</v>
      </c>
      <c r="D182" s="4" t="s">
        <v>16</v>
      </c>
      <c r="E182" s="4" t="s">
        <v>449</v>
      </c>
      <c r="F182" s="4"/>
      <c r="G182" s="4"/>
      <c r="H182" s="4"/>
      <c r="I182" s="4" t="s">
        <v>27</v>
      </c>
      <c r="J182" s="4" t="s">
        <v>207</v>
      </c>
      <c r="K182" s="4" t="s">
        <v>446</v>
      </c>
      <c r="L182" s="8" t="s">
        <v>265</v>
      </c>
      <c r="M182" s="4">
        <v>1</v>
      </c>
      <c r="N182" s="4"/>
      <c r="O182" s="8"/>
      <c r="P182" s="8">
        <f t="shared" si="2"/>
        <v>0</v>
      </c>
      <c r="Q182" s="4"/>
    </row>
    <row r="183" spans="1:17" x14ac:dyDescent="0.25">
      <c r="A183" s="4">
        <v>7510</v>
      </c>
      <c r="B183" s="4" t="s">
        <v>24</v>
      </c>
      <c r="C183" s="5">
        <v>44119</v>
      </c>
      <c r="D183" s="4" t="s">
        <v>16</v>
      </c>
      <c r="E183" s="4" t="s">
        <v>450</v>
      </c>
      <c r="F183" s="4"/>
      <c r="G183" s="4"/>
      <c r="H183" s="4"/>
      <c r="I183" s="4" t="s">
        <v>27</v>
      </c>
      <c r="J183" s="4" t="s">
        <v>393</v>
      </c>
      <c r="K183" s="4" t="s">
        <v>451</v>
      </c>
      <c r="L183" s="8" t="s">
        <v>265</v>
      </c>
      <c r="M183" s="8">
        <v>1</v>
      </c>
      <c r="N183" s="4">
        <v>1</v>
      </c>
      <c r="O183" s="8">
        <v>0</v>
      </c>
      <c r="P183" s="8">
        <f t="shared" si="2"/>
        <v>1</v>
      </c>
      <c r="Q183" s="4"/>
    </row>
    <row r="184" spans="1:17" x14ac:dyDescent="0.25">
      <c r="A184" s="4">
        <v>7510</v>
      </c>
      <c r="B184" s="4" t="s">
        <v>24</v>
      </c>
      <c r="C184" s="5">
        <v>44119</v>
      </c>
      <c r="D184" s="4" t="s">
        <v>16</v>
      </c>
      <c r="E184" s="4" t="s">
        <v>452</v>
      </c>
      <c r="F184" s="4"/>
      <c r="G184" s="4"/>
      <c r="H184" s="4"/>
      <c r="I184" s="4" t="s">
        <v>27</v>
      </c>
      <c r="J184" s="4" t="s">
        <v>393</v>
      </c>
      <c r="K184" s="4" t="s">
        <v>453</v>
      </c>
      <c r="L184" s="8" t="s">
        <v>265</v>
      </c>
      <c r="M184" s="46">
        <v>1</v>
      </c>
      <c r="N184" s="4">
        <v>0</v>
      </c>
      <c r="O184" s="8">
        <v>1</v>
      </c>
      <c r="P184" s="8">
        <f t="shared" si="2"/>
        <v>1</v>
      </c>
      <c r="Q184" s="4" t="s">
        <v>539</v>
      </c>
    </row>
    <row r="185" spans="1:17" x14ac:dyDescent="0.25">
      <c r="A185" s="4">
        <v>7510</v>
      </c>
      <c r="B185" s="4" t="s">
        <v>24</v>
      </c>
      <c r="C185" s="5">
        <v>44119</v>
      </c>
      <c r="D185" s="4" t="s">
        <v>16</v>
      </c>
      <c r="E185" s="4" t="s">
        <v>454</v>
      </c>
      <c r="F185" s="4"/>
      <c r="G185" s="4"/>
      <c r="H185" s="4"/>
      <c r="I185" s="4" t="s">
        <v>27</v>
      </c>
      <c r="J185" s="4" t="s">
        <v>393</v>
      </c>
      <c r="K185" s="4" t="s">
        <v>455</v>
      </c>
      <c r="L185" s="8" t="s">
        <v>265</v>
      </c>
      <c r="M185" s="4">
        <v>1</v>
      </c>
      <c r="N185" s="4"/>
      <c r="O185" s="8"/>
      <c r="P185" s="8">
        <f t="shared" si="2"/>
        <v>0</v>
      </c>
      <c r="Q185" s="4"/>
    </row>
    <row r="186" spans="1:17" x14ac:dyDescent="0.25">
      <c r="A186" s="4">
        <v>7510</v>
      </c>
      <c r="B186" s="4" t="s">
        <v>24</v>
      </c>
      <c r="C186" s="5">
        <v>44119</v>
      </c>
      <c r="D186" s="4" t="s">
        <v>16</v>
      </c>
      <c r="E186" s="4" t="s">
        <v>456</v>
      </c>
      <c r="F186" s="4"/>
      <c r="G186" s="4"/>
      <c r="H186" s="4"/>
      <c r="I186" s="4" t="s">
        <v>27</v>
      </c>
      <c r="J186" s="4" t="s">
        <v>393</v>
      </c>
      <c r="K186" s="4" t="s">
        <v>457</v>
      </c>
      <c r="L186" s="8" t="s">
        <v>265</v>
      </c>
      <c r="M186" s="8">
        <v>1</v>
      </c>
      <c r="N186" s="4">
        <v>1</v>
      </c>
      <c r="O186" s="8">
        <v>0</v>
      </c>
      <c r="P186" s="8">
        <f t="shared" si="2"/>
        <v>1</v>
      </c>
      <c r="Q186" s="4"/>
    </row>
    <row r="187" spans="1:17" x14ac:dyDescent="0.25">
      <c r="A187" s="4">
        <v>7510</v>
      </c>
      <c r="B187" s="4" t="s">
        <v>24</v>
      </c>
      <c r="C187" s="5">
        <v>44119</v>
      </c>
      <c r="D187" s="4" t="s">
        <v>16</v>
      </c>
      <c r="E187" s="4" t="s">
        <v>458</v>
      </c>
      <c r="F187" s="4"/>
      <c r="G187" s="4"/>
      <c r="H187" s="4"/>
      <c r="I187" s="4" t="s">
        <v>27</v>
      </c>
      <c r="J187" s="4" t="s">
        <v>344</v>
      </c>
      <c r="K187" s="4" t="s">
        <v>459</v>
      </c>
      <c r="L187" s="8" t="s">
        <v>265</v>
      </c>
      <c r="M187" s="4">
        <v>1</v>
      </c>
      <c r="N187" s="4"/>
      <c r="O187" s="8"/>
      <c r="P187" s="8">
        <f t="shared" si="2"/>
        <v>0</v>
      </c>
      <c r="Q187" s="4"/>
    </row>
    <row r="188" spans="1:17" x14ac:dyDescent="0.25">
      <c r="A188" s="4">
        <v>7510</v>
      </c>
      <c r="B188" s="4" t="s">
        <v>24</v>
      </c>
      <c r="C188" s="5">
        <v>44120</v>
      </c>
      <c r="D188" s="4" t="s">
        <v>16</v>
      </c>
      <c r="E188" s="6" t="s">
        <v>469</v>
      </c>
      <c r="F188" s="4"/>
      <c r="G188" s="4"/>
      <c r="H188" s="4"/>
      <c r="I188" s="4" t="s">
        <v>27</v>
      </c>
      <c r="J188" s="4" t="s">
        <v>59</v>
      </c>
      <c r="K188" s="4" t="s">
        <v>470</v>
      </c>
      <c r="L188" s="8" t="s">
        <v>265</v>
      </c>
      <c r="M188" s="6">
        <v>2</v>
      </c>
      <c r="N188" s="4">
        <v>2</v>
      </c>
      <c r="O188" s="8">
        <v>0</v>
      </c>
      <c r="P188" s="8">
        <f t="shared" si="2"/>
        <v>2</v>
      </c>
      <c r="Q188" s="4"/>
    </row>
    <row r="189" spans="1:17" x14ac:dyDescent="0.25">
      <c r="A189" s="4">
        <v>7510</v>
      </c>
      <c r="B189" s="4" t="s">
        <v>24</v>
      </c>
      <c r="C189" s="5">
        <v>44120</v>
      </c>
      <c r="D189" s="4" t="s">
        <v>16</v>
      </c>
      <c r="E189" s="4" t="s">
        <v>471</v>
      </c>
      <c r="F189" s="4"/>
      <c r="G189" s="4"/>
      <c r="H189" s="4"/>
      <c r="I189" s="4" t="s">
        <v>27</v>
      </c>
      <c r="J189" s="4" t="s">
        <v>144</v>
      </c>
      <c r="K189" s="4" t="s">
        <v>472</v>
      </c>
      <c r="L189" s="8" t="s">
        <v>265</v>
      </c>
      <c r="M189" s="4">
        <v>2</v>
      </c>
      <c r="N189" s="4">
        <v>1</v>
      </c>
      <c r="O189" s="8">
        <v>1</v>
      </c>
      <c r="P189" s="8">
        <f t="shared" si="2"/>
        <v>2</v>
      </c>
      <c r="Q189" s="4" t="s">
        <v>510</v>
      </c>
    </row>
    <row r="190" spans="1:17" x14ac:dyDescent="0.25">
      <c r="A190" s="4">
        <v>7510</v>
      </c>
      <c r="B190" s="4" t="s">
        <v>24</v>
      </c>
      <c r="C190" s="5">
        <v>44119</v>
      </c>
      <c r="D190" s="4" t="s">
        <v>16</v>
      </c>
      <c r="E190" s="4" t="s">
        <v>473</v>
      </c>
      <c r="F190" s="4"/>
      <c r="G190" s="4"/>
      <c r="H190" s="4"/>
      <c r="I190" s="4" t="s">
        <v>27</v>
      </c>
      <c r="J190" s="4" t="s">
        <v>207</v>
      </c>
      <c r="K190" s="4" t="s">
        <v>474</v>
      </c>
      <c r="L190" s="8" t="s">
        <v>265</v>
      </c>
      <c r="M190" s="8">
        <v>1</v>
      </c>
      <c r="N190" s="4">
        <v>1</v>
      </c>
      <c r="O190" s="8">
        <v>0</v>
      </c>
      <c r="P190" s="8">
        <f t="shared" si="2"/>
        <v>1</v>
      </c>
      <c r="Q190" s="4"/>
    </row>
    <row r="191" spans="1:17" x14ac:dyDescent="0.25">
      <c r="A191" s="4">
        <v>7510</v>
      </c>
      <c r="B191" s="4" t="s">
        <v>24</v>
      </c>
      <c r="C191" s="5">
        <v>44118</v>
      </c>
      <c r="D191" s="4" t="s">
        <v>16</v>
      </c>
      <c r="E191" s="4" t="s">
        <v>475</v>
      </c>
      <c r="F191" s="4"/>
      <c r="G191" s="4"/>
      <c r="H191" s="4"/>
      <c r="I191" s="4" t="s">
        <v>27</v>
      </c>
      <c r="J191" s="4" t="s">
        <v>207</v>
      </c>
      <c r="K191" s="4" t="s">
        <v>476</v>
      </c>
      <c r="L191" s="8" t="s">
        <v>265</v>
      </c>
      <c r="M191" s="8">
        <v>1</v>
      </c>
      <c r="N191" s="4">
        <v>1</v>
      </c>
      <c r="O191" s="8">
        <v>0</v>
      </c>
      <c r="P191" s="8">
        <f t="shared" si="2"/>
        <v>1</v>
      </c>
      <c r="Q191" s="4"/>
    </row>
    <row r="192" spans="1:17" x14ac:dyDescent="0.25">
      <c r="A192" s="4">
        <v>7510</v>
      </c>
      <c r="B192" s="4" t="s">
        <v>24</v>
      </c>
      <c r="C192" s="5">
        <v>44125</v>
      </c>
      <c r="D192" s="4" t="s">
        <v>16</v>
      </c>
      <c r="E192" s="4" t="s">
        <v>477</v>
      </c>
      <c r="F192" s="4"/>
      <c r="G192" s="4"/>
      <c r="H192" s="4"/>
      <c r="I192" s="4" t="s">
        <v>27</v>
      </c>
      <c r="J192" s="4" t="s">
        <v>207</v>
      </c>
      <c r="K192" s="4" t="s">
        <v>478</v>
      </c>
      <c r="L192" s="8" t="s">
        <v>265</v>
      </c>
      <c r="M192" s="4">
        <v>1</v>
      </c>
      <c r="N192" s="4"/>
      <c r="O192" s="8"/>
      <c r="P192" s="8">
        <f t="shared" si="2"/>
        <v>0</v>
      </c>
      <c r="Q192" s="4"/>
    </row>
    <row r="193" spans="1:17" x14ac:dyDescent="0.25">
      <c r="A193" s="4">
        <v>7510</v>
      </c>
      <c r="B193" s="4" t="s">
        <v>24</v>
      </c>
      <c r="C193" s="5">
        <v>44125</v>
      </c>
      <c r="D193" s="4" t="s">
        <v>16</v>
      </c>
      <c r="E193" s="4" t="s">
        <v>479</v>
      </c>
      <c r="F193" s="4"/>
      <c r="G193" s="4"/>
      <c r="H193" s="4"/>
      <c r="I193" s="4" t="s">
        <v>27</v>
      </c>
      <c r="J193" s="4" t="s">
        <v>148</v>
      </c>
      <c r="K193" s="4" t="s">
        <v>480</v>
      </c>
      <c r="L193" s="8" t="s">
        <v>265</v>
      </c>
      <c r="M193" s="4">
        <v>1</v>
      </c>
      <c r="N193" s="4"/>
      <c r="O193" s="8"/>
      <c r="P193" s="8">
        <f t="shared" si="2"/>
        <v>0</v>
      </c>
      <c r="Q193" s="4"/>
    </row>
    <row r="194" spans="1:17" x14ac:dyDescent="0.25">
      <c r="A194" s="4">
        <v>7510</v>
      </c>
      <c r="B194" s="4" t="s">
        <v>24</v>
      </c>
      <c r="C194" s="5">
        <v>44125</v>
      </c>
      <c r="D194" s="4" t="s">
        <v>16</v>
      </c>
      <c r="E194" s="4" t="s">
        <v>481</v>
      </c>
      <c r="F194" s="4"/>
      <c r="G194" s="4"/>
      <c r="H194" s="4"/>
      <c r="I194" s="4" t="s">
        <v>27</v>
      </c>
      <c r="J194" s="4" t="s">
        <v>28</v>
      </c>
      <c r="K194" s="4" t="s">
        <v>482</v>
      </c>
      <c r="L194" s="8" t="s">
        <v>265</v>
      </c>
      <c r="M194" s="8">
        <v>1</v>
      </c>
      <c r="N194" s="4">
        <v>1</v>
      </c>
      <c r="O194" s="8">
        <v>0</v>
      </c>
      <c r="P194" s="8">
        <f t="shared" si="2"/>
        <v>1</v>
      </c>
      <c r="Q194" s="4"/>
    </row>
    <row r="195" spans="1:17" x14ac:dyDescent="0.25">
      <c r="A195" s="4">
        <v>7510</v>
      </c>
      <c r="B195" s="4" t="s">
        <v>24</v>
      </c>
      <c r="C195" s="5">
        <v>44125</v>
      </c>
      <c r="D195" s="4" t="s">
        <v>16</v>
      </c>
      <c r="E195" s="4" t="s">
        <v>483</v>
      </c>
      <c r="F195" s="4"/>
      <c r="G195" s="4"/>
      <c r="H195" s="4"/>
      <c r="I195" s="4" t="s">
        <v>27</v>
      </c>
      <c r="J195" s="4" t="s">
        <v>393</v>
      </c>
      <c r="K195" s="4" t="s">
        <v>484</v>
      </c>
      <c r="L195" s="8" t="s">
        <v>265</v>
      </c>
      <c r="M195" s="4">
        <v>1</v>
      </c>
      <c r="N195" s="4"/>
      <c r="O195" s="8"/>
      <c r="P195" s="8">
        <f t="shared" si="2"/>
        <v>0</v>
      </c>
      <c r="Q195" s="4"/>
    </row>
    <row r="196" spans="1:17" x14ac:dyDescent="0.25">
      <c r="A196" s="4">
        <v>7510</v>
      </c>
      <c r="B196" s="4" t="s">
        <v>24</v>
      </c>
      <c r="C196" s="5">
        <v>44126</v>
      </c>
      <c r="D196" s="4" t="s">
        <v>16</v>
      </c>
      <c r="E196" s="4" t="s">
        <v>485</v>
      </c>
      <c r="F196" s="4"/>
      <c r="G196" s="4"/>
      <c r="H196" s="4"/>
      <c r="I196" s="4" t="s">
        <v>27</v>
      </c>
      <c r="J196" s="4" t="s">
        <v>144</v>
      </c>
      <c r="K196" s="4" t="s">
        <v>486</v>
      </c>
      <c r="L196" s="8" t="s">
        <v>265</v>
      </c>
      <c r="M196" s="8">
        <v>3</v>
      </c>
      <c r="N196" s="4"/>
      <c r="O196" s="8"/>
      <c r="P196" s="8">
        <f t="shared" si="2"/>
        <v>0</v>
      </c>
      <c r="Q196" s="4"/>
    </row>
    <row r="197" spans="1:17" x14ac:dyDescent="0.25">
      <c r="A197" s="4">
        <v>7510</v>
      </c>
      <c r="B197" s="4" t="s">
        <v>24</v>
      </c>
      <c r="C197" s="5">
        <v>44126</v>
      </c>
      <c r="D197" s="4" t="s">
        <v>16</v>
      </c>
      <c r="E197" s="4" t="s">
        <v>487</v>
      </c>
      <c r="F197" s="4"/>
      <c r="G197" s="4"/>
      <c r="H197" s="4"/>
      <c r="I197" s="4" t="s">
        <v>27</v>
      </c>
      <c r="J197" s="4" t="s">
        <v>144</v>
      </c>
      <c r="K197" s="4" t="s">
        <v>488</v>
      </c>
      <c r="L197" s="8" t="s">
        <v>265</v>
      </c>
      <c r="M197" s="4">
        <v>1</v>
      </c>
      <c r="N197" s="4"/>
      <c r="O197" s="8"/>
      <c r="P197" s="8">
        <f t="shared" si="2"/>
        <v>0</v>
      </c>
      <c r="Q197" s="4"/>
    </row>
    <row r="198" spans="1:17" x14ac:dyDescent="0.25">
      <c r="A198" s="4">
        <v>7510</v>
      </c>
      <c r="B198" s="4" t="s">
        <v>24</v>
      </c>
      <c r="C198" s="5">
        <v>44126</v>
      </c>
      <c r="D198" s="4" t="s">
        <v>16</v>
      </c>
      <c r="E198" s="4" t="s">
        <v>489</v>
      </c>
      <c r="F198" s="4"/>
      <c r="G198" s="4"/>
      <c r="H198" s="4"/>
      <c r="I198" s="4" t="s">
        <v>27</v>
      </c>
      <c r="J198" s="4" t="s">
        <v>490</v>
      </c>
      <c r="K198" s="4" t="s">
        <v>491</v>
      </c>
      <c r="L198" s="8" t="s">
        <v>265</v>
      </c>
      <c r="M198" s="4">
        <v>1</v>
      </c>
      <c r="N198" s="4"/>
      <c r="O198" s="8"/>
      <c r="P198" s="8">
        <f t="shared" si="2"/>
        <v>0</v>
      </c>
      <c r="Q198" s="4"/>
    </row>
    <row r="199" spans="1:17" x14ac:dyDescent="0.25">
      <c r="A199" s="4">
        <v>7510</v>
      </c>
      <c r="B199" s="4" t="s">
        <v>24</v>
      </c>
      <c r="C199" s="5">
        <v>44126</v>
      </c>
      <c r="D199" s="4" t="s">
        <v>16</v>
      </c>
      <c r="E199" s="6">
        <v>597818</v>
      </c>
      <c r="F199" s="4"/>
      <c r="G199" s="4"/>
      <c r="H199" s="4"/>
      <c r="I199" s="4" t="s">
        <v>27</v>
      </c>
      <c r="J199" s="4" t="s">
        <v>207</v>
      </c>
      <c r="K199" s="4"/>
      <c r="L199" s="8" t="s">
        <v>265</v>
      </c>
      <c r="M199" s="6">
        <v>2</v>
      </c>
      <c r="N199" s="4">
        <v>2</v>
      </c>
      <c r="O199" s="8">
        <v>0</v>
      </c>
      <c r="P199" s="8">
        <f t="shared" si="2"/>
        <v>2</v>
      </c>
      <c r="Q199" s="4"/>
    </row>
    <row r="200" spans="1:17" x14ac:dyDescent="0.25">
      <c r="A200" s="4">
        <v>7510</v>
      </c>
      <c r="B200" s="4" t="s">
        <v>24</v>
      </c>
      <c r="C200" s="5">
        <v>44126</v>
      </c>
      <c r="D200" s="4" t="s">
        <v>16</v>
      </c>
      <c r="E200" s="4" t="s">
        <v>492</v>
      </c>
      <c r="F200" s="4"/>
      <c r="G200" s="4"/>
      <c r="H200" s="4"/>
      <c r="I200" s="4" t="s">
        <v>27</v>
      </c>
      <c r="J200" s="4" t="s">
        <v>88</v>
      </c>
      <c r="K200" s="4" t="s">
        <v>493</v>
      </c>
      <c r="L200" s="8" t="s">
        <v>265</v>
      </c>
      <c r="M200" s="8">
        <v>1</v>
      </c>
      <c r="N200" s="4">
        <v>1</v>
      </c>
      <c r="O200" s="8">
        <v>0</v>
      </c>
      <c r="P200" s="8">
        <f t="shared" si="2"/>
        <v>1</v>
      </c>
      <c r="Q200" s="4"/>
    </row>
    <row r="201" spans="1:17" x14ac:dyDescent="0.25">
      <c r="A201" s="4">
        <v>7510</v>
      </c>
      <c r="B201" s="4" t="s">
        <v>24</v>
      </c>
      <c r="C201" s="5">
        <v>44126</v>
      </c>
      <c r="D201" s="4" t="s">
        <v>16</v>
      </c>
      <c r="E201" s="4" t="s">
        <v>494</v>
      </c>
      <c r="F201" s="4"/>
      <c r="G201" s="4"/>
      <c r="H201" s="4"/>
      <c r="I201" s="4" t="s">
        <v>27</v>
      </c>
      <c r="J201" s="4" t="s">
        <v>207</v>
      </c>
      <c r="K201" s="4" t="s">
        <v>495</v>
      </c>
      <c r="L201" s="8" t="s">
        <v>265</v>
      </c>
      <c r="M201" s="4">
        <v>2</v>
      </c>
      <c r="N201" s="4"/>
      <c r="O201" s="8"/>
      <c r="P201" s="8">
        <f t="shared" si="2"/>
        <v>0</v>
      </c>
      <c r="Q201" s="4"/>
    </row>
    <row r="202" spans="1:17" x14ac:dyDescent="0.25">
      <c r="A202" s="4">
        <v>7510</v>
      </c>
      <c r="B202" s="4" t="s">
        <v>24</v>
      </c>
      <c r="C202" s="5">
        <v>44126</v>
      </c>
      <c r="D202" s="4" t="s">
        <v>16</v>
      </c>
      <c r="E202" s="11" t="s">
        <v>496</v>
      </c>
      <c r="F202" s="4"/>
      <c r="G202" s="4"/>
      <c r="H202" s="4"/>
      <c r="I202" s="4" t="s">
        <v>27</v>
      </c>
      <c r="J202" s="4" t="s">
        <v>28</v>
      </c>
      <c r="K202" s="4" t="s">
        <v>497</v>
      </c>
      <c r="L202" s="8" t="s">
        <v>265</v>
      </c>
      <c r="M202" s="4">
        <v>1</v>
      </c>
      <c r="N202" s="4"/>
      <c r="O202" s="8">
        <v>1</v>
      </c>
      <c r="P202" s="8">
        <f t="shared" si="2"/>
        <v>1</v>
      </c>
      <c r="Q202" s="4" t="s">
        <v>513</v>
      </c>
    </row>
    <row r="203" spans="1:17" x14ac:dyDescent="0.25">
      <c r="A203" s="4">
        <v>6167</v>
      </c>
      <c r="B203" s="4" t="s">
        <v>24</v>
      </c>
      <c r="C203" s="5">
        <v>44104</v>
      </c>
      <c r="D203" s="4" t="s">
        <v>96</v>
      </c>
      <c r="E203" s="4" t="s">
        <v>219</v>
      </c>
      <c r="F203" s="4"/>
      <c r="G203" s="4"/>
      <c r="H203" s="4"/>
      <c r="I203" s="4" t="s">
        <v>18</v>
      </c>
      <c r="J203" s="4" t="s">
        <v>22</v>
      </c>
      <c r="K203" s="4" t="s">
        <v>220</v>
      </c>
      <c r="L203" s="8" t="s">
        <v>265</v>
      </c>
      <c r="M203" s="4">
        <v>1</v>
      </c>
      <c r="N203" s="4"/>
      <c r="O203" s="8"/>
      <c r="P203" s="8">
        <f t="shared" si="2"/>
        <v>0</v>
      </c>
      <c r="Q203" s="4">
        <v>177875</v>
      </c>
    </row>
    <row r="204" spans="1:17" x14ac:dyDescent="0.25">
      <c r="A204" s="4">
        <v>6167</v>
      </c>
      <c r="B204" s="4" t="s">
        <v>24</v>
      </c>
      <c r="C204" s="5">
        <v>44104</v>
      </c>
      <c r="D204" s="4" t="s">
        <v>96</v>
      </c>
      <c r="E204" s="4" t="s">
        <v>217</v>
      </c>
      <c r="F204" s="4"/>
      <c r="G204" s="4"/>
      <c r="H204" s="4"/>
      <c r="I204" s="4" t="s">
        <v>18</v>
      </c>
      <c r="J204" s="4" t="s">
        <v>22</v>
      </c>
      <c r="K204" s="4" t="s">
        <v>218</v>
      </c>
      <c r="L204" s="8" t="s">
        <v>265</v>
      </c>
      <c r="M204" s="4">
        <v>3</v>
      </c>
      <c r="N204" s="4"/>
      <c r="O204" s="8"/>
      <c r="P204" s="8">
        <f t="shared" si="2"/>
        <v>0</v>
      </c>
      <c r="Q204" s="4" t="s">
        <v>512</v>
      </c>
    </row>
    <row r="205" spans="1:17" x14ac:dyDescent="0.25">
      <c r="A205" s="4">
        <v>6167</v>
      </c>
      <c r="B205" s="4" t="s">
        <v>24</v>
      </c>
      <c r="C205" s="5">
        <v>44105</v>
      </c>
      <c r="D205" s="4" t="s">
        <v>96</v>
      </c>
      <c r="E205" s="4" t="s">
        <v>498</v>
      </c>
      <c r="F205" s="4"/>
      <c r="G205" s="4"/>
      <c r="H205" s="4"/>
      <c r="I205" s="4" t="s">
        <v>18</v>
      </c>
      <c r="J205" s="4" t="s">
        <v>19</v>
      </c>
      <c r="K205" s="4" t="s">
        <v>499</v>
      </c>
      <c r="L205" s="8" t="s">
        <v>265</v>
      </c>
      <c r="M205" s="4">
        <v>1</v>
      </c>
      <c r="N205" s="4"/>
      <c r="O205" s="8"/>
      <c r="P205" s="8">
        <f t="shared" si="2"/>
        <v>0</v>
      </c>
      <c r="Q205" s="4" t="s">
        <v>511</v>
      </c>
    </row>
    <row r="206" spans="1:17" x14ac:dyDescent="0.25">
      <c r="A206" s="4">
        <v>7510</v>
      </c>
      <c r="B206" s="4" t="s">
        <v>24</v>
      </c>
      <c r="C206" s="5">
        <v>44110</v>
      </c>
      <c r="D206" s="4" t="s">
        <v>96</v>
      </c>
      <c r="E206" s="4" t="s">
        <v>500</v>
      </c>
      <c r="F206" s="4"/>
      <c r="G206" s="4"/>
      <c r="H206" s="4"/>
      <c r="I206" s="4" t="s">
        <v>97</v>
      </c>
      <c r="J206" s="4" t="s">
        <v>104</v>
      </c>
      <c r="K206" s="4" t="s">
        <v>501</v>
      </c>
      <c r="L206" s="8" t="s">
        <v>265</v>
      </c>
      <c r="M206" s="4">
        <v>1</v>
      </c>
      <c r="N206" s="28">
        <v>1</v>
      </c>
      <c r="O206" s="28"/>
      <c r="P206" s="8">
        <f t="shared" si="2"/>
        <v>1</v>
      </c>
      <c r="Q206" s="4"/>
    </row>
    <row r="207" spans="1:17" x14ac:dyDescent="0.25">
      <c r="A207" s="4">
        <v>7510</v>
      </c>
      <c r="B207" s="4" t="s">
        <v>24</v>
      </c>
      <c r="C207" s="5">
        <v>44110</v>
      </c>
      <c r="D207" s="4" t="s">
        <v>96</v>
      </c>
      <c r="E207" s="4" t="s">
        <v>502</v>
      </c>
      <c r="F207" s="4"/>
      <c r="G207" s="4"/>
      <c r="H207" s="4"/>
      <c r="I207" s="4" t="s">
        <v>97</v>
      </c>
      <c r="J207" s="4" t="s">
        <v>98</v>
      </c>
      <c r="K207" s="4" t="s">
        <v>503</v>
      </c>
      <c r="L207" s="8" t="s">
        <v>265</v>
      </c>
      <c r="M207" s="8">
        <v>1</v>
      </c>
      <c r="N207" s="8">
        <v>1</v>
      </c>
      <c r="O207" s="8">
        <v>0</v>
      </c>
      <c r="P207" s="8">
        <f t="shared" si="2"/>
        <v>1</v>
      </c>
      <c r="Q207" s="4"/>
    </row>
    <row r="208" spans="1:17" x14ac:dyDescent="0.25">
      <c r="A208" s="4">
        <v>7510</v>
      </c>
      <c r="B208" s="4" t="s">
        <v>24</v>
      </c>
      <c r="C208" s="5">
        <v>44112</v>
      </c>
      <c r="D208" s="4" t="s">
        <v>96</v>
      </c>
      <c r="E208" s="4" t="s">
        <v>508</v>
      </c>
      <c r="F208" s="4"/>
      <c r="G208" s="4"/>
      <c r="H208" s="4"/>
      <c r="I208" s="4" t="s">
        <v>97</v>
      </c>
      <c r="J208" s="4" t="s">
        <v>98</v>
      </c>
      <c r="K208" s="4" t="s">
        <v>504</v>
      </c>
      <c r="L208" s="8" t="s">
        <v>265</v>
      </c>
      <c r="M208" s="4">
        <v>1</v>
      </c>
      <c r="N208" s="28">
        <v>0</v>
      </c>
      <c r="O208" s="28">
        <v>1</v>
      </c>
      <c r="P208" s="8">
        <f t="shared" si="2"/>
        <v>1</v>
      </c>
      <c r="Q208" s="4" t="s">
        <v>509</v>
      </c>
    </row>
    <row r="209" spans="1:17" x14ac:dyDescent="0.25">
      <c r="A209" s="4">
        <v>7510</v>
      </c>
      <c r="B209" s="4" t="s">
        <v>24</v>
      </c>
      <c r="C209" s="5">
        <v>44123</v>
      </c>
      <c r="D209" s="4" t="s">
        <v>96</v>
      </c>
      <c r="E209" s="4" t="s">
        <v>505</v>
      </c>
      <c r="F209" s="4"/>
      <c r="G209" s="4"/>
      <c r="H209" s="4"/>
      <c r="I209" s="4" t="s">
        <v>27</v>
      </c>
      <c r="J209" s="4" t="s">
        <v>506</v>
      </c>
      <c r="K209" s="4" t="s">
        <v>507</v>
      </c>
      <c r="L209" s="8" t="s">
        <v>265</v>
      </c>
      <c r="M209" s="4">
        <v>1</v>
      </c>
      <c r="N209" s="4"/>
      <c r="O209" s="8"/>
      <c r="P209" s="8">
        <f t="shared" si="2"/>
        <v>0</v>
      </c>
      <c r="Q209" s="4"/>
    </row>
    <row r="210" spans="1:17" x14ac:dyDescent="0.25">
      <c r="A210" s="4">
        <v>7510</v>
      </c>
      <c r="B210" s="4" t="s">
        <v>24</v>
      </c>
      <c r="C210" s="5">
        <v>44127</v>
      </c>
      <c r="D210" s="4" t="s">
        <v>16</v>
      </c>
      <c r="E210" s="4" t="s">
        <v>552</v>
      </c>
      <c r="F210" s="4"/>
      <c r="G210" s="4"/>
      <c r="H210" s="4"/>
      <c r="I210" s="4" t="s">
        <v>27</v>
      </c>
      <c r="J210" s="4" t="s">
        <v>344</v>
      </c>
      <c r="K210" s="4" t="s">
        <v>553</v>
      </c>
      <c r="L210" s="8" t="s">
        <v>537</v>
      </c>
      <c r="M210" s="8">
        <v>4</v>
      </c>
      <c r="N210" s="4">
        <v>4</v>
      </c>
      <c r="O210" s="8">
        <v>0</v>
      </c>
      <c r="P210" s="8">
        <f t="shared" si="2"/>
        <v>4</v>
      </c>
      <c r="Q210" s="4"/>
    </row>
    <row r="211" spans="1:17" x14ac:dyDescent="0.25">
      <c r="A211" s="4">
        <v>7510</v>
      </c>
      <c r="B211" s="4" t="s">
        <v>24</v>
      </c>
      <c r="C211" s="5">
        <v>44127</v>
      </c>
      <c r="D211" s="4" t="s">
        <v>16</v>
      </c>
      <c r="E211" s="4" t="s">
        <v>554</v>
      </c>
      <c r="F211" s="4"/>
      <c r="G211" s="4"/>
      <c r="H211" s="4"/>
      <c r="I211" s="4" t="s">
        <v>555</v>
      </c>
      <c r="J211" s="4" t="s">
        <v>344</v>
      </c>
      <c r="K211" s="4" t="s">
        <v>556</v>
      </c>
      <c r="L211" s="8" t="s">
        <v>537</v>
      </c>
      <c r="M211" s="8">
        <v>3</v>
      </c>
      <c r="N211" s="4">
        <v>3</v>
      </c>
      <c r="O211" s="8">
        <v>0</v>
      </c>
      <c r="P211" s="8">
        <f t="shared" si="2"/>
        <v>3</v>
      </c>
      <c r="Q211" s="4"/>
    </row>
    <row r="212" spans="1:17" x14ac:dyDescent="0.25">
      <c r="A212" s="4">
        <v>7510</v>
      </c>
      <c r="B212" s="4" t="s">
        <v>24</v>
      </c>
      <c r="C212" s="5">
        <v>44132</v>
      </c>
      <c r="D212" s="4" t="s">
        <v>16</v>
      </c>
      <c r="E212" s="4" t="s">
        <v>557</v>
      </c>
      <c r="F212" s="4"/>
      <c r="G212" s="4"/>
      <c r="H212" s="4"/>
      <c r="I212" s="4" t="s">
        <v>27</v>
      </c>
      <c r="J212" s="4" t="s">
        <v>558</v>
      </c>
      <c r="K212" s="4" t="s">
        <v>559</v>
      </c>
      <c r="L212" s="8" t="s">
        <v>265</v>
      </c>
      <c r="M212" s="4">
        <v>3</v>
      </c>
      <c r="N212" s="4"/>
      <c r="O212" s="8"/>
      <c r="P212" s="8">
        <f t="shared" si="2"/>
        <v>0</v>
      </c>
      <c r="Q212" s="4"/>
    </row>
    <row r="213" spans="1:17" x14ac:dyDescent="0.25">
      <c r="A213" s="4">
        <v>7510</v>
      </c>
      <c r="B213" s="4" t="s">
        <v>24</v>
      </c>
      <c r="C213" s="5">
        <v>44132</v>
      </c>
      <c r="D213" s="4" t="s">
        <v>16</v>
      </c>
      <c r="E213" s="4" t="s">
        <v>560</v>
      </c>
      <c r="F213" s="4"/>
      <c r="G213" s="4"/>
      <c r="H213" s="4"/>
      <c r="I213" s="4" t="s">
        <v>27</v>
      </c>
      <c r="J213" s="4" t="s">
        <v>207</v>
      </c>
      <c r="K213" s="4" t="s">
        <v>561</v>
      </c>
      <c r="L213" s="8" t="s">
        <v>265</v>
      </c>
      <c r="M213" s="4">
        <v>1</v>
      </c>
      <c r="N213" s="4"/>
      <c r="O213" s="8"/>
      <c r="P213" s="8">
        <f t="shared" si="2"/>
        <v>0</v>
      </c>
      <c r="Q213" s="4"/>
    </row>
    <row r="214" spans="1:17" x14ac:dyDescent="0.25">
      <c r="A214" s="4">
        <v>7510</v>
      </c>
      <c r="B214" s="4" t="s">
        <v>24</v>
      </c>
      <c r="C214" s="5">
        <v>44132</v>
      </c>
      <c r="D214" s="4" t="s">
        <v>16</v>
      </c>
      <c r="E214" s="4" t="s">
        <v>562</v>
      </c>
      <c r="F214" s="4"/>
      <c r="G214" s="4"/>
      <c r="H214" s="4"/>
      <c r="I214" s="4" t="s">
        <v>27</v>
      </c>
      <c r="J214" s="4" t="s">
        <v>207</v>
      </c>
      <c r="K214" s="4" t="s">
        <v>561</v>
      </c>
      <c r="L214" s="8" t="s">
        <v>265</v>
      </c>
      <c r="M214" s="4">
        <v>1</v>
      </c>
      <c r="N214" s="4"/>
      <c r="O214" s="8"/>
      <c r="P214" s="8">
        <f t="shared" si="2"/>
        <v>0</v>
      </c>
      <c r="Q214" s="4"/>
    </row>
    <row r="215" spans="1:17" x14ac:dyDescent="0.25">
      <c r="A215" s="4">
        <v>7510</v>
      </c>
      <c r="B215" s="4" t="s">
        <v>24</v>
      </c>
      <c r="C215" s="5">
        <v>44132</v>
      </c>
      <c r="D215" s="4" t="s">
        <v>16</v>
      </c>
      <c r="E215" s="4" t="s">
        <v>563</v>
      </c>
      <c r="F215" s="4"/>
      <c r="G215" s="4"/>
      <c r="H215" s="4"/>
      <c r="I215" s="4" t="s">
        <v>27</v>
      </c>
      <c r="J215" s="4" t="s">
        <v>344</v>
      </c>
      <c r="K215" s="4" t="s">
        <v>386</v>
      </c>
      <c r="L215" s="8" t="s">
        <v>537</v>
      </c>
      <c r="M215" s="4">
        <v>6</v>
      </c>
      <c r="N215" s="4"/>
      <c r="O215" s="8"/>
      <c r="P215" s="8">
        <f t="shared" si="2"/>
        <v>0</v>
      </c>
      <c r="Q215" s="4"/>
    </row>
    <row r="216" spans="1:17" x14ac:dyDescent="0.25">
      <c r="A216" s="4">
        <v>7510</v>
      </c>
      <c r="B216" s="4" t="s">
        <v>24</v>
      </c>
      <c r="C216" s="5">
        <v>44132</v>
      </c>
      <c r="D216" s="4" t="s">
        <v>16</v>
      </c>
      <c r="E216" s="4" t="s">
        <v>564</v>
      </c>
      <c r="F216" s="4"/>
      <c r="G216" s="4"/>
      <c r="H216" s="4"/>
      <c r="I216" s="4" t="s">
        <v>27</v>
      </c>
      <c r="J216" s="4" t="s">
        <v>344</v>
      </c>
      <c r="K216" s="4" t="s">
        <v>565</v>
      </c>
      <c r="L216" s="8" t="s">
        <v>265</v>
      </c>
      <c r="M216" s="4">
        <v>1</v>
      </c>
      <c r="N216" s="4"/>
      <c r="O216" s="8"/>
      <c r="P216" s="8">
        <f t="shared" si="2"/>
        <v>0</v>
      </c>
      <c r="Q216" s="4"/>
    </row>
    <row r="217" spans="1:17" x14ac:dyDescent="0.25">
      <c r="A217" s="4">
        <v>7510</v>
      </c>
      <c r="B217" s="4" t="s">
        <v>24</v>
      </c>
      <c r="C217" s="5">
        <v>44132</v>
      </c>
      <c r="D217" s="4" t="s">
        <v>16</v>
      </c>
      <c r="E217" s="4" t="s">
        <v>566</v>
      </c>
      <c r="F217" s="4"/>
      <c r="G217" s="4"/>
      <c r="H217" s="4"/>
      <c r="I217" s="4" t="s">
        <v>27</v>
      </c>
      <c r="J217" s="4" t="s">
        <v>344</v>
      </c>
      <c r="K217" s="4" t="s">
        <v>567</v>
      </c>
      <c r="L217" s="8" t="s">
        <v>265</v>
      </c>
      <c r="M217" s="4">
        <v>1</v>
      </c>
      <c r="N217" s="4"/>
      <c r="O217" s="4"/>
      <c r="P217" s="8">
        <f t="shared" si="2"/>
        <v>0</v>
      </c>
      <c r="Q217" s="4"/>
    </row>
    <row r="218" spans="1:17" x14ac:dyDescent="0.25">
      <c r="A218" s="4">
        <v>6167</v>
      </c>
      <c r="B218" s="4" t="s">
        <v>15</v>
      </c>
      <c r="C218" s="5">
        <v>44127</v>
      </c>
      <c r="D218" s="4" t="s">
        <v>96</v>
      </c>
      <c r="E218" s="4"/>
      <c r="F218" s="4"/>
      <c r="G218" s="4"/>
      <c r="H218" s="4"/>
      <c r="I218" s="4" t="s">
        <v>97</v>
      </c>
      <c r="J218" s="4" t="s">
        <v>104</v>
      </c>
      <c r="K218" s="4" t="s">
        <v>538</v>
      </c>
      <c r="L218" s="8" t="s">
        <v>265</v>
      </c>
      <c r="M218" s="4">
        <v>1</v>
      </c>
      <c r="N218" s="4">
        <v>1</v>
      </c>
      <c r="O218" s="4">
        <v>0</v>
      </c>
      <c r="P218" s="8">
        <f t="shared" si="2"/>
        <v>1</v>
      </c>
      <c r="Q218" s="20" t="s">
        <v>540</v>
      </c>
    </row>
    <row r="219" spans="1:17" x14ac:dyDescent="0.25">
      <c r="A219" s="4">
        <v>7510</v>
      </c>
      <c r="B219" s="4" t="s">
        <v>24</v>
      </c>
      <c r="C219" s="5">
        <v>44134</v>
      </c>
      <c r="D219" s="4" t="s">
        <v>96</v>
      </c>
      <c r="E219" s="4" t="s">
        <v>550</v>
      </c>
      <c r="F219" s="4"/>
      <c r="G219" s="4"/>
      <c r="H219" s="4"/>
      <c r="I219" s="4" t="s">
        <v>97</v>
      </c>
      <c r="J219" s="4" t="s">
        <v>104</v>
      </c>
      <c r="K219" s="4" t="s">
        <v>549</v>
      </c>
      <c r="L219" s="8" t="s">
        <v>265</v>
      </c>
      <c r="M219" s="4">
        <v>1</v>
      </c>
      <c r="N219" s="4"/>
      <c r="O219" s="4"/>
      <c r="P219" s="8"/>
      <c r="Q219" s="20"/>
    </row>
    <row r="220" spans="1:17" x14ac:dyDescent="0.25">
      <c r="A220" s="4">
        <v>7510</v>
      </c>
      <c r="B220" s="4" t="s">
        <v>24</v>
      </c>
      <c r="C220" s="5">
        <v>44134</v>
      </c>
      <c r="D220" s="4" t="s">
        <v>96</v>
      </c>
      <c r="E220" s="4" t="s">
        <v>551</v>
      </c>
      <c r="F220" s="4"/>
      <c r="G220" s="4"/>
      <c r="H220" s="4"/>
      <c r="I220" s="4" t="s">
        <v>97</v>
      </c>
      <c r="J220" s="4" t="s">
        <v>104</v>
      </c>
      <c r="K220" s="4" t="s">
        <v>549</v>
      </c>
      <c r="L220" s="8" t="s">
        <v>265</v>
      </c>
      <c r="M220" s="4">
        <v>1</v>
      </c>
      <c r="N220" s="4"/>
      <c r="O220" s="4"/>
      <c r="P220" s="8"/>
      <c r="Q220" s="20"/>
    </row>
    <row r="221" spans="1:17" x14ac:dyDescent="0.25">
      <c r="A221" s="4">
        <v>7510</v>
      </c>
      <c r="B221" s="4" t="s">
        <v>24</v>
      </c>
      <c r="C221" s="5">
        <v>44132</v>
      </c>
      <c r="D221" s="4" t="s">
        <v>16</v>
      </c>
      <c r="E221" s="4" t="s">
        <v>568</v>
      </c>
      <c r="F221" s="4"/>
      <c r="G221" s="4"/>
      <c r="H221" s="4"/>
      <c r="I221" s="4" t="s">
        <v>27</v>
      </c>
      <c r="J221" s="4" t="s">
        <v>59</v>
      </c>
      <c r="K221" s="4" t="s">
        <v>569</v>
      </c>
      <c r="L221" s="8" t="s">
        <v>265</v>
      </c>
      <c r="M221" s="4">
        <v>2</v>
      </c>
      <c r="N221" s="4"/>
      <c r="O221" s="4"/>
      <c r="P221" s="8"/>
      <c r="Q221" s="20"/>
    </row>
    <row r="222" spans="1:17" x14ac:dyDescent="0.25">
      <c r="A222" s="4">
        <v>7510</v>
      </c>
      <c r="B222" s="4" t="s">
        <v>24</v>
      </c>
      <c r="C222" s="5">
        <v>44132</v>
      </c>
      <c r="D222" s="4" t="s">
        <v>16</v>
      </c>
      <c r="E222" s="4" t="s">
        <v>570</v>
      </c>
      <c r="F222" s="4"/>
      <c r="G222" s="4"/>
      <c r="H222" s="4"/>
      <c r="I222" s="4" t="s">
        <v>27</v>
      </c>
      <c r="J222" s="4" t="s">
        <v>59</v>
      </c>
      <c r="K222" s="4" t="s">
        <v>571</v>
      </c>
      <c r="L222" s="8" t="s">
        <v>265</v>
      </c>
      <c r="M222" s="4">
        <v>1</v>
      </c>
      <c r="N222" s="4"/>
      <c r="O222" s="4"/>
      <c r="P222" s="8"/>
      <c r="Q222" s="20"/>
    </row>
    <row r="223" spans="1:17" x14ac:dyDescent="0.25">
      <c r="A223" s="4">
        <v>7510</v>
      </c>
      <c r="B223" s="4" t="s">
        <v>24</v>
      </c>
      <c r="C223" s="5">
        <v>44133</v>
      </c>
      <c r="D223" s="4" t="s">
        <v>16</v>
      </c>
      <c r="E223" s="4" t="s">
        <v>572</v>
      </c>
      <c r="F223" s="4"/>
      <c r="G223" s="4"/>
      <c r="H223" s="4"/>
      <c r="I223" s="4" t="s">
        <v>27</v>
      </c>
      <c r="J223" s="4" t="s">
        <v>59</v>
      </c>
      <c r="K223" s="4" t="s">
        <v>573</v>
      </c>
      <c r="L223" s="8" t="s">
        <v>265</v>
      </c>
      <c r="M223" s="4">
        <v>3</v>
      </c>
      <c r="N223" s="4"/>
      <c r="O223" s="4"/>
      <c r="P223" s="8"/>
      <c r="Q223" s="20"/>
    </row>
    <row r="224" spans="1:17" x14ac:dyDescent="0.25">
      <c r="A224" s="4">
        <v>7510</v>
      </c>
      <c r="B224" s="4" t="s">
        <v>24</v>
      </c>
      <c r="C224" s="5">
        <v>44133</v>
      </c>
      <c r="D224" s="4" t="s">
        <v>16</v>
      </c>
      <c r="E224" s="4">
        <v>596616</v>
      </c>
      <c r="F224" s="4"/>
      <c r="G224" s="4"/>
      <c r="H224" s="4"/>
      <c r="I224" s="4" t="s">
        <v>27</v>
      </c>
      <c r="J224" s="4" t="s">
        <v>144</v>
      </c>
      <c r="K224" s="4" t="s">
        <v>574</v>
      </c>
      <c r="L224" s="8" t="s">
        <v>265</v>
      </c>
      <c r="M224" s="4">
        <v>2</v>
      </c>
      <c r="N224" s="4"/>
      <c r="O224" s="4"/>
      <c r="P224" s="8"/>
      <c r="Q224" s="20"/>
    </row>
    <row r="225" spans="1:17" x14ac:dyDescent="0.25">
      <c r="A225" s="4">
        <v>7510</v>
      </c>
      <c r="B225" s="4" t="s">
        <v>15</v>
      </c>
      <c r="C225" s="5">
        <v>44133</v>
      </c>
      <c r="D225" s="4" t="s">
        <v>16</v>
      </c>
      <c r="E225" s="4" t="s">
        <v>575</v>
      </c>
      <c r="F225" s="4"/>
      <c r="G225" s="4"/>
      <c r="H225" s="4"/>
      <c r="I225" s="4" t="s">
        <v>18</v>
      </c>
      <c r="J225" s="4" t="s">
        <v>22</v>
      </c>
      <c r="K225" s="4" t="s">
        <v>576</v>
      </c>
      <c r="L225" s="8" t="s">
        <v>265</v>
      </c>
      <c r="M225" s="4">
        <v>6</v>
      </c>
      <c r="N225" s="4"/>
      <c r="O225" s="4"/>
      <c r="P225" s="8"/>
      <c r="Q225" s="20"/>
    </row>
    <row r="226" spans="1:17" x14ac:dyDescent="0.25">
      <c r="A226" s="4">
        <v>7510</v>
      </c>
      <c r="B226" s="4" t="s">
        <v>15</v>
      </c>
      <c r="C226" s="5">
        <v>44133</v>
      </c>
      <c r="D226" s="4" t="s">
        <v>16</v>
      </c>
      <c r="E226" s="4" t="s">
        <v>577</v>
      </c>
      <c r="F226" s="4"/>
      <c r="G226" s="4"/>
      <c r="H226" s="4"/>
      <c r="I226" s="4" t="s">
        <v>18</v>
      </c>
      <c r="J226" s="4" t="s">
        <v>19</v>
      </c>
      <c r="K226" s="4" t="s">
        <v>44</v>
      </c>
      <c r="L226" s="8" t="s">
        <v>537</v>
      </c>
      <c r="M226" s="4">
        <v>1</v>
      </c>
      <c r="N226" s="4"/>
      <c r="O226" s="4"/>
      <c r="P226" s="8"/>
      <c r="Q226" s="20"/>
    </row>
    <row r="227" spans="1:17" ht="30" x14ac:dyDescent="0.25">
      <c r="A227" s="4">
        <v>7510</v>
      </c>
      <c r="B227" s="4" t="s">
        <v>15</v>
      </c>
      <c r="C227" s="5">
        <v>44134</v>
      </c>
      <c r="D227" s="4" t="s">
        <v>16</v>
      </c>
      <c r="E227" s="4" t="s">
        <v>578</v>
      </c>
      <c r="F227" s="4"/>
      <c r="G227" s="4"/>
      <c r="H227" s="4"/>
      <c r="I227" s="4" t="s">
        <v>18</v>
      </c>
      <c r="J227" s="4" t="s">
        <v>19</v>
      </c>
      <c r="K227" s="49" t="s">
        <v>579</v>
      </c>
      <c r="L227" s="8" t="s">
        <v>265</v>
      </c>
      <c r="M227" s="4">
        <v>4</v>
      </c>
      <c r="N227" s="4"/>
      <c r="O227" s="4"/>
      <c r="P227" s="8"/>
      <c r="Q227" s="20"/>
    </row>
    <row r="228" spans="1:17" x14ac:dyDescent="0.25">
      <c r="A228" s="4">
        <v>7510</v>
      </c>
      <c r="B228" s="4" t="s">
        <v>15</v>
      </c>
      <c r="C228" s="5">
        <v>44134</v>
      </c>
      <c r="D228" s="4" t="s">
        <v>16</v>
      </c>
      <c r="E228" s="4" t="s">
        <v>580</v>
      </c>
      <c r="F228" s="4"/>
      <c r="G228" s="4"/>
      <c r="H228" s="4"/>
      <c r="I228" s="4" t="s">
        <v>27</v>
      </c>
      <c r="J228" s="4" t="s">
        <v>88</v>
      </c>
      <c r="K228" s="4" t="s">
        <v>581</v>
      </c>
      <c r="L228" s="8" t="s">
        <v>265</v>
      </c>
      <c r="M228" s="4">
        <v>1</v>
      </c>
      <c r="N228" s="4"/>
      <c r="O228" s="4"/>
      <c r="P228" s="8"/>
      <c r="Q228" s="20"/>
    </row>
    <row r="229" spans="1:17" x14ac:dyDescent="0.25">
      <c r="A229" s="4">
        <v>7510</v>
      </c>
      <c r="B229" s="4" t="s">
        <v>24</v>
      </c>
      <c r="C229" s="5">
        <v>44135</v>
      </c>
      <c r="D229" s="4" t="s">
        <v>16</v>
      </c>
      <c r="E229" s="4" t="s">
        <v>582</v>
      </c>
      <c r="F229" s="4"/>
      <c r="G229" s="4"/>
      <c r="H229" s="4"/>
      <c r="I229" s="4" t="s">
        <v>27</v>
      </c>
      <c r="J229" s="4" t="s">
        <v>583</v>
      </c>
      <c r="K229" s="4" t="s">
        <v>584</v>
      </c>
      <c r="L229" s="8" t="s">
        <v>265</v>
      </c>
      <c r="M229" s="4">
        <v>2</v>
      </c>
      <c r="N229" s="4"/>
      <c r="O229" s="4"/>
      <c r="P229" s="8"/>
      <c r="Q229" s="20"/>
    </row>
    <row r="230" spans="1:17" x14ac:dyDescent="0.25">
      <c r="A230" s="4">
        <v>7510</v>
      </c>
      <c r="B230" s="4" t="s">
        <v>24</v>
      </c>
      <c r="C230" s="5">
        <v>44138</v>
      </c>
      <c r="D230" s="4" t="s">
        <v>16</v>
      </c>
      <c r="E230" s="4" t="s">
        <v>629</v>
      </c>
      <c r="F230" s="4"/>
      <c r="G230" s="4"/>
      <c r="H230" s="4"/>
      <c r="I230" s="4" t="s">
        <v>630</v>
      </c>
      <c r="J230" s="4" t="s">
        <v>207</v>
      </c>
      <c r="K230" s="4" t="s">
        <v>495</v>
      </c>
      <c r="L230" s="8" t="s">
        <v>265</v>
      </c>
      <c r="M230" s="4">
        <v>1</v>
      </c>
      <c r="N230" s="4"/>
      <c r="O230" s="4"/>
      <c r="P230" s="8"/>
      <c r="Q230" s="20"/>
    </row>
    <row r="231" spans="1:17" x14ac:dyDescent="0.25">
      <c r="A231" s="4">
        <v>7510</v>
      </c>
      <c r="B231" s="4" t="s">
        <v>24</v>
      </c>
      <c r="C231" s="5">
        <v>44138</v>
      </c>
      <c r="D231" s="4" t="s">
        <v>16</v>
      </c>
      <c r="E231" s="4">
        <v>598657</v>
      </c>
      <c r="F231" s="4"/>
      <c r="G231" s="4"/>
      <c r="H231" s="4"/>
      <c r="I231" s="4" t="s">
        <v>27</v>
      </c>
      <c r="J231" s="4" t="s">
        <v>59</v>
      </c>
      <c r="K231" s="4" t="s">
        <v>63</v>
      </c>
      <c r="L231" s="8" t="s">
        <v>265</v>
      </c>
      <c r="M231" s="4">
        <v>1</v>
      </c>
      <c r="N231" s="4"/>
      <c r="O231" s="4"/>
      <c r="P231" s="8"/>
      <c r="Q231" s="20"/>
    </row>
    <row r="232" spans="1:17" x14ac:dyDescent="0.25">
      <c r="A232" s="4">
        <v>7510</v>
      </c>
      <c r="B232" s="4" t="s">
        <v>24</v>
      </c>
      <c r="C232" s="5">
        <v>44139</v>
      </c>
      <c r="D232" s="4" t="s">
        <v>16</v>
      </c>
      <c r="E232" s="4" t="s">
        <v>606</v>
      </c>
      <c r="F232" s="4"/>
      <c r="G232" s="4"/>
      <c r="H232" s="4"/>
      <c r="I232" s="4" t="s">
        <v>27</v>
      </c>
      <c r="J232" s="4" t="s">
        <v>344</v>
      </c>
      <c r="K232" s="4" t="s">
        <v>607</v>
      </c>
      <c r="L232" s="8" t="s">
        <v>265</v>
      </c>
      <c r="M232" s="4">
        <v>1</v>
      </c>
      <c r="N232" s="4"/>
      <c r="O232" s="4"/>
      <c r="P232" s="8"/>
      <c r="Q232" s="20"/>
    </row>
    <row r="233" spans="1:17" x14ac:dyDescent="0.25">
      <c r="A233" s="4">
        <v>7510</v>
      </c>
      <c r="B233" s="4" t="s">
        <v>24</v>
      </c>
      <c r="C233" s="5">
        <v>44139</v>
      </c>
      <c r="D233" s="4" t="s">
        <v>16</v>
      </c>
      <c r="E233" s="4" t="s">
        <v>608</v>
      </c>
      <c r="F233" s="4"/>
      <c r="G233" s="4"/>
      <c r="H233" s="4"/>
      <c r="I233" s="4" t="s">
        <v>27</v>
      </c>
      <c r="J233" s="4" t="s">
        <v>344</v>
      </c>
      <c r="K233" s="4" t="s">
        <v>609</v>
      </c>
      <c r="L233" s="8" t="s">
        <v>265</v>
      </c>
      <c r="M233" s="4">
        <v>4</v>
      </c>
      <c r="N233" s="4"/>
      <c r="O233" s="4"/>
      <c r="P233" s="8"/>
      <c r="Q233" s="20"/>
    </row>
    <row r="234" spans="1:17" x14ac:dyDescent="0.25">
      <c r="A234" s="4">
        <v>7510</v>
      </c>
      <c r="B234" s="4" t="s">
        <v>24</v>
      </c>
      <c r="C234" s="5">
        <v>44140</v>
      </c>
      <c r="D234" s="4" t="s">
        <v>16</v>
      </c>
      <c r="E234" s="4" t="s">
        <v>610</v>
      </c>
      <c r="F234" s="4"/>
      <c r="G234" s="4"/>
      <c r="H234" s="4"/>
      <c r="I234" s="4" t="s">
        <v>27</v>
      </c>
      <c r="J234" s="4" t="s">
        <v>144</v>
      </c>
      <c r="K234" s="4" t="s">
        <v>611</v>
      </c>
      <c r="L234" s="8" t="s">
        <v>265</v>
      </c>
      <c r="M234" s="4">
        <v>1</v>
      </c>
      <c r="N234" s="4"/>
      <c r="O234" s="4"/>
      <c r="P234" s="8"/>
      <c r="Q234" s="20"/>
    </row>
    <row r="235" spans="1:17" x14ac:dyDescent="0.25">
      <c r="A235" s="4">
        <v>7510</v>
      </c>
      <c r="B235" s="4" t="s">
        <v>24</v>
      </c>
      <c r="C235" s="5">
        <v>44140</v>
      </c>
      <c r="D235" s="4" t="s">
        <v>16</v>
      </c>
      <c r="E235" s="4" t="s">
        <v>612</v>
      </c>
      <c r="F235" s="4"/>
      <c r="G235" s="4"/>
      <c r="H235" s="4"/>
      <c r="I235" s="4" t="s">
        <v>27</v>
      </c>
      <c r="J235" s="4" t="s">
        <v>144</v>
      </c>
      <c r="K235" s="4" t="s">
        <v>613</v>
      </c>
      <c r="L235" s="8" t="s">
        <v>265</v>
      </c>
      <c r="M235" s="4">
        <v>2</v>
      </c>
      <c r="N235" s="4"/>
      <c r="O235" s="4"/>
      <c r="P235" s="8"/>
      <c r="Q235" s="20"/>
    </row>
    <row r="236" spans="1:17" x14ac:dyDescent="0.25">
      <c r="A236" s="4">
        <v>6167</v>
      </c>
      <c r="B236" s="4" t="s">
        <v>24</v>
      </c>
      <c r="C236" s="5">
        <v>44144</v>
      </c>
      <c r="D236" s="4" t="s">
        <v>16</v>
      </c>
      <c r="E236" s="4" t="s">
        <v>614</v>
      </c>
      <c r="F236" s="4"/>
      <c r="G236" s="4"/>
      <c r="H236" s="4"/>
      <c r="I236" s="4" t="s">
        <v>18</v>
      </c>
      <c r="J236" s="4" t="s">
        <v>19</v>
      </c>
      <c r="K236" s="4" t="s">
        <v>615</v>
      </c>
      <c r="L236" s="8" t="s">
        <v>265</v>
      </c>
      <c r="M236" s="4">
        <v>1</v>
      </c>
      <c r="N236" s="4"/>
      <c r="O236" s="4"/>
      <c r="P236" s="8"/>
      <c r="Q236" s="20"/>
    </row>
    <row r="237" spans="1:17" x14ac:dyDescent="0.25">
      <c r="A237" s="4">
        <v>6167</v>
      </c>
      <c r="B237" s="4" t="s">
        <v>24</v>
      </c>
      <c r="C237" s="5">
        <v>44145</v>
      </c>
      <c r="D237" s="4" t="s">
        <v>16</v>
      </c>
      <c r="E237" s="4" t="s">
        <v>616</v>
      </c>
      <c r="F237" s="4"/>
      <c r="G237" s="4"/>
      <c r="H237" s="4"/>
      <c r="I237" s="4" t="s">
        <v>18</v>
      </c>
      <c r="J237" s="4" t="s">
        <v>19</v>
      </c>
      <c r="K237" s="4" t="s">
        <v>617</v>
      </c>
      <c r="L237" s="8" t="s">
        <v>265</v>
      </c>
      <c r="M237" s="4">
        <v>2</v>
      </c>
      <c r="N237" s="4"/>
      <c r="O237" s="4"/>
      <c r="P237" s="8"/>
      <c r="Q237" s="20"/>
    </row>
    <row r="238" spans="1:17" x14ac:dyDescent="0.25">
      <c r="A238" s="4">
        <v>7510</v>
      </c>
      <c r="B238" s="4" t="s">
        <v>24</v>
      </c>
      <c r="C238" s="5">
        <v>44146</v>
      </c>
      <c r="D238" s="4" t="s">
        <v>16</v>
      </c>
      <c r="E238" s="4" t="s">
        <v>618</v>
      </c>
      <c r="F238" s="4"/>
      <c r="G238" s="4"/>
      <c r="H238" s="4"/>
      <c r="I238" s="4" t="s">
        <v>27</v>
      </c>
      <c r="J238" s="4" t="s">
        <v>393</v>
      </c>
      <c r="K238" s="4" t="s">
        <v>619</v>
      </c>
      <c r="L238" s="8" t="s">
        <v>265</v>
      </c>
      <c r="M238" s="4">
        <v>2</v>
      </c>
      <c r="N238" s="4"/>
      <c r="O238" s="4"/>
      <c r="P238" s="8"/>
      <c r="Q238" s="20"/>
    </row>
    <row r="239" spans="1:17" x14ac:dyDescent="0.25">
      <c r="A239" s="4">
        <v>7510</v>
      </c>
      <c r="B239" s="4" t="s">
        <v>24</v>
      </c>
      <c r="C239" s="5">
        <v>44147</v>
      </c>
      <c r="D239" s="4" t="s">
        <v>16</v>
      </c>
      <c r="E239" s="4" t="s">
        <v>620</v>
      </c>
      <c r="F239" s="4"/>
      <c r="G239" s="4"/>
      <c r="H239" s="4"/>
      <c r="I239" s="4" t="s">
        <v>27</v>
      </c>
      <c r="J239" s="4" t="s">
        <v>28</v>
      </c>
      <c r="K239" s="4" t="s">
        <v>621</v>
      </c>
      <c r="L239" s="8" t="s">
        <v>265</v>
      </c>
      <c r="M239" s="4">
        <v>1</v>
      </c>
      <c r="N239" s="4"/>
      <c r="O239" s="4"/>
      <c r="P239" s="8"/>
      <c r="Q239" s="20"/>
    </row>
    <row r="240" spans="1:17" x14ac:dyDescent="0.25">
      <c r="A240" s="4">
        <v>7510</v>
      </c>
      <c r="B240" s="4" t="s">
        <v>24</v>
      </c>
      <c r="C240" s="5">
        <v>44147</v>
      </c>
      <c r="D240" s="4" t="s">
        <v>16</v>
      </c>
      <c r="E240" s="4" t="s">
        <v>622</v>
      </c>
      <c r="F240" s="4"/>
      <c r="G240" s="4"/>
      <c r="H240" s="4"/>
      <c r="I240" s="4" t="s">
        <v>27</v>
      </c>
      <c r="J240" s="4" t="s">
        <v>144</v>
      </c>
      <c r="K240" s="4" t="s">
        <v>623</v>
      </c>
      <c r="L240" s="8" t="s">
        <v>265</v>
      </c>
      <c r="M240" s="4">
        <v>1</v>
      </c>
      <c r="N240" s="4"/>
      <c r="O240" s="4"/>
      <c r="P240" s="8"/>
      <c r="Q240" s="20"/>
    </row>
    <row r="241" spans="1:17" x14ac:dyDescent="0.25">
      <c r="A241" s="4">
        <v>7510</v>
      </c>
      <c r="B241" s="4" t="s">
        <v>24</v>
      </c>
      <c r="C241" s="5">
        <v>44147</v>
      </c>
      <c r="D241" s="4" t="s">
        <v>16</v>
      </c>
      <c r="E241" s="4" t="s">
        <v>624</v>
      </c>
      <c r="F241" s="4"/>
      <c r="G241" s="4"/>
      <c r="H241" s="4"/>
      <c r="I241" s="4" t="s">
        <v>27</v>
      </c>
      <c r="J241" s="4" t="s">
        <v>144</v>
      </c>
      <c r="K241" s="4" t="s">
        <v>625</v>
      </c>
      <c r="L241" s="8" t="s">
        <v>265</v>
      </c>
      <c r="M241" s="4">
        <v>1</v>
      </c>
      <c r="N241" s="4"/>
      <c r="O241" s="4"/>
      <c r="P241" s="8"/>
      <c r="Q241" s="20"/>
    </row>
    <row r="242" spans="1:17" x14ac:dyDescent="0.25">
      <c r="A242" s="4">
        <v>7510</v>
      </c>
      <c r="B242" s="4" t="s">
        <v>24</v>
      </c>
      <c r="C242" s="5">
        <v>44147</v>
      </c>
      <c r="D242" s="4" t="s">
        <v>16</v>
      </c>
      <c r="E242" s="4" t="s">
        <v>626</v>
      </c>
      <c r="F242" s="4"/>
      <c r="G242" s="4"/>
      <c r="H242" s="4"/>
      <c r="I242" s="4" t="s">
        <v>27</v>
      </c>
      <c r="J242" s="4" t="s">
        <v>207</v>
      </c>
      <c r="K242" s="4" t="s">
        <v>561</v>
      </c>
      <c r="L242" s="8" t="s">
        <v>265</v>
      </c>
      <c r="M242" s="4">
        <v>1</v>
      </c>
      <c r="N242" s="4"/>
      <c r="O242" s="4"/>
      <c r="P242" s="8"/>
      <c r="Q242" s="20"/>
    </row>
    <row r="243" spans="1:17" x14ac:dyDescent="0.25">
      <c r="A243" s="4">
        <v>7510</v>
      </c>
      <c r="B243" s="4" t="s">
        <v>24</v>
      </c>
      <c r="C243" s="5">
        <v>44151</v>
      </c>
      <c r="D243" s="4" t="s">
        <v>16</v>
      </c>
      <c r="E243" s="4" t="s">
        <v>627</v>
      </c>
      <c r="F243" s="4"/>
      <c r="G243" s="4"/>
      <c r="H243" s="4"/>
      <c r="I243" s="4" t="s">
        <v>27</v>
      </c>
      <c r="J243" s="4" t="s">
        <v>73</v>
      </c>
      <c r="K243" s="4" t="s">
        <v>628</v>
      </c>
      <c r="L243" s="8" t="s">
        <v>265</v>
      </c>
      <c r="M243" s="4">
        <v>2</v>
      </c>
      <c r="N243" s="4"/>
      <c r="O243" s="4"/>
      <c r="P243" s="8"/>
      <c r="Q243" s="20"/>
    </row>
    <row r="244" spans="1:17" x14ac:dyDescent="0.25">
      <c r="A244" s="4">
        <v>7510</v>
      </c>
      <c r="B244" s="4" t="s">
        <v>24</v>
      </c>
      <c r="C244" s="4"/>
      <c r="D244" s="4" t="s">
        <v>16</v>
      </c>
      <c r="E244" s="4"/>
      <c r="F244" s="4"/>
      <c r="G244" s="4"/>
      <c r="H244" s="4"/>
      <c r="I244" s="4" t="s">
        <v>27</v>
      </c>
      <c r="J244" s="4"/>
      <c r="K244" s="4"/>
      <c r="L244" s="8" t="s">
        <v>265</v>
      </c>
      <c r="M244" s="4"/>
      <c r="N244" s="4"/>
      <c r="O244" s="4"/>
      <c r="P244" s="4"/>
      <c r="Q244" s="4"/>
    </row>
    <row r="245" spans="1:17" x14ac:dyDescent="0.25">
      <c r="A245" s="4">
        <v>7510</v>
      </c>
      <c r="B245" s="4" t="s">
        <v>24</v>
      </c>
      <c r="C245" s="4"/>
      <c r="D245" s="4" t="s">
        <v>16</v>
      </c>
      <c r="E245" s="4"/>
      <c r="F245" s="4"/>
      <c r="G245" s="4"/>
      <c r="H245" s="4"/>
      <c r="I245" s="4" t="s">
        <v>27</v>
      </c>
      <c r="J245" s="4"/>
      <c r="K245" s="4"/>
      <c r="L245" s="8" t="s">
        <v>265</v>
      </c>
      <c r="M245" s="4"/>
      <c r="N245" s="4"/>
      <c r="O245" s="4"/>
      <c r="P245" s="4"/>
      <c r="Q245" s="4"/>
    </row>
    <row r="246" spans="1:17" x14ac:dyDescent="0.25">
      <c r="A246" s="4">
        <v>7510</v>
      </c>
      <c r="B246" s="4" t="s">
        <v>24</v>
      </c>
      <c r="C246" s="4"/>
      <c r="D246" s="4" t="s">
        <v>16</v>
      </c>
      <c r="E246" s="4"/>
      <c r="F246" s="4"/>
      <c r="G246" s="4"/>
      <c r="H246" s="4"/>
      <c r="I246" s="4" t="s">
        <v>27</v>
      </c>
      <c r="J246" s="4"/>
      <c r="K246" s="4"/>
      <c r="L246" s="8" t="s">
        <v>265</v>
      </c>
      <c r="M246" s="4"/>
      <c r="N246" s="4"/>
      <c r="O246" s="4"/>
      <c r="P246" s="4"/>
      <c r="Q246" s="4"/>
    </row>
    <row r="247" spans="1:17" x14ac:dyDescent="0.25">
      <c r="A247" s="4">
        <v>7510</v>
      </c>
      <c r="B247" s="4" t="s">
        <v>24</v>
      </c>
      <c r="D247" s="4" t="s">
        <v>16</v>
      </c>
      <c r="I247" s="4" t="s">
        <v>27</v>
      </c>
      <c r="L247" s="8" t="s">
        <v>265</v>
      </c>
    </row>
  </sheetData>
  <autoFilter ref="A1:Q247" xr:uid="{486C6059-11A6-4957-9AE6-383A2C64FC81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7F06-BFBD-48D8-B5E9-F92CA328E759}">
  <dimension ref="A2:E7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1.28515625" bestFit="1" customWidth="1"/>
    <col min="4" max="4" width="17.42578125" bestFit="1" customWidth="1"/>
  </cols>
  <sheetData>
    <row r="2" spans="1:5" x14ac:dyDescent="0.25">
      <c r="A2" s="53" t="s">
        <v>536</v>
      </c>
      <c r="B2" s="53"/>
      <c r="C2" s="53"/>
      <c r="D2" s="53"/>
    </row>
    <row r="3" spans="1:5" x14ac:dyDescent="0.25">
      <c r="A3" s="53"/>
      <c r="B3" s="53"/>
      <c r="C3" s="53"/>
      <c r="D3" s="53"/>
    </row>
    <row r="4" spans="1:5" x14ac:dyDescent="0.25">
      <c r="A4" s="22" t="s">
        <v>247</v>
      </c>
      <c r="B4" t="s">
        <v>245</v>
      </c>
      <c r="C4" t="s">
        <v>246</v>
      </c>
      <c r="D4" t="s">
        <v>263</v>
      </c>
    </row>
    <row r="5" spans="1:5" x14ac:dyDescent="0.25">
      <c r="A5" s="23" t="s">
        <v>537</v>
      </c>
      <c r="B5" s="21">
        <v>21</v>
      </c>
      <c r="C5" s="21">
        <v>8</v>
      </c>
      <c r="D5" s="21">
        <v>29</v>
      </c>
      <c r="E5" s="30">
        <f>GETPIVOTDATA("Sum of PASS",$A$4,"First Pass","RW")/GETPIVOTDATA("Sum of completed",$A$4,"First Pass","RW")</f>
        <v>0.72413793103448276</v>
      </c>
    </row>
    <row r="6" spans="1:5" x14ac:dyDescent="0.25">
      <c r="A6" s="23" t="s">
        <v>265</v>
      </c>
      <c r="B6" s="21">
        <v>127</v>
      </c>
      <c r="C6" s="21">
        <v>7</v>
      </c>
      <c r="D6" s="21">
        <v>134</v>
      </c>
      <c r="E6" s="30">
        <f>GETPIVOTDATA("Sum of PASS",$A$4,"First Pass","First Pass")/GETPIVOTDATA("Sum of completed",$A$4,"First Pass","First Pass")</f>
        <v>0.94776119402985071</v>
      </c>
    </row>
    <row r="7" spans="1:5" x14ac:dyDescent="0.25">
      <c r="A7" s="23" t="s">
        <v>248</v>
      </c>
      <c r="B7" s="21">
        <v>148</v>
      </c>
      <c r="C7" s="21">
        <v>15</v>
      </c>
      <c r="D7" s="21">
        <v>163</v>
      </c>
      <c r="E7" s="30">
        <f>GETPIVOTDATA("Sum of PASS",$A$4)/GETPIVOTDATA("Sum of completed",$A$4)</f>
        <v>0.90797546012269936</v>
      </c>
    </row>
  </sheetData>
  <mergeCells count="1">
    <mergeCell ref="A2:D3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14AE-19E0-40A9-A60C-A7A15CD59AC1}">
  <dimension ref="A1:S123"/>
  <sheetViews>
    <sheetView tabSelected="1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A117" sqref="A117"/>
    </sheetView>
  </sheetViews>
  <sheetFormatPr defaultRowHeight="15" x14ac:dyDescent="0.25"/>
  <cols>
    <col min="1" max="2" width="14" style="3" customWidth="1"/>
    <col min="3" max="3" width="10.85546875" style="3" customWidth="1"/>
    <col min="4" max="4" width="10.28515625" style="3" customWidth="1"/>
    <col min="5" max="5" width="14.140625" style="3" customWidth="1"/>
    <col min="6" max="6" width="19.140625" style="3" customWidth="1"/>
    <col min="7" max="8" width="17.7109375" style="3" hidden="1" customWidth="1"/>
    <col min="9" max="9" width="20.42578125" style="3" customWidth="1"/>
    <col min="10" max="10" width="18.140625" style="3" customWidth="1"/>
    <col min="11" max="11" width="16.5703125" style="3" customWidth="1"/>
    <col min="12" max="12" width="13" style="3" customWidth="1"/>
    <col min="13" max="13" width="8.28515625" style="3" customWidth="1"/>
    <col min="14" max="14" width="11.28515625" style="3" customWidth="1"/>
    <col min="15" max="15" width="10.140625" style="3" customWidth="1"/>
    <col min="16" max="16" width="13.28515625" style="3" customWidth="1"/>
    <col min="17" max="17" width="44.85546875" style="3" customWidth="1"/>
    <col min="18" max="19" width="9.140625" style="3"/>
  </cols>
  <sheetData>
    <row r="1" spans="1:19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265</v>
      </c>
      <c r="M1" s="1" t="s">
        <v>11</v>
      </c>
      <c r="N1" s="1" t="s">
        <v>12</v>
      </c>
      <c r="O1" s="1" t="s">
        <v>13</v>
      </c>
      <c r="P1" s="1" t="s">
        <v>262</v>
      </c>
      <c r="Q1" s="1" t="s">
        <v>14</v>
      </c>
      <c r="R1" s="2"/>
    </row>
    <row r="2" spans="1:19" ht="15" customHeight="1" x14ac:dyDescent="0.25">
      <c r="A2" s="4">
        <v>20899</v>
      </c>
      <c r="B2" s="4" t="s">
        <v>266</v>
      </c>
      <c r="C2" s="5">
        <v>44046</v>
      </c>
      <c r="D2" s="4" t="s">
        <v>267</v>
      </c>
      <c r="E2" s="8"/>
      <c r="F2" s="10">
        <v>593379</v>
      </c>
      <c r="G2" s="10" t="s">
        <v>324</v>
      </c>
      <c r="H2" s="8"/>
      <c r="I2" s="8" t="s">
        <v>27</v>
      </c>
      <c r="J2" s="8" t="s">
        <v>268</v>
      </c>
      <c r="K2" s="8"/>
      <c r="L2" s="8" t="s">
        <v>265</v>
      </c>
      <c r="M2" s="8">
        <v>6</v>
      </c>
      <c r="N2" s="8">
        <v>6</v>
      </c>
      <c r="O2" s="8">
        <v>0</v>
      </c>
      <c r="P2" s="8">
        <f>N2+O2</f>
        <v>6</v>
      </c>
      <c r="Q2" s="8"/>
    </row>
    <row r="3" spans="1:19" ht="15" customHeight="1" x14ac:dyDescent="0.25">
      <c r="A3" s="4">
        <v>20899</v>
      </c>
      <c r="B3" s="4" t="s">
        <v>266</v>
      </c>
      <c r="C3" s="5">
        <v>44046</v>
      </c>
      <c r="D3" s="4" t="s">
        <v>267</v>
      </c>
      <c r="E3" s="8"/>
      <c r="F3" s="10"/>
      <c r="G3" s="8" t="s">
        <v>272</v>
      </c>
      <c r="H3" s="8"/>
      <c r="I3" s="8" t="s">
        <v>27</v>
      </c>
      <c r="J3" s="8" t="s">
        <v>270</v>
      </c>
      <c r="K3" s="6" t="s">
        <v>271</v>
      </c>
      <c r="L3" s="8" t="s">
        <v>265</v>
      </c>
      <c r="M3" s="6"/>
      <c r="N3" s="6"/>
      <c r="O3" s="8"/>
      <c r="P3" s="8">
        <f t="shared" ref="P3:P66" si="0">N3+O3</f>
        <v>0</v>
      </c>
      <c r="Q3" s="8"/>
    </row>
    <row r="4" spans="1:19" x14ac:dyDescent="0.25">
      <c r="A4" s="4">
        <v>20899</v>
      </c>
      <c r="B4" s="4" t="s">
        <v>266</v>
      </c>
      <c r="C4" s="5">
        <v>44046</v>
      </c>
      <c r="D4" s="4" t="s">
        <v>267</v>
      </c>
      <c r="E4" s="8"/>
      <c r="F4" s="10"/>
      <c r="G4" s="10" t="s">
        <v>273</v>
      </c>
      <c r="H4" s="10"/>
      <c r="I4" s="8" t="s">
        <v>27</v>
      </c>
      <c r="J4" s="8" t="s">
        <v>274</v>
      </c>
      <c r="K4" s="6" t="s">
        <v>275</v>
      </c>
      <c r="L4" s="8" t="s">
        <v>265</v>
      </c>
      <c r="M4" s="6"/>
      <c r="N4" s="6"/>
      <c r="O4" s="8"/>
      <c r="P4" s="8">
        <f t="shared" si="0"/>
        <v>0</v>
      </c>
      <c r="Q4" s="8"/>
    </row>
    <row r="5" spans="1:19" x14ac:dyDescent="0.25">
      <c r="A5" s="4">
        <v>6204</v>
      </c>
      <c r="B5" s="4" t="s">
        <v>266</v>
      </c>
      <c r="C5" s="5">
        <v>44046</v>
      </c>
      <c r="D5" s="4" t="s">
        <v>267</v>
      </c>
      <c r="E5" s="8"/>
      <c r="F5" s="10">
        <v>593392</v>
      </c>
      <c r="G5" s="10" t="s">
        <v>276</v>
      </c>
      <c r="H5" s="10"/>
      <c r="I5" s="8" t="s">
        <v>27</v>
      </c>
      <c r="J5" s="8" t="s">
        <v>268</v>
      </c>
      <c r="K5" s="8"/>
      <c r="L5" s="8" t="s">
        <v>265</v>
      </c>
      <c r="M5" s="8">
        <v>6</v>
      </c>
      <c r="N5" s="8">
        <v>6</v>
      </c>
      <c r="O5" s="8">
        <v>0</v>
      </c>
      <c r="P5" s="8">
        <f t="shared" si="0"/>
        <v>6</v>
      </c>
      <c r="Q5" s="8"/>
    </row>
    <row r="6" spans="1:19" x14ac:dyDescent="0.25">
      <c r="A6" s="4">
        <v>6204</v>
      </c>
      <c r="B6" s="4" t="s">
        <v>266</v>
      </c>
      <c r="C6" s="5">
        <v>44047</v>
      </c>
      <c r="D6" s="4" t="s">
        <v>267</v>
      </c>
      <c r="E6" s="8" t="s">
        <v>319</v>
      </c>
      <c r="F6" s="10" t="s">
        <v>277</v>
      </c>
      <c r="G6" s="34">
        <v>177401</v>
      </c>
      <c r="H6" s="10"/>
      <c r="I6" s="8" t="s">
        <v>27</v>
      </c>
      <c r="J6" s="8" t="s">
        <v>268</v>
      </c>
      <c r="K6" s="8" t="s">
        <v>181</v>
      </c>
      <c r="L6" s="8" t="s">
        <v>537</v>
      </c>
      <c r="M6" s="8">
        <v>6</v>
      </c>
      <c r="N6" s="8">
        <v>1</v>
      </c>
      <c r="O6" s="8">
        <v>5</v>
      </c>
      <c r="P6" s="8">
        <f t="shared" si="0"/>
        <v>6</v>
      </c>
      <c r="Q6" s="8"/>
    </row>
    <row r="7" spans="1:19" x14ac:dyDescent="0.25">
      <c r="A7" s="8">
        <v>6204</v>
      </c>
      <c r="B7" s="8" t="s">
        <v>266</v>
      </c>
      <c r="C7" s="9">
        <v>44047</v>
      </c>
      <c r="D7" s="8" t="s">
        <v>267</v>
      </c>
      <c r="E7" s="8" t="s">
        <v>320</v>
      </c>
      <c r="F7" s="10" t="s">
        <v>278</v>
      </c>
      <c r="G7" s="34">
        <v>592684</v>
      </c>
      <c r="H7" s="10"/>
      <c r="I7" s="8" t="s">
        <v>27</v>
      </c>
      <c r="J7" s="8" t="s">
        <v>268</v>
      </c>
      <c r="K7" s="8" t="s">
        <v>279</v>
      </c>
      <c r="L7" s="8" t="s">
        <v>537</v>
      </c>
      <c r="M7" s="8">
        <v>6</v>
      </c>
      <c r="N7" s="8">
        <v>6</v>
      </c>
      <c r="O7" s="8">
        <v>0</v>
      </c>
      <c r="P7" s="8">
        <f t="shared" si="0"/>
        <v>6</v>
      </c>
      <c r="Q7" s="8" t="s">
        <v>325</v>
      </c>
    </row>
    <row r="8" spans="1:19" x14ac:dyDescent="0.25">
      <c r="A8" s="8">
        <v>20899</v>
      </c>
      <c r="B8" s="8" t="s">
        <v>266</v>
      </c>
      <c r="C8" s="9">
        <v>44048</v>
      </c>
      <c r="D8" s="8" t="s">
        <v>267</v>
      </c>
      <c r="E8" s="8" t="s">
        <v>321</v>
      </c>
      <c r="F8" s="10" t="s">
        <v>280</v>
      </c>
      <c r="G8" s="10"/>
      <c r="H8" s="10"/>
      <c r="I8" s="8" t="s">
        <v>27</v>
      </c>
      <c r="J8" s="8" t="s">
        <v>268</v>
      </c>
      <c r="K8" s="8" t="s">
        <v>181</v>
      </c>
      <c r="L8" s="8" t="s">
        <v>537</v>
      </c>
      <c r="M8" s="8">
        <v>5</v>
      </c>
      <c r="N8" s="8">
        <v>5</v>
      </c>
      <c r="O8" s="8">
        <v>0</v>
      </c>
      <c r="P8" s="8">
        <f t="shared" si="0"/>
        <v>5</v>
      </c>
      <c r="Q8" s="8"/>
    </row>
    <row r="9" spans="1:19" x14ac:dyDescent="0.25">
      <c r="A9" s="8">
        <v>6204</v>
      </c>
      <c r="B9" s="8" t="s">
        <v>266</v>
      </c>
      <c r="C9" s="9">
        <v>44053</v>
      </c>
      <c r="D9" s="8" t="s">
        <v>267</v>
      </c>
      <c r="E9" s="8"/>
      <c r="F9" s="10">
        <v>593705</v>
      </c>
      <c r="G9" s="10"/>
      <c r="H9" s="10"/>
      <c r="I9" s="8" t="s">
        <v>27</v>
      </c>
      <c r="J9" s="8" t="s">
        <v>268</v>
      </c>
      <c r="K9" s="8"/>
      <c r="L9" s="8" t="s">
        <v>265</v>
      </c>
      <c r="M9" s="8">
        <v>2</v>
      </c>
      <c r="N9" s="8">
        <v>2</v>
      </c>
      <c r="O9" s="8">
        <v>0</v>
      </c>
      <c r="P9" s="8">
        <f t="shared" si="0"/>
        <v>2</v>
      </c>
      <c r="Q9" s="8"/>
    </row>
    <row r="10" spans="1:19" x14ac:dyDescent="0.25">
      <c r="A10" s="11">
        <v>6204</v>
      </c>
      <c r="B10" s="11" t="s">
        <v>266</v>
      </c>
      <c r="C10" s="35">
        <v>44053</v>
      </c>
      <c r="D10" s="11" t="s">
        <v>267</v>
      </c>
      <c r="E10" s="11"/>
      <c r="F10" s="36">
        <v>593808</v>
      </c>
      <c r="G10" s="36"/>
      <c r="H10" s="36"/>
      <c r="I10" s="11" t="s">
        <v>27</v>
      </c>
      <c r="J10" s="11" t="s">
        <v>268</v>
      </c>
      <c r="K10" s="8"/>
      <c r="L10" s="8" t="s">
        <v>265</v>
      </c>
      <c r="M10" s="8">
        <v>7</v>
      </c>
      <c r="N10" s="8">
        <v>7</v>
      </c>
      <c r="O10" s="8">
        <v>0</v>
      </c>
      <c r="P10" s="8">
        <f t="shared" si="0"/>
        <v>7</v>
      </c>
      <c r="Q10" s="8"/>
    </row>
    <row r="11" spans="1:19" s="16" customFormat="1" x14ac:dyDescent="0.25">
      <c r="A11" s="31">
        <v>20899</v>
      </c>
      <c r="B11" s="31" t="s">
        <v>266</v>
      </c>
      <c r="C11" s="33">
        <v>44053</v>
      </c>
      <c r="D11" s="31" t="s">
        <v>267</v>
      </c>
      <c r="E11" s="31"/>
      <c r="F11" s="32">
        <v>593704</v>
      </c>
      <c r="G11" s="32"/>
      <c r="H11" s="32"/>
      <c r="I11" s="8" t="s">
        <v>27</v>
      </c>
      <c r="J11" s="31" t="s">
        <v>268</v>
      </c>
      <c r="K11" s="31"/>
      <c r="L11" s="31" t="s">
        <v>265</v>
      </c>
      <c r="M11" s="31">
        <v>6</v>
      </c>
      <c r="N11" s="31">
        <v>6</v>
      </c>
      <c r="O11" s="31">
        <v>0</v>
      </c>
      <c r="P11" s="8">
        <f t="shared" si="0"/>
        <v>6</v>
      </c>
      <c r="Q11" s="31"/>
      <c r="R11" s="15"/>
      <c r="S11" s="15"/>
    </row>
    <row r="12" spans="1:19" s="16" customFormat="1" ht="15" customHeight="1" x14ac:dyDescent="0.25">
      <c r="A12" s="31">
        <v>6204</v>
      </c>
      <c r="B12" s="31" t="s">
        <v>266</v>
      </c>
      <c r="C12" s="33">
        <v>44055</v>
      </c>
      <c r="D12" s="31" t="s">
        <v>267</v>
      </c>
      <c r="E12" s="31" t="s">
        <v>322</v>
      </c>
      <c r="F12" s="31">
        <v>594029</v>
      </c>
      <c r="G12" s="32"/>
      <c r="H12" s="32"/>
      <c r="I12" s="8" t="s">
        <v>27</v>
      </c>
      <c r="J12" s="31" t="s">
        <v>270</v>
      </c>
      <c r="K12" s="31" t="s">
        <v>281</v>
      </c>
      <c r="L12" s="31" t="s">
        <v>537</v>
      </c>
      <c r="M12" s="31">
        <v>1</v>
      </c>
      <c r="N12" s="31">
        <v>1</v>
      </c>
      <c r="O12" s="31"/>
      <c r="P12" s="8">
        <f t="shared" si="0"/>
        <v>1</v>
      </c>
      <c r="Q12" s="31"/>
      <c r="R12" s="15"/>
      <c r="S12" s="15"/>
    </row>
    <row r="13" spans="1:19" x14ac:dyDescent="0.25">
      <c r="A13" s="8">
        <v>6204</v>
      </c>
      <c r="B13" s="8" t="s">
        <v>266</v>
      </c>
      <c r="C13" s="9">
        <v>44056</v>
      </c>
      <c r="D13" s="8" t="s">
        <v>267</v>
      </c>
      <c r="E13" s="8"/>
      <c r="F13" s="10">
        <v>593381</v>
      </c>
      <c r="G13" s="10"/>
      <c r="H13" s="8"/>
      <c r="I13" s="8" t="s">
        <v>27</v>
      </c>
      <c r="J13" s="8" t="s">
        <v>268</v>
      </c>
      <c r="K13" s="8"/>
      <c r="L13" s="8" t="s">
        <v>265</v>
      </c>
      <c r="M13" s="8">
        <v>1</v>
      </c>
      <c r="N13" s="8">
        <v>1</v>
      </c>
      <c r="O13" s="8">
        <v>0</v>
      </c>
      <c r="P13" s="8">
        <f t="shared" si="0"/>
        <v>1</v>
      </c>
      <c r="Q13" s="8"/>
    </row>
    <row r="14" spans="1:19" x14ac:dyDescent="0.25">
      <c r="A14" s="8">
        <v>20899</v>
      </c>
      <c r="B14" s="8" t="s">
        <v>266</v>
      </c>
      <c r="C14" s="9">
        <v>44061</v>
      </c>
      <c r="D14" s="8" t="s">
        <v>267</v>
      </c>
      <c r="E14" s="8"/>
      <c r="F14" s="8"/>
      <c r="G14" s="8" t="s">
        <v>282</v>
      </c>
      <c r="H14" s="8"/>
      <c r="I14" s="8" t="s">
        <v>27</v>
      </c>
      <c r="J14" s="8" t="s">
        <v>268</v>
      </c>
      <c r="K14" s="8" t="s">
        <v>283</v>
      </c>
      <c r="L14" s="8" t="s">
        <v>265</v>
      </c>
      <c r="M14" s="8">
        <v>1</v>
      </c>
      <c r="N14" s="8">
        <v>1</v>
      </c>
      <c r="O14" s="8">
        <v>0</v>
      </c>
      <c r="P14" s="8">
        <f t="shared" si="0"/>
        <v>1</v>
      </c>
      <c r="Q14" s="8"/>
    </row>
    <row r="15" spans="1:19" x14ac:dyDescent="0.25">
      <c r="A15" s="8">
        <v>6204</v>
      </c>
      <c r="B15" s="8" t="s">
        <v>266</v>
      </c>
      <c r="C15" s="9">
        <v>44062</v>
      </c>
      <c r="D15" s="8" t="s">
        <v>267</v>
      </c>
      <c r="E15" s="8"/>
      <c r="F15" s="10">
        <v>593151</v>
      </c>
      <c r="G15" s="8"/>
      <c r="H15" s="8"/>
      <c r="I15" s="8" t="s">
        <v>27</v>
      </c>
      <c r="J15" s="8" t="s">
        <v>274</v>
      </c>
      <c r="K15" s="8"/>
      <c r="L15" s="8" t="s">
        <v>265</v>
      </c>
      <c r="M15" s="8">
        <v>2</v>
      </c>
      <c r="N15" s="8">
        <v>2</v>
      </c>
      <c r="O15" s="8">
        <v>0</v>
      </c>
      <c r="P15" s="8">
        <f t="shared" si="0"/>
        <v>2</v>
      </c>
      <c r="Q15" s="8"/>
    </row>
    <row r="16" spans="1:19" x14ac:dyDescent="0.25">
      <c r="A16" s="8">
        <v>6204</v>
      </c>
      <c r="B16" s="8" t="s">
        <v>266</v>
      </c>
      <c r="C16" s="9">
        <v>44062</v>
      </c>
      <c r="D16" s="8" t="s">
        <v>267</v>
      </c>
      <c r="E16" s="8">
        <v>130429</v>
      </c>
      <c r="F16" s="8">
        <v>594150</v>
      </c>
      <c r="G16" s="10"/>
      <c r="H16" s="8"/>
      <c r="I16" s="8" t="s">
        <v>27</v>
      </c>
      <c r="J16" s="8" t="s">
        <v>284</v>
      </c>
      <c r="K16" s="8" t="s">
        <v>285</v>
      </c>
      <c r="L16" s="8" t="s">
        <v>265</v>
      </c>
      <c r="M16" s="8">
        <v>3</v>
      </c>
      <c r="N16" s="8">
        <v>3</v>
      </c>
      <c r="O16" s="8">
        <v>0</v>
      </c>
      <c r="P16" s="8">
        <f t="shared" si="0"/>
        <v>3</v>
      </c>
      <c r="Q16" s="8"/>
    </row>
    <row r="17" spans="1:17" x14ac:dyDescent="0.25">
      <c r="A17" s="8">
        <v>6204</v>
      </c>
      <c r="B17" s="8" t="s">
        <v>266</v>
      </c>
      <c r="C17" s="9">
        <v>44063</v>
      </c>
      <c r="D17" s="8" t="s">
        <v>267</v>
      </c>
      <c r="E17" s="8"/>
      <c r="F17" s="10">
        <v>594297</v>
      </c>
      <c r="G17" s="10"/>
      <c r="H17" s="10"/>
      <c r="I17" s="8" t="s">
        <v>27</v>
      </c>
      <c r="J17" s="8" t="s">
        <v>268</v>
      </c>
      <c r="K17" s="8"/>
      <c r="L17" s="8" t="s">
        <v>265</v>
      </c>
      <c r="M17" s="8">
        <v>2</v>
      </c>
      <c r="N17" s="8">
        <v>2</v>
      </c>
      <c r="O17" s="8">
        <v>0</v>
      </c>
      <c r="P17" s="8">
        <f t="shared" si="0"/>
        <v>2</v>
      </c>
      <c r="Q17" s="8"/>
    </row>
    <row r="18" spans="1:17" x14ac:dyDescent="0.25">
      <c r="A18" s="8">
        <v>6204</v>
      </c>
      <c r="B18" s="8" t="s">
        <v>266</v>
      </c>
      <c r="C18" s="9">
        <v>44063</v>
      </c>
      <c r="D18" s="8" t="s">
        <v>267</v>
      </c>
      <c r="E18" s="8"/>
      <c r="F18" s="8">
        <v>594402</v>
      </c>
      <c r="G18" s="8"/>
      <c r="H18" s="10"/>
      <c r="I18" s="8" t="s">
        <v>27</v>
      </c>
      <c r="J18" s="8" t="s">
        <v>270</v>
      </c>
      <c r="K18" s="8"/>
      <c r="L18" s="8" t="s">
        <v>265</v>
      </c>
      <c r="M18" s="8">
        <v>2</v>
      </c>
      <c r="N18" s="8">
        <v>2</v>
      </c>
      <c r="O18" s="8">
        <v>0</v>
      </c>
      <c r="P18" s="8">
        <f t="shared" si="0"/>
        <v>2</v>
      </c>
      <c r="Q18" s="8"/>
    </row>
    <row r="19" spans="1:17" x14ac:dyDescent="0.25">
      <c r="A19" s="8">
        <v>6204</v>
      </c>
      <c r="B19" s="8" t="s">
        <v>266</v>
      </c>
      <c r="C19" s="9">
        <v>44063</v>
      </c>
      <c r="D19" s="8" t="s">
        <v>267</v>
      </c>
      <c r="E19" s="8"/>
      <c r="F19" s="10">
        <v>590577</v>
      </c>
      <c r="G19" s="10"/>
      <c r="H19" s="10"/>
      <c r="I19" s="8" t="s">
        <v>27</v>
      </c>
      <c r="J19" s="8" t="s">
        <v>268</v>
      </c>
      <c r="K19" s="8"/>
      <c r="L19" s="8" t="s">
        <v>265</v>
      </c>
      <c r="M19" s="8">
        <v>3</v>
      </c>
      <c r="N19" s="8">
        <v>3</v>
      </c>
      <c r="O19" s="8">
        <v>0</v>
      </c>
      <c r="P19" s="8">
        <f t="shared" si="0"/>
        <v>3</v>
      </c>
      <c r="Q19" s="8"/>
    </row>
    <row r="20" spans="1:17" x14ac:dyDescent="0.25">
      <c r="A20" s="8">
        <v>20899</v>
      </c>
      <c r="B20" s="8" t="s">
        <v>266</v>
      </c>
      <c r="C20" s="9">
        <v>44070</v>
      </c>
      <c r="D20" s="8" t="s">
        <v>267</v>
      </c>
      <c r="E20" s="8"/>
      <c r="F20" s="10">
        <v>593913</v>
      </c>
      <c r="G20" s="10"/>
      <c r="H20" s="10"/>
      <c r="I20" s="8" t="s">
        <v>27</v>
      </c>
      <c r="J20" s="8" t="s">
        <v>268</v>
      </c>
      <c r="K20" s="8"/>
      <c r="L20" s="8" t="s">
        <v>265</v>
      </c>
      <c r="M20" s="8">
        <v>1</v>
      </c>
      <c r="N20" s="8">
        <v>1</v>
      </c>
      <c r="O20" s="8">
        <v>0</v>
      </c>
      <c r="P20" s="8">
        <f t="shared" si="0"/>
        <v>1</v>
      </c>
      <c r="Q20" s="8"/>
    </row>
    <row r="21" spans="1:17" x14ac:dyDescent="0.25">
      <c r="A21" s="8">
        <v>20899</v>
      </c>
      <c r="B21" s="8" t="s">
        <v>266</v>
      </c>
      <c r="C21" s="9">
        <v>44070</v>
      </c>
      <c r="D21" s="8" t="s">
        <v>267</v>
      </c>
      <c r="E21" s="8"/>
      <c r="F21" s="10">
        <v>594907</v>
      </c>
      <c r="G21" s="10"/>
      <c r="H21" s="10"/>
      <c r="I21" s="8" t="s">
        <v>27</v>
      </c>
      <c r="J21" s="8" t="s">
        <v>268</v>
      </c>
      <c r="K21" s="8"/>
      <c r="L21" s="8" t="s">
        <v>265</v>
      </c>
      <c r="M21" s="8">
        <v>11</v>
      </c>
      <c r="N21" s="8">
        <v>11</v>
      </c>
      <c r="O21" s="8">
        <v>0</v>
      </c>
      <c r="P21" s="8">
        <f t="shared" si="0"/>
        <v>11</v>
      </c>
      <c r="Q21" s="8"/>
    </row>
    <row r="22" spans="1:17" x14ac:dyDescent="0.25">
      <c r="A22" s="8">
        <v>20899</v>
      </c>
      <c r="B22" s="8" t="s">
        <v>266</v>
      </c>
      <c r="C22" s="9">
        <v>44070</v>
      </c>
      <c r="D22" s="8" t="s">
        <v>267</v>
      </c>
      <c r="E22" s="8"/>
      <c r="F22" s="10">
        <v>594903</v>
      </c>
      <c r="G22" s="10"/>
      <c r="H22" s="10"/>
      <c r="I22" s="8" t="s">
        <v>27</v>
      </c>
      <c r="J22" s="8" t="s">
        <v>270</v>
      </c>
      <c r="K22" s="8"/>
      <c r="L22" s="8" t="s">
        <v>265</v>
      </c>
      <c r="M22" s="8">
        <v>1</v>
      </c>
      <c r="N22" s="8">
        <v>1</v>
      </c>
      <c r="O22" s="8">
        <v>0</v>
      </c>
      <c r="P22" s="8">
        <f t="shared" si="0"/>
        <v>1</v>
      </c>
      <c r="Q22" s="8"/>
    </row>
    <row r="23" spans="1:17" x14ac:dyDescent="0.25">
      <c r="A23" s="8">
        <v>20899</v>
      </c>
      <c r="B23" s="8" t="s">
        <v>266</v>
      </c>
      <c r="C23" s="9">
        <v>44070</v>
      </c>
      <c r="D23" s="8" t="s">
        <v>267</v>
      </c>
      <c r="E23" s="8"/>
      <c r="F23" s="10"/>
      <c r="G23" s="10"/>
      <c r="H23" s="10"/>
      <c r="I23" s="8" t="s">
        <v>27</v>
      </c>
      <c r="J23" s="8" t="s">
        <v>268</v>
      </c>
      <c r="K23" s="8"/>
      <c r="L23" s="8" t="s">
        <v>265</v>
      </c>
      <c r="M23" s="8"/>
      <c r="N23" s="8"/>
      <c r="O23" s="8"/>
      <c r="P23" s="8">
        <f t="shared" si="0"/>
        <v>0</v>
      </c>
      <c r="Q23" s="8"/>
    </row>
    <row r="24" spans="1:17" x14ac:dyDescent="0.25">
      <c r="A24" s="8">
        <v>20899</v>
      </c>
      <c r="B24" s="8" t="s">
        <v>266</v>
      </c>
      <c r="C24" s="9">
        <v>44071</v>
      </c>
      <c r="D24" s="8" t="s">
        <v>267</v>
      </c>
      <c r="E24" s="8"/>
      <c r="F24" s="10">
        <v>593913</v>
      </c>
      <c r="G24" s="10"/>
      <c r="H24" s="10"/>
      <c r="I24" s="10" t="s">
        <v>27</v>
      </c>
      <c r="J24" s="8" t="s">
        <v>268</v>
      </c>
      <c r="K24" s="8"/>
      <c r="L24" s="8" t="s">
        <v>265</v>
      </c>
      <c r="M24" s="8" t="s">
        <v>464</v>
      </c>
      <c r="N24" s="8"/>
      <c r="O24" s="8"/>
      <c r="P24" s="8">
        <f t="shared" si="0"/>
        <v>0</v>
      </c>
      <c r="Q24" s="8"/>
    </row>
    <row r="25" spans="1:17" x14ac:dyDescent="0.25">
      <c r="A25" s="8">
        <v>20899</v>
      </c>
      <c r="B25" s="8" t="s">
        <v>266</v>
      </c>
      <c r="C25" s="9">
        <v>44071</v>
      </c>
      <c r="D25" s="8" t="s">
        <v>267</v>
      </c>
      <c r="E25" s="8"/>
      <c r="F25" s="10">
        <v>594402</v>
      </c>
      <c r="G25" s="10"/>
      <c r="H25" s="10"/>
      <c r="I25" s="10" t="s">
        <v>27</v>
      </c>
      <c r="J25" s="8" t="s">
        <v>270</v>
      </c>
      <c r="K25" s="8"/>
      <c r="L25" s="8" t="s">
        <v>265</v>
      </c>
      <c r="M25" s="8" t="s">
        <v>464</v>
      </c>
      <c r="N25" s="8"/>
      <c r="O25" s="8"/>
      <c r="P25" s="8">
        <f t="shared" si="0"/>
        <v>0</v>
      </c>
      <c r="Q25" s="8"/>
    </row>
    <row r="26" spans="1:17" x14ac:dyDescent="0.25">
      <c r="A26" s="8">
        <v>20899</v>
      </c>
      <c r="B26" s="8" t="s">
        <v>266</v>
      </c>
      <c r="C26" s="9">
        <v>44071</v>
      </c>
      <c r="D26" s="8" t="s">
        <v>267</v>
      </c>
      <c r="E26" s="8"/>
      <c r="F26" s="10">
        <v>594608</v>
      </c>
      <c r="G26" s="10"/>
      <c r="H26" s="8"/>
      <c r="I26" s="10" t="s">
        <v>27</v>
      </c>
      <c r="J26" s="8" t="s">
        <v>268</v>
      </c>
      <c r="K26" s="8"/>
      <c r="L26" s="8" t="s">
        <v>265</v>
      </c>
      <c r="M26" s="8">
        <v>4</v>
      </c>
      <c r="N26" s="8">
        <v>4</v>
      </c>
      <c r="O26" s="8">
        <v>0</v>
      </c>
      <c r="P26" s="8">
        <f t="shared" si="0"/>
        <v>4</v>
      </c>
      <c r="Q26" s="8"/>
    </row>
    <row r="27" spans="1:17" x14ac:dyDescent="0.25">
      <c r="A27" s="4">
        <v>20899</v>
      </c>
      <c r="B27" s="4" t="s">
        <v>266</v>
      </c>
      <c r="C27" s="5">
        <v>44071</v>
      </c>
      <c r="D27" s="4" t="s">
        <v>267</v>
      </c>
      <c r="E27" s="8"/>
      <c r="F27" s="10"/>
      <c r="G27" s="10" t="s">
        <v>286</v>
      </c>
      <c r="H27" s="8"/>
      <c r="I27" s="10" t="s">
        <v>27</v>
      </c>
      <c r="J27" s="8" t="s">
        <v>270</v>
      </c>
      <c r="K27" s="8"/>
      <c r="L27" s="8" t="s">
        <v>265</v>
      </c>
      <c r="M27" s="8"/>
      <c r="N27" s="8"/>
      <c r="O27" s="8"/>
      <c r="P27" s="8">
        <f t="shared" si="0"/>
        <v>0</v>
      </c>
      <c r="Q27" s="8"/>
    </row>
    <row r="28" spans="1:17" x14ac:dyDescent="0.25">
      <c r="A28" s="4">
        <v>20899</v>
      </c>
      <c r="B28" s="4" t="s">
        <v>266</v>
      </c>
      <c r="C28" s="5">
        <v>44071</v>
      </c>
      <c r="D28" s="4" t="s">
        <v>267</v>
      </c>
      <c r="E28" s="8"/>
      <c r="F28" s="8">
        <v>581347</v>
      </c>
      <c r="G28" s="8"/>
      <c r="H28" s="10"/>
      <c r="I28" s="10" t="s">
        <v>27</v>
      </c>
      <c r="J28" s="8" t="s">
        <v>268</v>
      </c>
      <c r="K28" s="8"/>
      <c r="L28" s="8" t="s">
        <v>265</v>
      </c>
      <c r="M28" s="8">
        <v>1</v>
      </c>
      <c r="N28" s="8">
        <v>1</v>
      </c>
      <c r="O28" s="8">
        <v>0</v>
      </c>
      <c r="P28" s="8">
        <f t="shared" si="0"/>
        <v>1</v>
      </c>
      <c r="Q28" s="8"/>
    </row>
    <row r="29" spans="1:17" x14ac:dyDescent="0.25">
      <c r="A29" s="4">
        <v>20899</v>
      </c>
      <c r="B29" s="4" t="s">
        <v>266</v>
      </c>
      <c r="C29" s="5">
        <v>44071</v>
      </c>
      <c r="D29" s="4" t="s">
        <v>267</v>
      </c>
      <c r="E29" s="8"/>
      <c r="F29" s="10"/>
      <c r="G29" s="8"/>
      <c r="H29" s="8"/>
      <c r="I29" s="10" t="s">
        <v>27</v>
      </c>
      <c r="J29" s="8" t="s">
        <v>274</v>
      </c>
      <c r="K29" s="8" t="s">
        <v>275</v>
      </c>
      <c r="L29" s="8" t="s">
        <v>265</v>
      </c>
      <c r="M29" s="8">
        <v>1</v>
      </c>
      <c r="N29" s="8">
        <v>1</v>
      </c>
      <c r="O29" s="8">
        <v>0</v>
      </c>
      <c r="P29" s="8">
        <f t="shared" si="0"/>
        <v>1</v>
      </c>
      <c r="Q29" s="8"/>
    </row>
    <row r="30" spans="1:17" x14ac:dyDescent="0.25">
      <c r="A30" s="4">
        <v>20899</v>
      </c>
      <c r="B30" s="4" t="s">
        <v>266</v>
      </c>
      <c r="C30" s="5">
        <v>44071</v>
      </c>
      <c r="D30" s="4" t="s">
        <v>267</v>
      </c>
      <c r="E30" s="8"/>
      <c r="F30" s="10">
        <v>594602</v>
      </c>
      <c r="G30" s="8"/>
      <c r="H30" s="8"/>
      <c r="I30" s="10" t="s">
        <v>27</v>
      </c>
      <c r="J30" s="8" t="s">
        <v>270</v>
      </c>
      <c r="K30" s="8"/>
      <c r="L30" s="8" t="s">
        <v>265</v>
      </c>
      <c r="M30" s="8">
        <v>2</v>
      </c>
      <c r="N30" s="8">
        <v>2</v>
      </c>
      <c r="O30" s="8">
        <v>0</v>
      </c>
      <c r="P30" s="8">
        <f t="shared" si="0"/>
        <v>2</v>
      </c>
      <c r="Q30" s="8"/>
    </row>
    <row r="31" spans="1:17" x14ac:dyDescent="0.25">
      <c r="A31" s="4">
        <v>20899</v>
      </c>
      <c r="B31" s="4" t="s">
        <v>266</v>
      </c>
      <c r="C31" s="5">
        <v>44071</v>
      </c>
      <c r="D31" s="4" t="s">
        <v>267</v>
      </c>
      <c r="E31" s="8"/>
      <c r="F31" s="8"/>
      <c r="G31" s="8"/>
      <c r="H31" s="8"/>
      <c r="I31" s="8" t="s">
        <v>27</v>
      </c>
      <c r="J31" s="8" t="s">
        <v>268</v>
      </c>
      <c r="K31" s="8" t="s">
        <v>287</v>
      </c>
      <c r="L31" s="8" t="s">
        <v>265</v>
      </c>
      <c r="M31" s="8">
        <v>1</v>
      </c>
      <c r="N31" s="8">
        <v>1</v>
      </c>
      <c r="O31" s="8">
        <v>0</v>
      </c>
      <c r="P31" s="8">
        <f t="shared" si="0"/>
        <v>1</v>
      </c>
      <c r="Q31" s="8"/>
    </row>
    <row r="32" spans="1:17" x14ac:dyDescent="0.25">
      <c r="A32" s="4">
        <v>20899</v>
      </c>
      <c r="B32" s="4" t="s">
        <v>266</v>
      </c>
      <c r="C32" s="5">
        <v>44072</v>
      </c>
      <c r="D32" s="4" t="s">
        <v>267</v>
      </c>
      <c r="E32" s="8"/>
      <c r="F32" s="8">
        <v>593486</v>
      </c>
      <c r="G32" s="8"/>
      <c r="H32" s="8"/>
      <c r="I32" s="8" t="s">
        <v>27</v>
      </c>
      <c r="J32" s="8" t="s">
        <v>274</v>
      </c>
      <c r="K32" s="11" t="s">
        <v>271</v>
      </c>
      <c r="L32" s="8" t="s">
        <v>265</v>
      </c>
      <c r="M32" s="8">
        <v>2</v>
      </c>
      <c r="N32" s="8">
        <v>1</v>
      </c>
      <c r="O32" s="8">
        <v>1</v>
      </c>
      <c r="P32" s="8">
        <f t="shared" si="0"/>
        <v>2</v>
      </c>
      <c r="Q32" s="8"/>
    </row>
    <row r="33" spans="1:17" x14ac:dyDescent="0.25">
      <c r="A33" s="4">
        <v>20899</v>
      </c>
      <c r="B33" s="4" t="s">
        <v>266</v>
      </c>
      <c r="C33" s="5">
        <v>44072</v>
      </c>
      <c r="D33" s="4" t="s">
        <v>267</v>
      </c>
      <c r="E33" s="8"/>
      <c r="F33" s="8">
        <v>594116</v>
      </c>
      <c r="G33" s="8"/>
      <c r="H33" s="8"/>
      <c r="I33" s="8" t="s">
        <v>27</v>
      </c>
      <c r="J33" s="8" t="s">
        <v>270</v>
      </c>
      <c r="K33" s="8"/>
      <c r="L33" s="8" t="s">
        <v>265</v>
      </c>
      <c r="M33" s="8">
        <v>2</v>
      </c>
      <c r="N33" s="8">
        <v>2</v>
      </c>
      <c r="O33" s="8">
        <v>0</v>
      </c>
      <c r="P33" s="8">
        <f t="shared" si="0"/>
        <v>2</v>
      </c>
      <c r="Q33" s="8"/>
    </row>
    <row r="34" spans="1:17" x14ac:dyDescent="0.25">
      <c r="A34" s="4">
        <v>6204</v>
      </c>
      <c r="B34" s="4" t="s">
        <v>266</v>
      </c>
      <c r="C34" s="5">
        <v>44074</v>
      </c>
      <c r="D34" s="4" t="s">
        <v>267</v>
      </c>
      <c r="E34" s="8">
        <v>130468</v>
      </c>
      <c r="F34" s="8">
        <v>593907</v>
      </c>
      <c r="G34" s="8"/>
      <c r="H34" s="8"/>
      <c r="I34" s="8" t="s">
        <v>27</v>
      </c>
      <c r="J34" s="8" t="s">
        <v>268</v>
      </c>
      <c r="K34" s="8" t="s">
        <v>288</v>
      </c>
      <c r="L34" s="8" t="s">
        <v>265</v>
      </c>
      <c r="M34" s="8">
        <v>6</v>
      </c>
      <c r="N34" s="8">
        <v>6</v>
      </c>
      <c r="O34" s="8">
        <v>0</v>
      </c>
      <c r="P34" s="8">
        <f t="shared" si="0"/>
        <v>6</v>
      </c>
      <c r="Q34" s="8"/>
    </row>
    <row r="35" spans="1:17" x14ac:dyDescent="0.25">
      <c r="A35" s="4">
        <v>6204</v>
      </c>
      <c r="B35" s="4" t="s">
        <v>266</v>
      </c>
      <c r="C35" s="5">
        <v>44074</v>
      </c>
      <c r="D35" s="4" t="s">
        <v>267</v>
      </c>
      <c r="E35" s="8" t="s">
        <v>323</v>
      </c>
      <c r="F35" s="8">
        <v>595224</v>
      </c>
      <c r="G35" s="8"/>
      <c r="H35" s="8"/>
      <c r="I35" s="8" t="s">
        <v>27</v>
      </c>
      <c r="J35" s="8" t="s">
        <v>268</v>
      </c>
      <c r="K35" s="8" t="s">
        <v>289</v>
      </c>
      <c r="L35" s="8" t="s">
        <v>537</v>
      </c>
      <c r="M35" s="8">
        <v>1</v>
      </c>
      <c r="N35" s="8">
        <v>1</v>
      </c>
      <c r="O35" s="8">
        <v>0</v>
      </c>
      <c r="P35" s="8">
        <f t="shared" si="0"/>
        <v>1</v>
      </c>
      <c r="Q35" s="8" t="s">
        <v>467</v>
      </c>
    </row>
    <row r="36" spans="1:17" x14ac:dyDescent="0.25">
      <c r="A36" s="4">
        <v>6204</v>
      </c>
      <c r="B36" s="4" t="s">
        <v>266</v>
      </c>
      <c r="C36" s="5">
        <v>44074</v>
      </c>
      <c r="D36" s="4" t="s">
        <v>267</v>
      </c>
      <c r="E36" s="8">
        <v>130429</v>
      </c>
      <c r="F36" s="8">
        <v>595062</v>
      </c>
      <c r="G36" s="10"/>
      <c r="H36" s="8"/>
      <c r="I36" s="8" t="s">
        <v>27</v>
      </c>
      <c r="J36" s="8" t="s">
        <v>284</v>
      </c>
      <c r="K36" s="8" t="s">
        <v>290</v>
      </c>
      <c r="L36" s="8" t="s">
        <v>265</v>
      </c>
      <c r="M36" s="8">
        <v>1</v>
      </c>
      <c r="N36" s="8">
        <v>1</v>
      </c>
      <c r="O36" s="8">
        <v>0</v>
      </c>
      <c r="P36" s="8">
        <f t="shared" si="0"/>
        <v>1</v>
      </c>
      <c r="Q36" s="8"/>
    </row>
    <row r="37" spans="1:17" x14ac:dyDescent="0.25">
      <c r="A37" s="4">
        <v>6204</v>
      </c>
      <c r="B37" s="4" t="s">
        <v>266</v>
      </c>
      <c r="C37" s="5">
        <v>44074</v>
      </c>
      <c r="D37" s="4" t="s">
        <v>267</v>
      </c>
      <c r="E37" s="8"/>
      <c r="F37" s="10">
        <v>593906</v>
      </c>
      <c r="G37" s="10"/>
      <c r="H37" s="10"/>
      <c r="I37" s="8" t="s">
        <v>27</v>
      </c>
      <c r="J37" s="8" t="s">
        <v>274</v>
      </c>
      <c r="K37" s="6" t="s">
        <v>271</v>
      </c>
      <c r="L37" s="8" t="s">
        <v>265</v>
      </c>
      <c r="M37" s="8">
        <v>1</v>
      </c>
      <c r="N37" s="8">
        <v>1</v>
      </c>
      <c r="O37" s="8">
        <v>0</v>
      </c>
      <c r="P37" s="8">
        <f t="shared" si="0"/>
        <v>1</v>
      </c>
      <c r="Q37" s="8"/>
    </row>
    <row r="38" spans="1:17" x14ac:dyDescent="0.25">
      <c r="A38" s="4">
        <v>6204</v>
      </c>
      <c r="B38" s="4" t="s">
        <v>266</v>
      </c>
      <c r="C38" s="5">
        <v>44075</v>
      </c>
      <c r="D38" s="4" t="s">
        <v>267</v>
      </c>
      <c r="E38" s="8">
        <v>130468</v>
      </c>
      <c r="F38" s="8">
        <v>593908</v>
      </c>
      <c r="G38" s="8"/>
      <c r="H38" s="8"/>
      <c r="I38" s="8" t="s">
        <v>27</v>
      </c>
      <c r="J38" s="8" t="s">
        <v>268</v>
      </c>
      <c r="K38" s="8" t="s">
        <v>291</v>
      </c>
      <c r="L38" s="8" t="s">
        <v>265</v>
      </c>
      <c r="M38" s="8">
        <v>6</v>
      </c>
      <c r="N38" s="8">
        <v>6</v>
      </c>
      <c r="O38" s="8">
        <v>0</v>
      </c>
      <c r="P38" s="8">
        <f t="shared" si="0"/>
        <v>6</v>
      </c>
      <c r="Q38" s="8"/>
    </row>
    <row r="39" spans="1:17" x14ac:dyDescent="0.25">
      <c r="A39" s="4">
        <v>6204</v>
      </c>
      <c r="B39" s="4" t="s">
        <v>266</v>
      </c>
      <c r="C39" s="5">
        <v>44075</v>
      </c>
      <c r="D39" s="4" t="s">
        <v>267</v>
      </c>
      <c r="E39" s="8">
        <v>130468</v>
      </c>
      <c r="F39" s="8">
        <v>593696</v>
      </c>
      <c r="G39" s="8"/>
      <c r="H39" s="8"/>
      <c r="I39" s="10" t="s">
        <v>27</v>
      </c>
      <c r="J39" s="8" t="s">
        <v>268</v>
      </c>
      <c r="K39" s="8" t="s">
        <v>292</v>
      </c>
      <c r="L39" s="8" t="s">
        <v>265</v>
      </c>
      <c r="M39" s="8">
        <v>1</v>
      </c>
      <c r="N39" s="8">
        <v>1</v>
      </c>
      <c r="O39" s="8">
        <v>0</v>
      </c>
      <c r="P39" s="8">
        <f t="shared" si="0"/>
        <v>1</v>
      </c>
      <c r="Q39" s="8"/>
    </row>
    <row r="40" spans="1:17" x14ac:dyDescent="0.25">
      <c r="A40" s="4">
        <v>6204</v>
      </c>
      <c r="B40" s="4" t="s">
        <v>266</v>
      </c>
      <c r="C40" s="5">
        <v>44076</v>
      </c>
      <c r="D40" s="4" t="s">
        <v>267</v>
      </c>
      <c r="E40" s="8">
        <v>130429</v>
      </c>
      <c r="F40" s="8">
        <v>595061</v>
      </c>
      <c r="G40" s="8"/>
      <c r="H40" s="8"/>
      <c r="I40" s="10" t="s">
        <v>27</v>
      </c>
      <c r="J40" s="8" t="s">
        <v>284</v>
      </c>
      <c r="K40" s="8" t="s">
        <v>293</v>
      </c>
      <c r="L40" s="8" t="s">
        <v>265</v>
      </c>
      <c r="M40" s="8">
        <v>6</v>
      </c>
      <c r="N40" s="8">
        <v>4</v>
      </c>
      <c r="O40" s="8">
        <v>2</v>
      </c>
      <c r="P40" s="8">
        <f t="shared" si="0"/>
        <v>6</v>
      </c>
      <c r="Q40" s="8"/>
    </row>
    <row r="41" spans="1:17" x14ac:dyDescent="0.25">
      <c r="A41" s="4">
        <v>20899</v>
      </c>
      <c r="B41" s="4" t="s">
        <v>266</v>
      </c>
      <c r="C41" s="5">
        <v>44077</v>
      </c>
      <c r="D41" s="4" t="s">
        <v>267</v>
      </c>
      <c r="E41" s="8" t="s">
        <v>294</v>
      </c>
      <c r="F41" s="8">
        <v>593491</v>
      </c>
      <c r="G41" s="8"/>
      <c r="H41" s="8"/>
      <c r="I41" s="8" t="s">
        <v>27</v>
      </c>
      <c r="J41" s="8" t="s">
        <v>295</v>
      </c>
      <c r="K41" s="8" t="s">
        <v>296</v>
      </c>
      <c r="L41" s="8" t="s">
        <v>537</v>
      </c>
      <c r="M41" s="8">
        <v>4</v>
      </c>
      <c r="N41" s="8">
        <v>3</v>
      </c>
      <c r="O41" s="8">
        <v>1</v>
      </c>
      <c r="P41" s="8">
        <f t="shared" si="0"/>
        <v>4</v>
      </c>
      <c r="Q41" s="8"/>
    </row>
    <row r="42" spans="1:17" x14ac:dyDescent="0.25">
      <c r="A42" s="4">
        <v>6204</v>
      </c>
      <c r="B42" s="4" t="s">
        <v>266</v>
      </c>
      <c r="C42" s="5">
        <v>44077</v>
      </c>
      <c r="D42" s="4" t="s">
        <v>267</v>
      </c>
      <c r="E42" s="8"/>
      <c r="F42" s="8">
        <v>595207</v>
      </c>
      <c r="G42" s="8"/>
      <c r="H42" s="8"/>
      <c r="I42" s="8" t="s">
        <v>27</v>
      </c>
      <c r="J42" s="8" t="s">
        <v>270</v>
      </c>
      <c r="K42" s="8"/>
      <c r="L42" s="8" t="s">
        <v>265</v>
      </c>
      <c r="M42" s="8">
        <v>2</v>
      </c>
      <c r="N42" s="8">
        <v>2</v>
      </c>
      <c r="O42" s="8">
        <v>0</v>
      </c>
      <c r="P42" s="8">
        <f t="shared" si="0"/>
        <v>2</v>
      </c>
      <c r="Q42" s="8"/>
    </row>
    <row r="43" spans="1:17" x14ac:dyDescent="0.25">
      <c r="A43" s="4">
        <v>20899</v>
      </c>
      <c r="B43" s="4" t="s">
        <v>266</v>
      </c>
      <c r="C43" s="5">
        <v>44082</v>
      </c>
      <c r="D43" s="4" t="s">
        <v>267</v>
      </c>
      <c r="E43" s="8"/>
      <c r="F43" s="10">
        <v>595075</v>
      </c>
      <c r="G43" s="8"/>
      <c r="H43" s="8"/>
      <c r="I43" s="8" t="s">
        <v>27</v>
      </c>
      <c r="J43" s="8" t="s">
        <v>268</v>
      </c>
      <c r="K43" s="8"/>
      <c r="L43" s="8" t="s">
        <v>265</v>
      </c>
      <c r="M43" s="8">
        <v>1</v>
      </c>
      <c r="N43" s="8">
        <v>1</v>
      </c>
      <c r="O43" s="8">
        <v>0</v>
      </c>
      <c r="P43" s="8">
        <f t="shared" si="0"/>
        <v>1</v>
      </c>
      <c r="Q43" s="8"/>
    </row>
    <row r="44" spans="1:17" x14ac:dyDescent="0.25">
      <c r="A44" s="4">
        <v>6204</v>
      </c>
      <c r="B44" s="4" t="s">
        <v>266</v>
      </c>
      <c r="C44" s="5">
        <v>44082</v>
      </c>
      <c r="D44" s="4" t="s">
        <v>267</v>
      </c>
      <c r="E44" s="8"/>
      <c r="F44" s="10">
        <v>595075</v>
      </c>
      <c r="G44" s="8"/>
      <c r="H44" s="8"/>
      <c r="I44" s="8" t="s">
        <v>27</v>
      </c>
      <c r="J44" s="8" t="s">
        <v>268</v>
      </c>
      <c r="K44" s="8"/>
      <c r="L44" s="8" t="s">
        <v>265</v>
      </c>
      <c r="M44" s="8" t="s">
        <v>464</v>
      </c>
      <c r="N44" s="8"/>
      <c r="O44" s="8"/>
      <c r="P44" s="8">
        <f t="shared" si="0"/>
        <v>0</v>
      </c>
      <c r="Q44" s="8"/>
    </row>
    <row r="45" spans="1:17" x14ac:dyDescent="0.25">
      <c r="A45" s="4">
        <v>6204</v>
      </c>
      <c r="B45" s="4" t="s">
        <v>266</v>
      </c>
      <c r="C45" s="5">
        <v>44082</v>
      </c>
      <c r="D45" s="4" t="s">
        <v>267</v>
      </c>
      <c r="E45" s="8"/>
      <c r="F45" s="10">
        <v>595077</v>
      </c>
      <c r="G45" s="8"/>
      <c r="H45" s="8"/>
      <c r="I45" s="8" t="s">
        <v>27</v>
      </c>
      <c r="J45" s="8" t="s">
        <v>268</v>
      </c>
      <c r="K45" s="8"/>
      <c r="L45" s="8" t="s">
        <v>265</v>
      </c>
      <c r="M45" s="8">
        <v>1</v>
      </c>
      <c r="N45" s="8">
        <v>1</v>
      </c>
      <c r="O45" s="8">
        <v>0</v>
      </c>
      <c r="P45" s="8">
        <f t="shared" si="0"/>
        <v>1</v>
      </c>
      <c r="Q45" s="8"/>
    </row>
    <row r="46" spans="1:17" x14ac:dyDescent="0.25">
      <c r="A46" s="4">
        <v>6204</v>
      </c>
      <c r="B46" s="4" t="s">
        <v>266</v>
      </c>
      <c r="C46" s="5">
        <v>44082</v>
      </c>
      <c r="D46" s="4" t="s">
        <v>267</v>
      </c>
      <c r="E46" s="8" t="s">
        <v>297</v>
      </c>
      <c r="F46" s="8" t="s">
        <v>298</v>
      </c>
      <c r="G46" s="8"/>
      <c r="H46" s="8"/>
      <c r="I46" s="10" t="s">
        <v>27</v>
      </c>
      <c r="J46" s="8" t="s">
        <v>284</v>
      </c>
      <c r="K46" s="8" t="s">
        <v>299</v>
      </c>
      <c r="L46" s="8" t="s">
        <v>537</v>
      </c>
      <c r="M46" s="8">
        <v>2</v>
      </c>
      <c r="N46" s="8">
        <v>1</v>
      </c>
      <c r="O46" s="8">
        <v>1</v>
      </c>
      <c r="P46" s="8">
        <f t="shared" si="0"/>
        <v>2</v>
      </c>
      <c r="Q46" s="8"/>
    </row>
    <row r="47" spans="1:17" x14ac:dyDescent="0.25">
      <c r="A47" s="4">
        <v>20899</v>
      </c>
      <c r="B47" s="4" t="s">
        <v>266</v>
      </c>
      <c r="C47" s="5">
        <v>44083</v>
      </c>
      <c r="D47" s="4" t="s">
        <v>267</v>
      </c>
      <c r="E47" s="8" t="s">
        <v>300</v>
      </c>
      <c r="F47" s="8">
        <v>596911</v>
      </c>
      <c r="G47" s="10"/>
      <c r="H47" s="8"/>
      <c r="I47" s="8" t="s">
        <v>27</v>
      </c>
      <c r="J47" s="8" t="s">
        <v>270</v>
      </c>
      <c r="K47" s="8" t="s">
        <v>301</v>
      </c>
      <c r="L47" s="8" t="s">
        <v>537</v>
      </c>
      <c r="M47" s="8">
        <v>1</v>
      </c>
      <c r="N47" s="8"/>
      <c r="O47" s="8"/>
      <c r="P47" s="8">
        <f t="shared" si="0"/>
        <v>0</v>
      </c>
      <c r="Q47" s="8"/>
    </row>
    <row r="48" spans="1:17" x14ac:dyDescent="0.25">
      <c r="A48" s="4">
        <v>20899</v>
      </c>
      <c r="B48" s="4" t="s">
        <v>266</v>
      </c>
      <c r="C48" s="5">
        <v>44083</v>
      </c>
      <c r="D48" s="4" t="s">
        <v>267</v>
      </c>
      <c r="E48" s="8" t="s">
        <v>302</v>
      </c>
      <c r="F48" s="8">
        <v>593486</v>
      </c>
      <c r="G48" s="10"/>
      <c r="H48" s="8"/>
      <c r="I48" s="8" t="s">
        <v>27</v>
      </c>
      <c r="J48" s="8" t="s">
        <v>270</v>
      </c>
      <c r="K48" s="6" t="s">
        <v>271</v>
      </c>
      <c r="L48" s="8" t="s">
        <v>537</v>
      </c>
      <c r="M48" s="8">
        <v>1</v>
      </c>
      <c r="N48" s="8">
        <v>1</v>
      </c>
      <c r="O48" s="8">
        <v>0</v>
      </c>
      <c r="P48" s="8">
        <f t="shared" si="0"/>
        <v>1</v>
      </c>
      <c r="Q48" s="8"/>
    </row>
    <row r="49" spans="1:17" x14ac:dyDescent="0.25">
      <c r="A49" s="4">
        <v>20899</v>
      </c>
      <c r="B49" s="4" t="s">
        <v>266</v>
      </c>
      <c r="C49" s="5">
        <v>44084</v>
      </c>
      <c r="D49" s="4" t="s">
        <v>267</v>
      </c>
      <c r="E49" s="8"/>
      <c r="F49" s="8">
        <v>595314</v>
      </c>
      <c r="G49" s="10"/>
      <c r="H49" s="8"/>
      <c r="I49" s="8" t="s">
        <v>27</v>
      </c>
      <c r="J49" s="8" t="s">
        <v>268</v>
      </c>
      <c r="K49" s="8"/>
      <c r="L49" s="8" t="s">
        <v>265</v>
      </c>
      <c r="M49" s="8">
        <v>3</v>
      </c>
      <c r="N49" s="8">
        <v>3</v>
      </c>
      <c r="O49" s="8">
        <v>0</v>
      </c>
      <c r="P49" s="8">
        <f t="shared" si="0"/>
        <v>3</v>
      </c>
      <c r="Q49" s="8"/>
    </row>
    <row r="50" spans="1:17" x14ac:dyDescent="0.25">
      <c r="A50" s="4">
        <v>6204</v>
      </c>
      <c r="B50" s="4" t="s">
        <v>266</v>
      </c>
      <c r="C50" s="5">
        <v>44088</v>
      </c>
      <c r="D50" s="4" t="s">
        <v>267</v>
      </c>
      <c r="E50" s="8"/>
      <c r="F50" s="8">
        <v>593891</v>
      </c>
      <c r="G50" s="10"/>
      <c r="H50" s="8"/>
      <c r="I50" s="8" t="s">
        <v>27</v>
      </c>
      <c r="J50" s="8" t="s">
        <v>268</v>
      </c>
      <c r="K50" s="8" t="s">
        <v>303</v>
      </c>
      <c r="L50" s="8" t="s">
        <v>265</v>
      </c>
      <c r="M50" s="8">
        <v>9</v>
      </c>
      <c r="N50" s="8">
        <v>8</v>
      </c>
      <c r="O50" s="8">
        <v>1</v>
      </c>
      <c r="P50" s="8">
        <f t="shared" si="0"/>
        <v>9</v>
      </c>
      <c r="Q50" s="8"/>
    </row>
    <row r="51" spans="1:17" x14ac:dyDescent="0.25">
      <c r="A51" s="4">
        <v>20899</v>
      </c>
      <c r="B51" s="4" t="s">
        <v>266</v>
      </c>
      <c r="C51" s="5">
        <v>44089</v>
      </c>
      <c r="D51" s="4" t="s">
        <v>267</v>
      </c>
      <c r="E51" s="8" t="s">
        <v>304</v>
      </c>
      <c r="F51" s="8">
        <v>593491</v>
      </c>
      <c r="G51" s="10"/>
      <c r="H51" s="8"/>
      <c r="I51" s="8" t="s">
        <v>27</v>
      </c>
      <c r="J51" s="8" t="s">
        <v>295</v>
      </c>
      <c r="K51" s="8" t="s">
        <v>305</v>
      </c>
      <c r="L51" s="8" t="s">
        <v>537</v>
      </c>
      <c r="M51" s="8">
        <v>1</v>
      </c>
      <c r="N51" s="8">
        <v>1</v>
      </c>
      <c r="O51" s="8">
        <v>0</v>
      </c>
      <c r="P51" s="8">
        <f t="shared" si="0"/>
        <v>1</v>
      </c>
      <c r="Q51" s="8" t="s">
        <v>348</v>
      </c>
    </row>
    <row r="52" spans="1:17" x14ac:dyDescent="0.25">
      <c r="A52" s="4">
        <v>6204</v>
      </c>
      <c r="B52" s="4" t="s">
        <v>266</v>
      </c>
      <c r="C52" s="5">
        <v>44089</v>
      </c>
      <c r="D52" s="4" t="s">
        <v>267</v>
      </c>
      <c r="E52" s="8">
        <v>130468</v>
      </c>
      <c r="F52" s="8">
        <v>593909</v>
      </c>
      <c r="G52" s="10"/>
      <c r="H52" s="8"/>
      <c r="I52" s="8" t="s">
        <v>27</v>
      </c>
      <c r="J52" s="8" t="s">
        <v>268</v>
      </c>
      <c r="K52" s="8" t="s">
        <v>306</v>
      </c>
      <c r="L52" s="8" t="s">
        <v>265</v>
      </c>
      <c r="M52" s="8">
        <v>6</v>
      </c>
      <c r="N52" s="8">
        <v>5</v>
      </c>
      <c r="O52" s="8">
        <v>1</v>
      </c>
      <c r="P52" s="8">
        <f t="shared" si="0"/>
        <v>6</v>
      </c>
      <c r="Q52" s="8" t="s">
        <v>463</v>
      </c>
    </row>
    <row r="53" spans="1:17" x14ac:dyDescent="0.25">
      <c r="A53" s="4">
        <v>6204</v>
      </c>
      <c r="B53" s="4" t="s">
        <v>266</v>
      </c>
      <c r="C53" s="5">
        <v>44090</v>
      </c>
      <c r="D53" s="4" t="s">
        <v>267</v>
      </c>
      <c r="E53" s="8"/>
      <c r="F53" s="8">
        <v>593898</v>
      </c>
      <c r="G53" s="10"/>
      <c r="H53" s="8"/>
      <c r="I53" s="8" t="s">
        <v>27</v>
      </c>
      <c r="J53" s="8" t="s">
        <v>268</v>
      </c>
      <c r="K53" s="8" t="s">
        <v>307</v>
      </c>
      <c r="L53" s="8" t="s">
        <v>265</v>
      </c>
      <c r="M53" s="8">
        <v>1</v>
      </c>
      <c r="N53" s="8">
        <v>1</v>
      </c>
      <c r="O53" s="8">
        <v>0</v>
      </c>
      <c r="P53" s="8">
        <f t="shared" si="0"/>
        <v>1</v>
      </c>
      <c r="Q53" s="8"/>
    </row>
    <row r="54" spans="1:17" x14ac:dyDescent="0.25">
      <c r="A54" s="4">
        <v>6204</v>
      </c>
      <c r="B54" s="4" t="s">
        <v>266</v>
      </c>
      <c r="C54" s="5">
        <v>44090</v>
      </c>
      <c r="D54" s="4" t="s">
        <v>267</v>
      </c>
      <c r="E54" s="8">
        <v>130468</v>
      </c>
      <c r="F54" s="8">
        <v>593910</v>
      </c>
      <c r="G54" s="10"/>
      <c r="H54" s="8"/>
      <c r="I54" s="8" t="s">
        <v>27</v>
      </c>
      <c r="J54" s="8" t="s">
        <v>268</v>
      </c>
      <c r="K54" s="8" t="s">
        <v>308</v>
      </c>
      <c r="L54" s="8" t="s">
        <v>265</v>
      </c>
      <c r="M54" s="8">
        <v>2</v>
      </c>
      <c r="N54" s="8">
        <v>2</v>
      </c>
      <c r="O54" s="8">
        <v>0</v>
      </c>
      <c r="P54" s="8">
        <f t="shared" si="0"/>
        <v>2</v>
      </c>
      <c r="Q54" s="8"/>
    </row>
    <row r="55" spans="1:17" x14ac:dyDescent="0.25">
      <c r="A55" s="4">
        <v>20899</v>
      </c>
      <c r="B55" s="4" t="s">
        <v>266</v>
      </c>
      <c r="C55" s="5">
        <v>44091</v>
      </c>
      <c r="D55" s="4" t="s">
        <v>267</v>
      </c>
      <c r="E55" s="8">
        <v>129574</v>
      </c>
      <c r="F55" s="8"/>
      <c r="G55" s="10"/>
      <c r="H55" s="8"/>
      <c r="I55" s="8" t="s">
        <v>27</v>
      </c>
      <c r="J55" s="8" t="s">
        <v>295</v>
      </c>
      <c r="K55" s="11" t="s">
        <v>309</v>
      </c>
      <c r="L55" s="8" t="s">
        <v>265</v>
      </c>
      <c r="M55" s="8"/>
      <c r="N55" s="8"/>
      <c r="O55" s="8"/>
      <c r="P55" s="8">
        <f t="shared" si="0"/>
        <v>0</v>
      </c>
      <c r="Q55" s="8"/>
    </row>
    <row r="56" spans="1:17" x14ac:dyDescent="0.25">
      <c r="A56" s="4">
        <v>6204</v>
      </c>
      <c r="B56" s="4" t="s">
        <v>266</v>
      </c>
      <c r="C56" s="5">
        <v>44091</v>
      </c>
      <c r="D56" s="4" t="s">
        <v>267</v>
      </c>
      <c r="E56" s="8"/>
      <c r="F56" s="8"/>
      <c r="G56" s="10"/>
      <c r="H56" s="8"/>
      <c r="I56" s="8" t="s">
        <v>27</v>
      </c>
      <c r="J56" s="8" t="s">
        <v>270</v>
      </c>
      <c r="K56" s="11" t="s">
        <v>275</v>
      </c>
      <c r="L56" s="8" t="s">
        <v>265</v>
      </c>
      <c r="M56" s="8"/>
      <c r="N56" s="8"/>
      <c r="O56" s="8"/>
      <c r="P56" s="8">
        <f t="shared" si="0"/>
        <v>0</v>
      </c>
      <c r="Q56" s="8"/>
    </row>
    <row r="57" spans="1:17" x14ac:dyDescent="0.25">
      <c r="A57" s="4">
        <v>20899</v>
      </c>
      <c r="B57" s="4" t="s">
        <v>266</v>
      </c>
      <c r="C57" s="5">
        <v>44092</v>
      </c>
      <c r="D57" s="4" t="s">
        <v>267</v>
      </c>
      <c r="E57" s="8"/>
      <c r="F57" s="8">
        <v>595915</v>
      </c>
      <c r="G57" s="10"/>
      <c r="H57" s="8"/>
      <c r="I57" s="8" t="s">
        <v>27</v>
      </c>
      <c r="J57" s="8" t="s">
        <v>310</v>
      </c>
      <c r="K57" s="8"/>
      <c r="L57" s="8" t="s">
        <v>265</v>
      </c>
      <c r="M57" s="8">
        <v>2</v>
      </c>
      <c r="N57" s="8">
        <v>2</v>
      </c>
      <c r="O57" s="8">
        <v>0</v>
      </c>
      <c r="P57" s="8">
        <f t="shared" si="0"/>
        <v>2</v>
      </c>
      <c r="Q57" s="8"/>
    </row>
    <row r="58" spans="1:17" x14ac:dyDescent="0.25">
      <c r="A58" s="4">
        <v>6204</v>
      </c>
      <c r="B58" s="4" t="s">
        <v>266</v>
      </c>
      <c r="C58" s="5">
        <v>44097</v>
      </c>
      <c r="D58" s="4" t="s">
        <v>267</v>
      </c>
      <c r="E58" s="8"/>
      <c r="F58" s="8">
        <v>596371</v>
      </c>
      <c r="G58" s="10"/>
      <c r="H58" s="8"/>
      <c r="I58" s="8" t="s">
        <v>27</v>
      </c>
      <c r="J58" s="8" t="s">
        <v>268</v>
      </c>
      <c r="K58" s="8"/>
      <c r="L58" s="8" t="s">
        <v>265</v>
      </c>
      <c r="M58" s="8">
        <v>6</v>
      </c>
      <c r="N58" s="8">
        <v>6</v>
      </c>
      <c r="O58" s="8">
        <v>0</v>
      </c>
      <c r="P58" s="8">
        <f t="shared" si="0"/>
        <v>6</v>
      </c>
      <c r="Q58" s="8"/>
    </row>
    <row r="59" spans="1:17" x14ac:dyDescent="0.25">
      <c r="A59" s="4">
        <v>6204</v>
      </c>
      <c r="B59" s="4" t="s">
        <v>266</v>
      </c>
      <c r="C59" s="5">
        <v>44097</v>
      </c>
      <c r="D59" s="4" t="s">
        <v>267</v>
      </c>
      <c r="E59" s="8" t="s">
        <v>311</v>
      </c>
      <c r="F59" s="8" t="s">
        <v>312</v>
      </c>
      <c r="G59" s="10"/>
      <c r="H59" s="8"/>
      <c r="I59" s="8" t="s">
        <v>27</v>
      </c>
      <c r="J59" s="8" t="s">
        <v>268</v>
      </c>
      <c r="K59" s="8" t="s">
        <v>66</v>
      </c>
      <c r="L59" s="8" t="s">
        <v>537</v>
      </c>
      <c r="M59" s="8">
        <v>1</v>
      </c>
      <c r="N59" s="8">
        <v>1</v>
      </c>
      <c r="O59" s="8">
        <v>0</v>
      </c>
      <c r="P59" s="8">
        <f t="shared" si="0"/>
        <v>1</v>
      </c>
      <c r="Q59" s="8"/>
    </row>
    <row r="60" spans="1:17" x14ac:dyDescent="0.25">
      <c r="A60" s="4">
        <v>6204</v>
      </c>
      <c r="B60" s="4" t="s">
        <v>266</v>
      </c>
      <c r="C60" s="5">
        <v>44097</v>
      </c>
      <c r="D60" s="4" t="s">
        <v>267</v>
      </c>
      <c r="E60" s="8" t="s">
        <v>313</v>
      </c>
      <c r="F60" s="8" t="s">
        <v>314</v>
      </c>
      <c r="G60" s="10"/>
      <c r="H60" s="8"/>
      <c r="I60" s="8" t="s">
        <v>27</v>
      </c>
      <c r="J60" s="8" t="s">
        <v>315</v>
      </c>
      <c r="K60" s="8" t="s">
        <v>316</v>
      </c>
      <c r="L60" s="8" t="s">
        <v>537</v>
      </c>
      <c r="M60" s="8">
        <v>1</v>
      </c>
      <c r="N60" s="8">
        <v>0</v>
      </c>
      <c r="O60" s="8">
        <v>1</v>
      </c>
      <c r="P60" s="8">
        <f t="shared" si="0"/>
        <v>1</v>
      </c>
      <c r="Q60" s="8" t="s">
        <v>466</v>
      </c>
    </row>
    <row r="61" spans="1:17" x14ac:dyDescent="0.25">
      <c r="A61" s="4">
        <v>6204</v>
      </c>
      <c r="B61" s="4" t="s">
        <v>266</v>
      </c>
      <c r="C61" s="5">
        <v>44097</v>
      </c>
      <c r="D61" s="4" t="s">
        <v>267</v>
      </c>
      <c r="E61" s="8"/>
      <c r="F61" s="8">
        <v>596064</v>
      </c>
      <c r="G61" s="10"/>
      <c r="H61" s="8"/>
      <c r="I61" s="8" t="s">
        <v>27</v>
      </c>
      <c r="J61" s="8" t="s">
        <v>268</v>
      </c>
      <c r="K61" s="8"/>
      <c r="L61" s="8" t="s">
        <v>265</v>
      </c>
      <c r="M61" s="8">
        <v>2</v>
      </c>
      <c r="N61" s="8">
        <v>2</v>
      </c>
      <c r="O61" s="8">
        <v>0</v>
      </c>
      <c r="P61" s="8">
        <f t="shared" si="0"/>
        <v>2</v>
      </c>
      <c r="Q61" s="8"/>
    </row>
    <row r="62" spans="1:17" x14ac:dyDescent="0.25">
      <c r="A62" s="4">
        <v>6206</v>
      </c>
      <c r="B62" s="4" t="s">
        <v>266</v>
      </c>
      <c r="C62" s="5">
        <v>44098</v>
      </c>
      <c r="D62" s="4" t="s">
        <v>267</v>
      </c>
      <c r="E62" s="8"/>
      <c r="F62" s="8">
        <v>596060</v>
      </c>
      <c r="G62" s="10"/>
      <c r="H62" s="8"/>
      <c r="I62" s="8" t="s">
        <v>27</v>
      </c>
      <c r="J62" s="8" t="s">
        <v>317</v>
      </c>
      <c r="K62" s="8"/>
      <c r="L62" s="8" t="s">
        <v>265</v>
      </c>
      <c r="M62" s="8">
        <v>1</v>
      </c>
      <c r="N62" s="8">
        <v>1</v>
      </c>
      <c r="O62" s="8">
        <v>0</v>
      </c>
      <c r="P62" s="8">
        <f t="shared" si="0"/>
        <v>1</v>
      </c>
      <c r="Q62" s="8"/>
    </row>
    <row r="63" spans="1:17" x14ac:dyDescent="0.25">
      <c r="A63" s="4">
        <v>6206</v>
      </c>
      <c r="B63" s="4"/>
      <c r="C63" s="5">
        <v>44098</v>
      </c>
      <c r="D63" s="4" t="s">
        <v>267</v>
      </c>
      <c r="E63" s="8"/>
      <c r="F63" s="8">
        <v>595765</v>
      </c>
      <c r="G63" s="10"/>
      <c r="H63" s="8"/>
      <c r="I63" s="8" t="s">
        <v>27</v>
      </c>
      <c r="J63" s="8" t="s">
        <v>315</v>
      </c>
      <c r="K63" s="8" t="s">
        <v>318</v>
      </c>
      <c r="L63" s="8" t="s">
        <v>265</v>
      </c>
      <c r="M63" s="8">
        <v>1</v>
      </c>
      <c r="N63" s="8">
        <v>1</v>
      </c>
      <c r="O63" s="8">
        <v>0</v>
      </c>
      <c r="P63" s="8">
        <f t="shared" si="0"/>
        <v>1</v>
      </c>
      <c r="Q63" s="8"/>
    </row>
    <row r="64" spans="1:17" x14ac:dyDescent="0.25">
      <c r="A64" s="4">
        <v>20899</v>
      </c>
      <c r="B64" s="4" t="s">
        <v>266</v>
      </c>
      <c r="C64" s="5">
        <v>44102</v>
      </c>
      <c r="D64" s="4" t="s">
        <v>267</v>
      </c>
      <c r="E64" s="8"/>
      <c r="F64" s="8">
        <v>595919</v>
      </c>
      <c r="G64" s="10"/>
      <c r="H64" s="8"/>
      <c r="I64" s="8" t="s">
        <v>27</v>
      </c>
      <c r="J64" s="8" t="s">
        <v>310</v>
      </c>
      <c r="K64" s="8"/>
      <c r="L64" s="8" t="s">
        <v>265</v>
      </c>
      <c r="M64" s="8">
        <v>1</v>
      </c>
      <c r="N64" s="8">
        <v>1</v>
      </c>
      <c r="O64" s="8"/>
      <c r="P64" s="8">
        <f t="shared" si="0"/>
        <v>1</v>
      </c>
      <c r="Q64" s="8"/>
    </row>
    <row r="65" spans="1:17" x14ac:dyDescent="0.25">
      <c r="A65" s="4">
        <v>6206</v>
      </c>
      <c r="B65" s="4" t="s">
        <v>266</v>
      </c>
      <c r="C65" s="5">
        <v>44102</v>
      </c>
      <c r="D65" s="4" t="s">
        <v>267</v>
      </c>
      <c r="E65" s="8"/>
      <c r="F65" s="8">
        <v>596847</v>
      </c>
      <c r="G65" s="10"/>
      <c r="H65" s="8"/>
      <c r="I65" s="8" t="s">
        <v>27</v>
      </c>
      <c r="J65" s="8" t="s">
        <v>268</v>
      </c>
      <c r="K65" s="8"/>
      <c r="L65" s="8" t="s">
        <v>265</v>
      </c>
      <c r="M65" s="8">
        <v>3</v>
      </c>
      <c r="N65" s="8">
        <v>3</v>
      </c>
      <c r="O65" s="8">
        <v>0</v>
      </c>
      <c r="P65" s="8">
        <f t="shared" si="0"/>
        <v>3</v>
      </c>
      <c r="Q65" s="8"/>
    </row>
    <row r="66" spans="1:17" x14ac:dyDescent="0.25">
      <c r="A66" s="4">
        <v>20899</v>
      </c>
      <c r="B66" s="4" t="s">
        <v>266</v>
      </c>
      <c r="C66" s="5">
        <v>44105</v>
      </c>
      <c r="D66" s="4" t="s">
        <v>267</v>
      </c>
      <c r="E66" s="8">
        <v>177896</v>
      </c>
      <c r="F66" s="10"/>
      <c r="G66" s="10"/>
      <c r="H66" s="8"/>
      <c r="I66" s="8" t="s">
        <v>27</v>
      </c>
      <c r="J66" s="8" t="s">
        <v>268</v>
      </c>
      <c r="K66" s="8" t="s">
        <v>515</v>
      </c>
      <c r="L66" s="8" t="s">
        <v>537</v>
      </c>
      <c r="M66" s="8">
        <v>1</v>
      </c>
      <c r="N66" s="8"/>
      <c r="O66" s="8"/>
      <c r="P66" s="8">
        <f t="shared" si="0"/>
        <v>0</v>
      </c>
      <c r="Q66" s="8"/>
    </row>
    <row r="67" spans="1:17" x14ac:dyDescent="0.25">
      <c r="A67" s="4">
        <v>20899</v>
      </c>
      <c r="B67" s="4" t="s">
        <v>266</v>
      </c>
      <c r="C67" s="5">
        <v>44105</v>
      </c>
      <c r="D67" s="4" t="s">
        <v>267</v>
      </c>
      <c r="E67" s="8">
        <v>177895</v>
      </c>
      <c r="F67" s="10"/>
      <c r="G67" s="10"/>
      <c r="H67" s="8"/>
      <c r="I67" s="8" t="s">
        <v>27</v>
      </c>
      <c r="J67" s="8" t="s">
        <v>268</v>
      </c>
      <c r="K67" s="8" t="s">
        <v>516</v>
      </c>
      <c r="L67" s="8" t="s">
        <v>537</v>
      </c>
      <c r="M67" s="8">
        <v>1</v>
      </c>
      <c r="N67" s="8"/>
      <c r="O67" s="8"/>
      <c r="P67" s="8">
        <f t="shared" ref="P67:P90" si="1">N67+O67</f>
        <v>0</v>
      </c>
      <c r="Q67" s="8"/>
    </row>
    <row r="68" spans="1:17" x14ac:dyDescent="0.25">
      <c r="A68" s="4">
        <v>20899</v>
      </c>
      <c r="B68" s="4" t="s">
        <v>266</v>
      </c>
      <c r="C68" s="5">
        <v>44109</v>
      </c>
      <c r="D68" s="4" t="s">
        <v>267</v>
      </c>
      <c r="E68" s="8"/>
      <c r="F68" s="10">
        <v>596724</v>
      </c>
      <c r="G68" s="10"/>
      <c r="H68" s="8"/>
      <c r="I68" s="8" t="s">
        <v>27</v>
      </c>
      <c r="J68" s="8" t="s">
        <v>268</v>
      </c>
      <c r="K68" s="8"/>
      <c r="L68" s="8" t="s">
        <v>265</v>
      </c>
      <c r="M68" s="8"/>
      <c r="N68" s="8"/>
      <c r="O68" s="8"/>
      <c r="P68" s="8">
        <f t="shared" si="1"/>
        <v>0</v>
      </c>
      <c r="Q68" s="8"/>
    </row>
    <row r="69" spans="1:17" x14ac:dyDescent="0.25">
      <c r="A69" s="4">
        <v>20899</v>
      </c>
      <c r="B69" s="4" t="s">
        <v>266</v>
      </c>
      <c r="C69" s="5">
        <v>44109</v>
      </c>
      <c r="D69" s="4" t="s">
        <v>267</v>
      </c>
      <c r="E69" s="8"/>
      <c r="F69" s="10"/>
      <c r="G69" s="10"/>
      <c r="H69" s="8"/>
      <c r="I69" s="8" t="s">
        <v>27</v>
      </c>
      <c r="J69" s="8" t="s">
        <v>268</v>
      </c>
      <c r="K69" s="8" t="s">
        <v>517</v>
      </c>
      <c r="L69" s="8" t="s">
        <v>265</v>
      </c>
      <c r="M69" s="8"/>
      <c r="N69" s="8"/>
      <c r="O69" s="8"/>
      <c r="P69" s="8">
        <f t="shared" si="1"/>
        <v>0</v>
      </c>
      <c r="Q69" s="8"/>
    </row>
    <row r="70" spans="1:17" x14ac:dyDescent="0.25">
      <c r="A70" s="4">
        <v>20899</v>
      </c>
      <c r="B70" s="4" t="s">
        <v>266</v>
      </c>
      <c r="C70" s="5">
        <v>44109</v>
      </c>
      <c r="D70" s="4" t="s">
        <v>267</v>
      </c>
      <c r="E70" s="8"/>
      <c r="F70" s="8"/>
      <c r="G70" s="8"/>
      <c r="H70" s="8"/>
      <c r="I70" s="8" t="s">
        <v>27</v>
      </c>
      <c r="J70" s="8" t="s">
        <v>268</v>
      </c>
      <c r="K70" s="8" t="s">
        <v>518</v>
      </c>
      <c r="L70" s="8" t="s">
        <v>265</v>
      </c>
      <c r="M70" s="8"/>
      <c r="N70" s="8"/>
      <c r="O70" s="8"/>
      <c r="P70" s="8">
        <f t="shared" si="1"/>
        <v>0</v>
      </c>
      <c r="Q70" s="8"/>
    </row>
    <row r="71" spans="1:17" x14ac:dyDescent="0.25">
      <c r="A71" s="4">
        <v>20899</v>
      </c>
      <c r="B71" s="4" t="s">
        <v>266</v>
      </c>
      <c r="C71" s="5">
        <v>44109</v>
      </c>
      <c r="D71" s="4" t="s">
        <v>267</v>
      </c>
      <c r="E71" s="8"/>
      <c r="F71" s="10"/>
      <c r="G71" s="10"/>
      <c r="H71" s="8"/>
      <c r="I71" s="8" t="s">
        <v>27</v>
      </c>
      <c r="J71" s="8" t="s">
        <v>268</v>
      </c>
      <c r="K71" s="8" t="s">
        <v>519</v>
      </c>
      <c r="L71" s="8" t="s">
        <v>265</v>
      </c>
      <c r="M71" s="8"/>
      <c r="N71" s="8"/>
      <c r="O71" s="8"/>
      <c r="P71" s="8">
        <f t="shared" si="1"/>
        <v>0</v>
      </c>
      <c r="Q71" s="8"/>
    </row>
    <row r="72" spans="1:17" x14ac:dyDescent="0.25">
      <c r="A72" s="4">
        <v>20899</v>
      </c>
      <c r="B72" s="4" t="s">
        <v>266</v>
      </c>
      <c r="C72" s="5">
        <v>44109</v>
      </c>
      <c r="D72" s="4" t="s">
        <v>267</v>
      </c>
      <c r="E72" s="8"/>
      <c r="F72" s="10"/>
      <c r="G72" s="10"/>
      <c r="H72" s="8"/>
      <c r="I72" s="8" t="s">
        <v>27</v>
      </c>
      <c r="J72" s="8" t="s">
        <v>268</v>
      </c>
      <c r="K72" s="8" t="s">
        <v>520</v>
      </c>
      <c r="L72" s="8" t="s">
        <v>265</v>
      </c>
      <c r="M72" s="8"/>
      <c r="N72" s="8"/>
      <c r="O72" s="8"/>
      <c r="P72" s="8">
        <f t="shared" si="1"/>
        <v>0</v>
      </c>
      <c r="Q72" s="8"/>
    </row>
    <row r="73" spans="1:17" x14ac:dyDescent="0.25">
      <c r="A73" s="4">
        <v>20899</v>
      </c>
      <c r="B73" s="4" t="s">
        <v>266</v>
      </c>
      <c r="C73" s="5">
        <v>44109</v>
      </c>
      <c r="D73" s="4" t="s">
        <v>267</v>
      </c>
      <c r="E73" s="8"/>
      <c r="F73" s="8"/>
      <c r="G73" s="8"/>
      <c r="H73" s="8"/>
      <c r="I73" s="8" t="s">
        <v>27</v>
      </c>
      <c r="J73" s="8" t="s">
        <v>268</v>
      </c>
      <c r="K73" s="8" t="s">
        <v>521</v>
      </c>
      <c r="L73" s="8" t="s">
        <v>265</v>
      </c>
      <c r="M73" s="8"/>
      <c r="N73" s="8"/>
      <c r="O73" s="8"/>
      <c r="P73" s="8">
        <f t="shared" si="1"/>
        <v>0</v>
      </c>
      <c r="Q73" s="8"/>
    </row>
    <row r="74" spans="1:17" x14ac:dyDescent="0.25">
      <c r="A74" s="4">
        <v>20899</v>
      </c>
      <c r="B74" s="4" t="s">
        <v>266</v>
      </c>
      <c r="C74" s="5">
        <v>44109</v>
      </c>
      <c r="D74" s="4" t="s">
        <v>267</v>
      </c>
      <c r="E74" s="8"/>
      <c r="F74" s="8"/>
      <c r="G74" s="8"/>
      <c r="H74" s="8"/>
      <c r="I74" s="8" t="s">
        <v>27</v>
      </c>
      <c r="J74" s="8" t="s">
        <v>268</v>
      </c>
      <c r="K74" s="8" t="s">
        <v>522</v>
      </c>
      <c r="L74" s="8" t="s">
        <v>265</v>
      </c>
      <c r="M74" s="8"/>
      <c r="N74" s="8"/>
      <c r="O74" s="8"/>
      <c r="P74" s="8">
        <f t="shared" si="1"/>
        <v>0</v>
      </c>
      <c r="Q74" s="8"/>
    </row>
    <row r="75" spans="1:17" x14ac:dyDescent="0.25">
      <c r="A75" s="4">
        <v>20899</v>
      </c>
      <c r="B75" s="4" t="s">
        <v>266</v>
      </c>
      <c r="C75" s="5">
        <v>44109</v>
      </c>
      <c r="D75" s="4" t="s">
        <v>267</v>
      </c>
      <c r="E75" s="8"/>
      <c r="F75" s="8"/>
      <c r="G75" s="10"/>
      <c r="H75" s="8"/>
      <c r="I75" s="8" t="s">
        <v>27</v>
      </c>
      <c r="J75" s="8" t="s">
        <v>268</v>
      </c>
      <c r="K75" s="8" t="s">
        <v>523</v>
      </c>
      <c r="L75" s="8" t="s">
        <v>265</v>
      </c>
      <c r="M75" s="8"/>
      <c r="N75" s="8"/>
      <c r="O75" s="8"/>
      <c r="P75" s="8">
        <f t="shared" si="1"/>
        <v>0</v>
      </c>
      <c r="Q75" s="8"/>
    </row>
    <row r="76" spans="1:17" x14ac:dyDescent="0.25">
      <c r="A76" s="4">
        <v>6204</v>
      </c>
      <c r="B76" s="4" t="s">
        <v>266</v>
      </c>
      <c r="C76" s="5">
        <v>44111</v>
      </c>
      <c r="D76" s="4" t="s">
        <v>267</v>
      </c>
      <c r="E76" s="8"/>
      <c r="F76" s="8">
        <v>596991</v>
      </c>
      <c r="G76" s="10"/>
      <c r="H76" s="8"/>
      <c r="I76" s="8" t="s">
        <v>27</v>
      </c>
      <c r="J76" s="8" t="s">
        <v>315</v>
      </c>
      <c r="K76" s="8" t="s">
        <v>524</v>
      </c>
      <c r="L76" s="8" t="s">
        <v>265</v>
      </c>
      <c r="M76" s="8">
        <v>1</v>
      </c>
      <c r="N76" s="8"/>
      <c r="O76" s="8"/>
      <c r="P76" s="8">
        <f t="shared" si="1"/>
        <v>0</v>
      </c>
      <c r="Q76" s="8"/>
    </row>
    <row r="77" spans="1:17" x14ac:dyDescent="0.25">
      <c r="A77" s="4">
        <v>6204</v>
      </c>
      <c r="B77" s="4" t="s">
        <v>266</v>
      </c>
      <c r="C77" s="5">
        <v>44111</v>
      </c>
      <c r="D77" s="4" t="s">
        <v>267</v>
      </c>
      <c r="E77" s="8"/>
      <c r="F77" s="8">
        <v>596973</v>
      </c>
      <c r="G77" s="8"/>
      <c r="H77" s="8"/>
      <c r="I77" s="8" t="s">
        <v>27</v>
      </c>
      <c r="J77" s="8" t="s">
        <v>315</v>
      </c>
      <c r="K77" s="8" t="s">
        <v>525</v>
      </c>
      <c r="L77" s="8" t="s">
        <v>265</v>
      </c>
      <c r="M77" s="8">
        <v>4</v>
      </c>
      <c r="N77" s="8">
        <v>3</v>
      </c>
      <c r="O77" s="8">
        <v>1</v>
      </c>
      <c r="P77" s="8">
        <f t="shared" si="1"/>
        <v>4</v>
      </c>
      <c r="Q77" s="8"/>
    </row>
    <row r="78" spans="1:17" x14ac:dyDescent="0.25">
      <c r="A78" s="4">
        <v>6204</v>
      </c>
      <c r="B78" s="4" t="s">
        <v>266</v>
      </c>
      <c r="C78" s="5">
        <v>44112</v>
      </c>
      <c r="D78" s="4" t="s">
        <v>267</v>
      </c>
      <c r="E78" s="8"/>
      <c r="F78" s="8">
        <v>597317</v>
      </c>
      <c r="G78" s="8"/>
      <c r="H78" s="8"/>
      <c r="I78" s="8" t="s">
        <v>27</v>
      </c>
      <c r="J78" s="8" t="s">
        <v>526</v>
      </c>
      <c r="K78" s="8"/>
      <c r="L78" s="8" t="s">
        <v>265</v>
      </c>
      <c r="M78" s="8"/>
      <c r="N78" s="8"/>
      <c r="O78" s="8"/>
      <c r="P78" s="8">
        <f t="shared" si="1"/>
        <v>0</v>
      </c>
      <c r="Q78" s="8"/>
    </row>
    <row r="79" spans="1:17" x14ac:dyDescent="0.25">
      <c r="A79" s="4">
        <v>20899</v>
      </c>
      <c r="B79" s="4" t="s">
        <v>266</v>
      </c>
      <c r="C79" s="5">
        <v>44113</v>
      </c>
      <c r="D79" s="4" t="s">
        <v>267</v>
      </c>
      <c r="E79" s="8">
        <v>130959</v>
      </c>
      <c r="F79" s="8"/>
      <c r="G79" s="8"/>
      <c r="H79" s="8"/>
      <c r="I79" s="8" t="s">
        <v>27</v>
      </c>
      <c r="J79" s="8" t="s">
        <v>295</v>
      </c>
      <c r="K79" s="8" t="s">
        <v>527</v>
      </c>
      <c r="L79" s="8" t="s">
        <v>265</v>
      </c>
      <c r="M79" s="8">
        <v>1</v>
      </c>
      <c r="N79" s="8">
        <v>0</v>
      </c>
      <c r="O79" s="8">
        <v>1</v>
      </c>
      <c r="P79" s="8">
        <f t="shared" si="1"/>
        <v>1</v>
      </c>
      <c r="Q79" s="8"/>
    </row>
    <row r="80" spans="1:17" x14ac:dyDescent="0.25">
      <c r="A80" s="4">
        <v>6204</v>
      </c>
      <c r="B80" s="4" t="s">
        <v>266</v>
      </c>
      <c r="C80" s="5">
        <v>44116</v>
      </c>
      <c r="D80" s="4" t="s">
        <v>267</v>
      </c>
      <c r="E80" s="8"/>
      <c r="F80" s="8">
        <v>597104</v>
      </c>
      <c r="G80" s="8"/>
      <c r="H80" s="8"/>
      <c r="I80" s="8" t="s">
        <v>27</v>
      </c>
      <c r="J80" s="8" t="s">
        <v>268</v>
      </c>
      <c r="K80" s="8"/>
      <c r="L80" s="8" t="s">
        <v>265</v>
      </c>
      <c r="M80" s="8"/>
      <c r="N80" s="8"/>
      <c r="O80" s="8"/>
      <c r="P80" s="8">
        <f t="shared" si="1"/>
        <v>0</v>
      </c>
      <c r="Q80" s="8"/>
    </row>
    <row r="81" spans="1:17" x14ac:dyDescent="0.25">
      <c r="A81" s="4">
        <v>6204</v>
      </c>
      <c r="B81" s="4" t="s">
        <v>266</v>
      </c>
      <c r="C81" s="5">
        <v>44116</v>
      </c>
      <c r="D81" s="4" t="s">
        <v>267</v>
      </c>
      <c r="E81" s="8">
        <v>177959</v>
      </c>
      <c r="F81" s="8" t="s">
        <v>528</v>
      </c>
      <c r="G81" s="8"/>
      <c r="H81" s="8"/>
      <c r="I81" s="8" t="s">
        <v>27</v>
      </c>
      <c r="J81" s="8" t="s">
        <v>315</v>
      </c>
      <c r="K81" s="8" t="s">
        <v>529</v>
      </c>
      <c r="L81" s="8" t="s">
        <v>537</v>
      </c>
      <c r="M81" s="8">
        <v>1</v>
      </c>
      <c r="N81" s="8"/>
      <c r="O81" s="8"/>
      <c r="P81" s="8">
        <f t="shared" si="1"/>
        <v>0</v>
      </c>
      <c r="Q81" s="8"/>
    </row>
    <row r="82" spans="1:17" x14ac:dyDescent="0.25">
      <c r="A82" s="4">
        <v>6204</v>
      </c>
      <c r="B82" s="4" t="s">
        <v>266</v>
      </c>
      <c r="C82" s="5">
        <v>44117</v>
      </c>
      <c r="D82" s="4" t="s">
        <v>267</v>
      </c>
      <c r="E82" s="8">
        <v>130620</v>
      </c>
      <c r="F82" s="8">
        <v>597558</v>
      </c>
      <c r="G82" s="8"/>
      <c r="H82" s="8"/>
      <c r="I82" s="8" t="s">
        <v>27</v>
      </c>
      <c r="J82" s="8" t="s">
        <v>315</v>
      </c>
      <c r="K82" s="8" t="s">
        <v>530</v>
      </c>
      <c r="L82" s="8" t="s">
        <v>265</v>
      </c>
      <c r="M82" s="46">
        <v>1</v>
      </c>
      <c r="N82" s="8"/>
      <c r="O82" s="8"/>
      <c r="P82" s="8">
        <f t="shared" si="1"/>
        <v>0</v>
      </c>
      <c r="Q82" s="8" t="s">
        <v>541</v>
      </c>
    </row>
    <row r="83" spans="1:17" x14ac:dyDescent="0.25">
      <c r="A83" s="4">
        <v>20899</v>
      </c>
      <c r="B83" s="4" t="s">
        <v>266</v>
      </c>
      <c r="C83" s="5">
        <v>44118</v>
      </c>
      <c r="D83" s="4" t="s">
        <v>267</v>
      </c>
      <c r="E83" s="8">
        <v>177984</v>
      </c>
      <c r="F83" s="8"/>
      <c r="G83" s="10"/>
      <c r="H83" s="8"/>
      <c r="I83" s="8" t="s">
        <v>27</v>
      </c>
      <c r="J83" s="8" t="s">
        <v>295</v>
      </c>
      <c r="K83" s="8" t="s">
        <v>527</v>
      </c>
      <c r="L83" s="8" t="s">
        <v>537</v>
      </c>
      <c r="M83" s="8">
        <v>1</v>
      </c>
      <c r="N83" s="8"/>
      <c r="O83" s="8"/>
      <c r="P83" s="8">
        <f t="shared" si="1"/>
        <v>0</v>
      </c>
      <c r="Q83" s="8"/>
    </row>
    <row r="84" spans="1:17" x14ac:dyDescent="0.25">
      <c r="A84" s="4">
        <v>6204</v>
      </c>
      <c r="B84" s="4" t="s">
        <v>266</v>
      </c>
      <c r="C84" s="5">
        <v>44119</v>
      </c>
      <c r="D84" s="4" t="s">
        <v>267</v>
      </c>
      <c r="E84" s="8">
        <v>130620</v>
      </c>
      <c r="F84" s="8">
        <v>596285</v>
      </c>
      <c r="G84" s="10"/>
      <c r="H84" s="8"/>
      <c r="I84" s="8" t="s">
        <v>27</v>
      </c>
      <c r="J84" s="8" t="s">
        <v>317</v>
      </c>
      <c r="K84" s="8" t="s">
        <v>531</v>
      </c>
      <c r="L84" s="8" t="s">
        <v>265</v>
      </c>
      <c r="M84" s="8">
        <v>1</v>
      </c>
      <c r="N84" s="8"/>
      <c r="O84" s="8"/>
      <c r="P84" s="8">
        <f t="shared" si="1"/>
        <v>0</v>
      </c>
      <c r="Q84" s="8"/>
    </row>
    <row r="85" spans="1:17" x14ac:dyDescent="0.25">
      <c r="A85" s="4">
        <v>6204</v>
      </c>
      <c r="B85" s="4" t="s">
        <v>266</v>
      </c>
      <c r="C85" s="5">
        <v>44119</v>
      </c>
      <c r="D85" s="4" t="s">
        <v>267</v>
      </c>
      <c r="E85" s="8">
        <v>130620</v>
      </c>
      <c r="F85" s="8">
        <v>596323</v>
      </c>
      <c r="G85" s="8"/>
      <c r="H85" s="8"/>
      <c r="I85" s="8" t="s">
        <v>27</v>
      </c>
      <c r="J85" s="8" t="s">
        <v>317</v>
      </c>
      <c r="K85" s="8" t="s">
        <v>532</v>
      </c>
      <c r="L85" s="8" t="s">
        <v>265</v>
      </c>
      <c r="M85" s="8">
        <v>1</v>
      </c>
      <c r="N85" s="8"/>
      <c r="O85" s="8"/>
      <c r="P85" s="8">
        <f t="shared" si="1"/>
        <v>0</v>
      </c>
      <c r="Q85" s="8"/>
    </row>
    <row r="86" spans="1:17" x14ac:dyDescent="0.25">
      <c r="A86" s="4">
        <v>6204</v>
      </c>
      <c r="B86" s="4" t="s">
        <v>266</v>
      </c>
      <c r="C86" s="5">
        <v>44119</v>
      </c>
      <c r="D86" s="4" t="s">
        <v>267</v>
      </c>
      <c r="E86" s="8">
        <v>130620</v>
      </c>
      <c r="F86" s="8">
        <v>596328</v>
      </c>
      <c r="G86" s="8"/>
      <c r="H86" s="8"/>
      <c r="I86" s="8" t="s">
        <v>27</v>
      </c>
      <c r="J86" s="8" t="s">
        <v>317</v>
      </c>
      <c r="K86" s="8" t="s">
        <v>533</v>
      </c>
      <c r="L86" s="8" t="s">
        <v>265</v>
      </c>
      <c r="M86" s="8">
        <v>1</v>
      </c>
      <c r="N86" s="8"/>
      <c r="O86" s="8"/>
      <c r="P86" s="8">
        <f t="shared" si="1"/>
        <v>0</v>
      </c>
      <c r="Q86" s="8"/>
    </row>
    <row r="87" spans="1:17" x14ac:dyDescent="0.25">
      <c r="A87" s="4">
        <v>6204</v>
      </c>
      <c r="B87" s="4" t="s">
        <v>266</v>
      </c>
      <c r="C87" s="5">
        <v>44119</v>
      </c>
      <c r="D87" s="4" t="s">
        <v>267</v>
      </c>
      <c r="E87" s="8">
        <v>130620</v>
      </c>
      <c r="F87" s="8">
        <v>596293</v>
      </c>
      <c r="G87" s="8"/>
      <c r="H87" s="8"/>
      <c r="I87" s="8" t="s">
        <v>27</v>
      </c>
      <c r="J87" s="8" t="s">
        <v>317</v>
      </c>
      <c r="K87" s="8" t="s">
        <v>534</v>
      </c>
      <c r="L87" s="8" t="s">
        <v>265</v>
      </c>
      <c r="M87" s="8">
        <v>3</v>
      </c>
      <c r="N87" s="8"/>
      <c r="O87" s="8"/>
      <c r="P87" s="8">
        <f t="shared" si="1"/>
        <v>0</v>
      </c>
      <c r="Q87" s="8"/>
    </row>
    <row r="88" spans="1:17" x14ac:dyDescent="0.25">
      <c r="A88" s="4">
        <v>20899</v>
      </c>
      <c r="B88" s="4" t="s">
        <v>266</v>
      </c>
      <c r="C88" s="5">
        <v>44123</v>
      </c>
      <c r="D88" s="4" t="s">
        <v>267</v>
      </c>
      <c r="E88" s="10"/>
      <c r="F88" s="8">
        <v>595919</v>
      </c>
      <c r="G88" s="10"/>
      <c r="H88" s="8"/>
      <c r="I88" s="8" t="s">
        <v>27</v>
      </c>
      <c r="J88" s="8" t="s">
        <v>310</v>
      </c>
      <c r="K88" s="8"/>
      <c r="L88" s="8" t="s">
        <v>265</v>
      </c>
      <c r="M88" s="8"/>
      <c r="N88" s="8"/>
      <c r="O88" s="8"/>
      <c r="P88" s="8">
        <f t="shared" si="1"/>
        <v>0</v>
      </c>
      <c r="Q88" s="8"/>
    </row>
    <row r="89" spans="1:17" x14ac:dyDescent="0.25">
      <c r="A89" s="4">
        <v>20899</v>
      </c>
      <c r="B89" s="4" t="s">
        <v>266</v>
      </c>
      <c r="C89" s="5">
        <v>44123</v>
      </c>
      <c r="D89" s="4" t="s">
        <v>267</v>
      </c>
      <c r="E89" s="8"/>
      <c r="F89" s="8">
        <v>597819</v>
      </c>
      <c r="G89" s="10"/>
      <c r="H89" s="8"/>
      <c r="I89" s="8" t="s">
        <v>27</v>
      </c>
      <c r="J89" s="8" t="s">
        <v>268</v>
      </c>
      <c r="K89" s="8"/>
      <c r="L89" s="8" t="s">
        <v>265</v>
      </c>
      <c r="M89" s="8"/>
      <c r="N89" s="8"/>
      <c r="O89" s="8"/>
      <c r="P89" s="8">
        <f t="shared" si="1"/>
        <v>0</v>
      </c>
      <c r="Q89" s="8"/>
    </row>
    <row r="90" spans="1:17" x14ac:dyDescent="0.25">
      <c r="A90" s="4">
        <v>6204</v>
      </c>
      <c r="B90" s="4" t="s">
        <v>266</v>
      </c>
      <c r="C90" s="5">
        <v>44123</v>
      </c>
      <c r="D90" s="4" t="s">
        <v>267</v>
      </c>
      <c r="E90" s="8">
        <v>130620</v>
      </c>
      <c r="F90" s="8">
        <v>596293</v>
      </c>
      <c r="G90" s="10"/>
      <c r="H90" s="8"/>
      <c r="I90" s="8" t="s">
        <v>27</v>
      </c>
      <c r="J90" s="8" t="s">
        <v>317</v>
      </c>
      <c r="K90" s="8" t="s">
        <v>535</v>
      </c>
      <c r="L90" s="8" t="s">
        <v>265</v>
      </c>
      <c r="M90" s="8">
        <v>3</v>
      </c>
      <c r="N90" s="8"/>
      <c r="O90" s="8"/>
      <c r="P90" s="8">
        <f t="shared" si="1"/>
        <v>0</v>
      </c>
      <c r="Q90" s="8"/>
    </row>
    <row r="91" spans="1:17" x14ac:dyDescent="0.25">
      <c r="A91" s="4">
        <v>6204</v>
      </c>
      <c r="B91" s="4" t="s">
        <v>266</v>
      </c>
      <c r="C91" s="5">
        <v>44124</v>
      </c>
      <c r="D91" s="4" t="s">
        <v>267</v>
      </c>
      <c r="E91" s="8">
        <v>130229</v>
      </c>
      <c r="F91" s="8">
        <v>595477</v>
      </c>
      <c r="G91" s="10"/>
      <c r="H91" s="8"/>
      <c r="I91" s="8" t="s">
        <v>27</v>
      </c>
      <c r="J91" s="8" t="s">
        <v>268</v>
      </c>
      <c r="K91" s="8" t="s">
        <v>585</v>
      </c>
      <c r="L91" s="8" t="s">
        <v>265</v>
      </c>
      <c r="M91" s="8">
        <v>2</v>
      </c>
      <c r="N91" s="8"/>
      <c r="O91" s="8"/>
      <c r="P91" s="8"/>
      <c r="Q91" s="8"/>
    </row>
    <row r="92" spans="1:17" x14ac:dyDescent="0.25">
      <c r="A92" s="4">
        <v>6204</v>
      </c>
      <c r="B92" s="4" t="s">
        <v>266</v>
      </c>
      <c r="C92" s="5">
        <v>44124</v>
      </c>
      <c r="D92" s="4" t="s">
        <v>267</v>
      </c>
      <c r="E92" s="8">
        <v>130229</v>
      </c>
      <c r="F92" s="8">
        <v>595474</v>
      </c>
      <c r="G92" s="10"/>
      <c r="H92" s="8"/>
      <c r="I92" s="8" t="s">
        <v>27</v>
      </c>
      <c r="J92" s="8" t="s">
        <v>268</v>
      </c>
      <c r="K92" s="8" t="s">
        <v>586</v>
      </c>
      <c r="L92" s="8" t="s">
        <v>265</v>
      </c>
      <c r="M92" s="8">
        <v>6</v>
      </c>
      <c r="N92" s="8"/>
      <c r="O92" s="8"/>
      <c r="P92" s="8"/>
      <c r="Q92" s="8"/>
    </row>
    <row r="93" spans="1:17" x14ac:dyDescent="0.25">
      <c r="A93" s="4">
        <v>6204</v>
      </c>
      <c r="B93" s="4" t="s">
        <v>266</v>
      </c>
      <c r="C93" s="5">
        <v>44125</v>
      </c>
      <c r="D93" s="4" t="s">
        <v>267</v>
      </c>
      <c r="E93" s="8">
        <v>99904</v>
      </c>
      <c r="F93" s="8">
        <v>597197</v>
      </c>
      <c r="G93" s="10"/>
      <c r="H93" s="8"/>
      <c r="I93" s="8" t="s">
        <v>27</v>
      </c>
      <c r="J93" s="8" t="s">
        <v>268</v>
      </c>
      <c r="K93" s="8" t="s">
        <v>587</v>
      </c>
      <c r="L93" s="8" t="s">
        <v>265</v>
      </c>
      <c r="M93" s="8">
        <v>1</v>
      </c>
      <c r="N93" s="8"/>
      <c r="O93" s="8"/>
      <c r="P93" s="8"/>
      <c r="Q93" s="8"/>
    </row>
    <row r="94" spans="1:17" x14ac:dyDescent="0.25">
      <c r="A94" s="4">
        <v>6204</v>
      </c>
      <c r="B94" s="4" t="s">
        <v>266</v>
      </c>
      <c r="C94" s="5">
        <v>44125</v>
      </c>
      <c r="D94" s="4" t="s">
        <v>267</v>
      </c>
      <c r="E94" s="8">
        <v>99900</v>
      </c>
      <c r="F94" s="8">
        <v>596440</v>
      </c>
      <c r="G94" s="10"/>
      <c r="H94" s="8"/>
      <c r="I94" s="8" t="s">
        <v>27</v>
      </c>
      <c r="J94" s="8" t="s">
        <v>268</v>
      </c>
      <c r="K94" s="8" t="s">
        <v>588</v>
      </c>
      <c r="L94" s="8" t="s">
        <v>265</v>
      </c>
      <c r="M94" s="8">
        <v>3</v>
      </c>
      <c r="N94" s="8"/>
      <c r="O94" s="8"/>
      <c r="P94" s="8"/>
      <c r="Q94" s="8"/>
    </row>
    <row r="95" spans="1:17" x14ac:dyDescent="0.25">
      <c r="A95" s="4">
        <v>20899</v>
      </c>
      <c r="B95" s="4" t="s">
        <v>266</v>
      </c>
      <c r="C95" s="5">
        <v>44127</v>
      </c>
      <c r="D95" s="4" t="s">
        <v>267</v>
      </c>
      <c r="E95" s="8">
        <v>130620</v>
      </c>
      <c r="F95" s="8"/>
      <c r="G95" s="8"/>
      <c r="H95" s="8"/>
      <c r="I95" s="10" t="s">
        <v>27</v>
      </c>
      <c r="J95" s="8" t="s">
        <v>317</v>
      </c>
      <c r="K95" s="8" t="s">
        <v>589</v>
      </c>
      <c r="L95" s="8" t="s">
        <v>265</v>
      </c>
      <c r="M95" s="8">
        <v>2</v>
      </c>
      <c r="N95" s="8"/>
      <c r="O95" s="8"/>
      <c r="P95" s="8"/>
      <c r="Q95" s="8"/>
    </row>
    <row r="96" spans="1:17" x14ac:dyDescent="0.25">
      <c r="A96" s="4">
        <v>20899</v>
      </c>
      <c r="B96" s="4" t="s">
        <v>266</v>
      </c>
      <c r="C96" s="5">
        <v>44127</v>
      </c>
      <c r="D96" s="4" t="s">
        <v>267</v>
      </c>
      <c r="E96" s="8">
        <v>130620</v>
      </c>
      <c r="F96" s="8"/>
      <c r="G96" s="8"/>
      <c r="H96" s="8"/>
      <c r="I96" s="10" t="s">
        <v>27</v>
      </c>
      <c r="J96" s="8" t="s">
        <v>317</v>
      </c>
      <c r="K96" s="8" t="s">
        <v>590</v>
      </c>
      <c r="L96" s="8" t="s">
        <v>265</v>
      </c>
      <c r="M96" s="8">
        <v>1</v>
      </c>
      <c r="N96" s="8"/>
      <c r="O96" s="8"/>
      <c r="P96" s="8"/>
      <c r="Q96" s="8"/>
    </row>
    <row r="97" spans="1:17" x14ac:dyDescent="0.25">
      <c r="A97" s="4">
        <v>20899</v>
      </c>
      <c r="B97" s="4" t="s">
        <v>266</v>
      </c>
      <c r="C97" s="5">
        <v>44127</v>
      </c>
      <c r="D97" s="4" t="s">
        <v>267</v>
      </c>
      <c r="E97" s="8">
        <v>130620</v>
      </c>
      <c r="F97" s="8"/>
      <c r="G97" s="8"/>
      <c r="H97" s="8"/>
      <c r="I97" s="10" t="s">
        <v>27</v>
      </c>
      <c r="J97" s="8" t="s">
        <v>317</v>
      </c>
      <c r="K97" s="8" t="s">
        <v>591</v>
      </c>
      <c r="L97" s="8" t="s">
        <v>265</v>
      </c>
      <c r="M97" s="8">
        <v>2</v>
      </c>
      <c r="N97" s="8"/>
      <c r="O97" s="8"/>
      <c r="P97" s="8"/>
      <c r="Q97" s="8"/>
    </row>
    <row r="98" spans="1:17" x14ac:dyDescent="0.25">
      <c r="A98" s="4">
        <v>20899</v>
      </c>
      <c r="B98" s="4" t="s">
        <v>266</v>
      </c>
      <c r="C98" s="5">
        <v>44127</v>
      </c>
      <c r="D98" s="4" t="s">
        <v>267</v>
      </c>
      <c r="E98" s="8">
        <v>130620</v>
      </c>
      <c r="F98" s="8"/>
      <c r="G98" s="8"/>
      <c r="H98" s="8"/>
      <c r="I98" s="10" t="s">
        <v>27</v>
      </c>
      <c r="J98" s="8" t="s">
        <v>317</v>
      </c>
      <c r="K98" s="8" t="s">
        <v>592</v>
      </c>
      <c r="L98" s="8" t="s">
        <v>265</v>
      </c>
      <c r="M98" s="8">
        <v>1</v>
      </c>
      <c r="N98" s="8"/>
      <c r="O98" s="8"/>
      <c r="P98" s="8"/>
      <c r="Q98" s="8"/>
    </row>
    <row r="99" spans="1:17" x14ac:dyDescent="0.25">
      <c r="A99" s="4">
        <v>6204</v>
      </c>
      <c r="B99" s="4" t="s">
        <v>266</v>
      </c>
      <c r="C99" s="5">
        <v>44130</v>
      </c>
      <c r="D99" s="4" t="s">
        <v>267</v>
      </c>
      <c r="E99" s="4"/>
      <c r="F99" s="4">
        <v>598300</v>
      </c>
      <c r="G99" s="4"/>
      <c r="H99" s="4"/>
      <c r="I99" s="4" t="s">
        <v>27</v>
      </c>
      <c r="J99" s="4" t="s">
        <v>270</v>
      </c>
      <c r="K99" s="4"/>
      <c r="L99" s="4" t="s">
        <v>265</v>
      </c>
      <c r="M99" s="4"/>
      <c r="N99" s="4"/>
      <c r="O99" s="8"/>
      <c r="P99" s="8"/>
      <c r="Q99" s="4"/>
    </row>
    <row r="100" spans="1:17" x14ac:dyDescent="0.25">
      <c r="A100" s="4">
        <v>6204</v>
      </c>
      <c r="B100" s="4" t="s">
        <v>266</v>
      </c>
      <c r="C100" s="5">
        <v>44130</v>
      </c>
      <c r="D100" s="4" t="s">
        <v>267</v>
      </c>
      <c r="E100" s="4"/>
      <c r="F100" s="4">
        <v>597988</v>
      </c>
      <c r="G100" s="4"/>
      <c r="H100" s="4"/>
      <c r="I100" s="4" t="s">
        <v>27</v>
      </c>
      <c r="J100" s="4" t="s">
        <v>268</v>
      </c>
      <c r="K100" s="4"/>
      <c r="L100" s="4" t="s">
        <v>265</v>
      </c>
      <c r="M100" s="4"/>
      <c r="N100" s="4"/>
      <c r="O100" s="8"/>
      <c r="P100" s="8"/>
      <c r="Q100" s="4"/>
    </row>
    <row r="101" spans="1:17" x14ac:dyDescent="0.25">
      <c r="A101" s="4">
        <v>20899</v>
      </c>
      <c r="B101" s="4" t="s">
        <v>266</v>
      </c>
      <c r="C101" s="5">
        <v>44131</v>
      </c>
      <c r="D101" s="4" t="s">
        <v>267</v>
      </c>
      <c r="E101" s="4">
        <v>178069</v>
      </c>
      <c r="F101" s="4"/>
      <c r="G101" s="4"/>
      <c r="H101" s="4"/>
      <c r="I101" s="4" t="s">
        <v>27</v>
      </c>
      <c r="J101" s="4" t="s">
        <v>315</v>
      </c>
      <c r="K101" s="4" t="s">
        <v>530</v>
      </c>
      <c r="L101" s="4" t="s">
        <v>537</v>
      </c>
      <c r="M101" s="4">
        <v>1</v>
      </c>
      <c r="N101" s="4"/>
      <c r="O101" s="8"/>
      <c r="P101" s="8"/>
      <c r="Q101" s="4"/>
    </row>
    <row r="102" spans="1:17" x14ac:dyDescent="0.25">
      <c r="A102" s="4">
        <v>6204</v>
      </c>
      <c r="B102" s="4" t="s">
        <v>266</v>
      </c>
      <c r="C102" s="5">
        <v>44131</v>
      </c>
      <c r="D102" s="4" t="s">
        <v>267</v>
      </c>
      <c r="E102" s="4"/>
      <c r="F102" s="4">
        <v>598088</v>
      </c>
      <c r="G102" s="4"/>
      <c r="H102" s="4"/>
      <c r="I102" s="4" t="s">
        <v>27</v>
      </c>
      <c r="J102" s="4" t="s">
        <v>268</v>
      </c>
      <c r="K102" s="4"/>
      <c r="L102" s="4" t="s">
        <v>265</v>
      </c>
      <c r="M102" s="4"/>
      <c r="N102" s="4"/>
      <c r="O102" s="4"/>
      <c r="P102" s="4"/>
      <c r="Q102" s="4"/>
    </row>
    <row r="103" spans="1:17" x14ac:dyDescent="0.25">
      <c r="A103" s="4">
        <v>6204</v>
      </c>
      <c r="B103" s="4" t="s">
        <v>266</v>
      </c>
      <c r="C103" s="5">
        <v>44131</v>
      </c>
      <c r="D103" s="4" t="s">
        <v>267</v>
      </c>
      <c r="E103" s="4">
        <v>130620</v>
      </c>
      <c r="F103" s="4">
        <v>596282</v>
      </c>
      <c r="G103" s="4"/>
      <c r="H103" s="4"/>
      <c r="I103" s="4" t="s">
        <v>27</v>
      </c>
      <c r="J103" s="4" t="s">
        <v>274</v>
      </c>
      <c r="K103" s="4" t="s">
        <v>595</v>
      </c>
      <c r="L103" s="4" t="s">
        <v>265</v>
      </c>
      <c r="M103" s="4">
        <v>1</v>
      </c>
      <c r="N103" s="4"/>
      <c r="O103" s="4"/>
      <c r="P103" s="4"/>
      <c r="Q103" s="4"/>
    </row>
    <row r="104" spans="1:17" x14ac:dyDescent="0.25">
      <c r="A104" s="4">
        <v>6204</v>
      </c>
      <c r="B104" s="4" t="s">
        <v>266</v>
      </c>
      <c r="C104" s="5">
        <v>44132</v>
      </c>
      <c r="D104" s="4" t="s">
        <v>267</v>
      </c>
      <c r="E104" s="4">
        <v>178059</v>
      </c>
      <c r="F104" s="4" t="s">
        <v>596</v>
      </c>
      <c r="G104" s="4"/>
      <c r="H104" s="4"/>
      <c r="I104" s="4" t="s">
        <v>27</v>
      </c>
      <c r="J104" s="4" t="s">
        <v>315</v>
      </c>
      <c r="K104" s="4" t="s">
        <v>597</v>
      </c>
      <c r="L104" s="4" t="s">
        <v>537</v>
      </c>
      <c r="M104" s="4">
        <v>1</v>
      </c>
      <c r="N104" s="4"/>
      <c r="O104" s="4"/>
      <c r="P104" s="4"/>
      <c r="Q104" s="4"/>
    </row>
    <row r="105" spans="1:17" x14ac:dyDescent="0.25">
      <c r="A105" s="4">
        <v>6204</v>
      </c>
      <c r="B105" s="4" t="s">
        <v>266</v>
      </c>
      <c r="C105" s="5">
        <v>44133</v>
      </c>
      <c r="D105" s="4" t="s">
        <v>267</v>
      </c>
      <c r="E105" s="8">
        <v>130229</v>
      </c>
      <c r="F105" s="8">
        <v>595475</v>
      </c>
      <c r="G105" s="10"/>
      <c r="H105" s="8"/>
      <c r="I105" s="8" t="s">
        <v>27</v>
      </c>
      <c r="J105" s="8" t="s">
        <v>268</v>
      </c>
      <c r="K105" s="8" t="s">
        <v>598</v>
      </c>
      <c r="L105" s="8" t="s">
        <v>265</v>
      </c>
      <c r="M105" s="8">
        <v>6</v>
      </c>
      <c r="N105" s="4"/>
      <c r="O105" s="4"/>
      <c r="P105" s="4"/>
      <c r="Q105" s="4"/>
    </row>
    <row r="106" spans="1:17" x14ac:dyDescent="0.25">
      <c r="A106" s="4">
        <v>6204</v>
      </c>
      <c r="B106" s="4" t="s">
        <v>266</v>
      </c>
      <c r="C106" s="5">
        <v>44133</v>
      </c>
      <c r="D106" s="4" t="s">
        <v>267</v>
      </c>
      <c r="E106" s="4">
        <v>99900</v>
      </c>
      <c r="F106" s="4">
        <v>596546</v>
      </c>
      <c r="G106" s="4"/>
      <c r="H106" s="4"/>
      <c r="I106" s="4" t="s">
        <v>27</v>
      </c>
      <c r="J106" s="4" t="s">
        <v>270</v>
      </c>
      <c r="K106" s="4" t="s">
        <v>599</v>
      </c>
      <c r="L106" s="4" t="s">
        <v>265</v>
      </c>
      <c r="M106" s="4">
        <v>4</v>
      </c>
      <c r="N106" s="4"/>
      <c r="O106" s="4"/>
      <c r="P106" s="4"/>
      <c r="Q106" s="4"/>
    </row>
    <row r="107" spans="1:17" x14ac:dyDescent="0.25">
      <c r="A107" s="4">
        <v>6204</v>
      </c>
      <c r="B107" s="4" t="s">
        <v>266</v>
      </c>
      <c r="C107" s="5">
        <v>44137</v>
      </c>
      <c r="D107" s="4" t="s">
        <v>267</v>
      </c>
      <c r="E107" s="4">
        <v>130229</v>
      </c>
      <c r="F107" s="4">
        <v>595476</v>
      </c>
      <c r="G107" s="4"/>
      <c r="H107" s="4"/>
      <c r="I107" s="4" t="s">
        <v>27</v>
      </c>
      <c r="J107" s="4" t="s">
        <v>268</v>
      </c>
      <c r="K107" s="4" t="s">
        <v>631</v>
      </c>
      <c r="L107" s="4" t="s">
        <v>265</v>
      </c>
      <c r="M107" s="4">
        <v>6</v>
      </c>
      <c r="N107" s="4"/>
      <c r="O107" s="4"/>
      <c r="P107" s="4"/>
      <c r="Q107" s="4"/>
    </row>
    <row r="108" spans="1:17" x14ac:dyDescent="0.25">
      <c r="A108" s="4">
        <v>6204</v>
      </c>
      <c r="B108" s="4" t="s">
        <v>266</v>
      </c>
      <c r="C108" s="5">
        <v>44137</v>
      </c>
      <c r="D108" s="4" t="s">
        <v>267</v>
      </c>
      <c r="E108" s="4"/>
      <c r="F108" s="4">
        <v>598594</v>
      </c>
      <c r="G108" s="4"/>
      <c r="H108" s="4"/>
      <c r="I108" s="4" t="s">
        <v>27</v>
      </c>
      <c r="J108" s="4" t="s">
        <v>526</v>
      </c>
      <c r="K108" s="4"/>
      <c r="L108" s="4" t="s">
        <v>265</v>
      </c>
      <c r="M108" s="4"/>
      <c r="N108" s="4"/>
      <c r="O108" s="4"/>
      <c r="P108" s="4"/>
      <c r="Q108" s="4"/>
    </row>
    <row r="109" spans="1:17" x14ac:dyDescent="0.25">
      <c r="A109" s="4">
        <v>20899</v>
      </c>
      <c r="B109" s="4" t="s">
        <v>266</v>
      </c>
      <c r="C109" s="5">
        <v>44151</v>
      </c>
      <c r="D109" s="4" t="s">
        <v>267</v>
      </c>
      <c r="E109" s="4">
        <v>130290</v>
      </c>
      <c r="F109" s="4"/>
      <c r="G109" s="4"/>
      <c r="H109" s="4"/>
      <c r="I109" s="4" t="s">
        <v>27</v>
      </c>
      <c r="J109" s="4" t="s">
        <v>270</v>
      </c>
      <c r="K109" s="4" t="s">
        <v>632</v>
      </c>
      <c r="L109" s="4" t="s">
        <v>265</v>
      </c>
      <c r="M109" s="4">
        <v>1</v>
      </c>
      <c r="N109" s="4"/>
      <c r="O109" s="4"/>
      <c r="P109" s="4"/>
      <c r="Q109" s="4"/>
    </row>
    <row r="110" spans="1:17" x14ac:dyDescent="0.25">
      <c r="A110" s="4">
        <v>20899</v>
      </c>
      <c r="B110" s="4" t="s">
        <v>266</v>
      </c>
      <c r="C110" s="5">
        <v>44151</v>
      </c>
      <c r="D110" s="4" t="s">
        <v>267</v>
      </c>
      <c r="E110" s="4">
        <v>130290</v>
      </c>
      <c r="F110" s="4"/>
      <c r="G110" s="4"/>
      <c r="H110" s="4"/>
      <c r="I110" s="4" t="s">
        <v>27</v>
      </c>
      <c r="J110" s="4" t="s">
        <v>270</v>
      </c>
      <c r="K110" s="4" t="s">
        <v>633</v>
      </c>
      <c r="L110" s="4" t="s">
        <v>265</v>
      </c>
      <c r="M110" s="4">
        <v>1</v>
      </c>
      <c r="N110" s="4"/>
      <c r="O110" s="4"/>
      <c r="P110" s="4"/>
      <c r="Q110" s="4"/>
    </row>
    <row r="111" spans="1:17" x14ac:dyDescent="0.25">
      <c r="A111" s="4">
        <v>20899</v>
      </c>
      <c r="B111" s="4" t="s">
        <v>266</v>
      </c>
      <c r="C111" s="5">
        <v>44151</v>
      </c>
      <c r="D111" s="4" t="s">
        <v>267</v>
      </c>
      <c r="E111" s="4">
        <v>130290</v>
      </c>
      <c r="F111" s="4"/>
      <c r="G111" s="4"/>
      <c r="H111" s="4"/>
      <c r="I111" s="4" t="s">
        <v>27</v>
      </c>
      <c r="J111" s="4" t="s">
        <v>270</v>
      </c>
      <c r="K111" s="4" t="s">
        <v>634</v>
      </c>
      <c r="L111" s="4" t="s">
        <v>265</v>
      </c>
      <c r="M111" s="4">
        <v>1</v>
      </c>
      <c r="N111" s="4"/>
      <c r="O111" s="4"/>
      <c r="P111" s="4"/>
      <c r="Q111" s="4"/>
    </row>
    <row r="112" spans="1:17" x14ac:dyDescent="0.25">
      <c r="A112" s="4">
        <v>20899</v>
      </c>
      <c r="B112" s="4" t="s">
        <v>266</v>
      </c>
      <c r="C112" s="5">
        <v>44151</v>
      </c>
      <c r="D112" s="4" t="s">
        <v>267</v>
      </c>
      <c r="E112" s="4">
        <v>130290</v>
      </c>
      <c r="F112" s="4"/>
      <c r="G112" s="4"/>
      <c r="H112" s="4"/>
      <c r="I112" s="4" t="s">
        <v>27</v>
      </c>
      <c r="J112" s="4" t="s">
        <v>270</v>
      </c>
      <c r="K112" s="4" t="s">
        <v>635</v>
      </c>
      <c r="L112" s="4" t="s">
        <v>265</v>
      </c>
      <c r="M112" s="4">
        <v>1</v>
      </c>
      <c r="N112" s="4"/>
      <c r="O112" s="4"/>
      <c r="P112" s="4"/>
      <c r="Q112" s="4"/>
    </row>
    <row r="113" spans="1:17" x14ac:dyDescent="0.25">
      <c r="A113" s="4">
        <v>20899</v>
      </c>
      <c r="B113" s="4" t="s">
        <v>266</v>
      </c>
      <c r="C113" s="5">
        <v>44151</v>
      </c>
      <c r="D113" s="4" t="s">
        <v>267</v>
      </c>
      <c r="E113" s="4">
        <v>130290</v>
      </c>
      <c r="F113" s="4"/>
      <c r="G113" s="4"/>
      <c r="H113" s="4"/>
      <c r="I113" s="4" t="s">
        <v>27</v>
      </c>
      <c r="J113" s="4" t="s">
        <v>270</v>
      </c>
      <c r="K113" s="4" t="s">
        <v>636</v>
      </c>
      <c r="L113" s="4" t="s">
        <v>265</v>
      </c>
      <c r="M113" s="4">
        <v>1</v>
      </c>
      <c r="N113" s="4"/>
      <c r="O113" s="4"/>
      <c r="P113" s="4"/>
      <c r="Q113" s="4"/>
    </row>
    <row r="114" spans="1:17" x14ac:dyDescent="0.25">
      <c r="A114" s="4">
        <v>20899</v>
      </c>
      <c r="B114" s="4" t="s">
        <v>266</v>
      </c>
      <c r="C114" s="5">
        <v>44151</v>
      </c>
      <c r="D114" s="4" t="s">
        <v>267</v>
      </c>
      <c r="E114" s="4">
        <v>130290</v>
      </c>
      <c r="F114" s="4"/>
      <c r="G114" s="4"/>
      <c r="H114" s="4"/>
      <c r="I114" s="4" t="s">
        <v>27</v>
      </c>
      <c r="J114" s="4" t="s">
        <v>270</v>
      </c>
      <c r="K114" s="4" t="s">
        <v>637</v>
      </c>
      <c r="L114" s="4" t="s">
        <v>265</v>
      </c>
      <c r="M114" s="4">
        <v>1</v>
      </c>
      <c r="N114" s="4"/>
      <c r="O114" s="4"/>
      <c r="P114" s="4"/>
      <c r="Q114" s="4"/>
    </row>
    <row r="115" spans="1:17" x14ac:dyDescent="0.25">
      <c r="A115" s="4">
        <v>20899</v>
      </c>
      <c r="B115" s="4" t="s">
        <v>266</v>
      </c>
      <c r="C115" s="5">
        <v>44151</v>
      </c>
      <c r="D115" s="4" t="s">
        <v>267</v>
      </c>
      <c r="E115" s="4">
        <v>178252</v>
      </c>
      <c r="F115" s="4"/>
      <c r="G115" s="4"/>
      <c r="H115" s="4"/>
      <c r="I115" s="4" t="s">
        <v>27</v>
      </c>
      <c r="J115" s="4" t="s">
        <v>268</v>
      </c>
      <c r="K115" s="4" t="s">
        <v>638</v>
      </c>
      <c r="L115" s="4" t="s">
        <v>537</v>
      </c>
      <c r="M115" s="4">
        <v>1</v>
      </c>
      <c r="N115" s="4"/>
      <c r="O115" s="4"/>
      <c r="P115" s="4"/>
      <c r="Q115" s="4"/>
    </row>
    <row r="116" spans="1:17" x14ac:dyDescent="0.25">
      <c r="A116" s="4">
        <v>20899</v>
      </c>
      <c r="B116" s="4" t="s">
        <v>266</v>
      </c>
      <c r="C116" s="5">
        <v>44151</v>
      </c>
      <c r="D116" s="4" t="s">
        <v>267</v>
      </c>
      <c r="E116" s="4">
        <v>178214</v>
      </c>
      <c r="F116" s="4"/>
      <c r="G116" s="4"/>
      <c r="H116" s="4"/>
      <c r="I116" s="4" t="s">
        <v>27</v>
      </c>
      <c r="J116" s="4" t="s">
        <v>315</v>
      </c>
      <c r="K116" s="4" t="s">
        <v>639</v>
      </c>
      <c r="L116" s="4" t="s">
        <v>537</v>
      </c>
      <c r="M116" s="4">
        <v>2</v>
      </c>
      <c r="N116" s="4"/>
      <c r="O116" s="4"/>
      <c r="P116" s="4"/>
      <c r="Q116" s="4"/>
    </row>
    <row r="117" spans="1:17" x14ac:dyDescent="0.2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2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2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2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</sheetData>
  <autoFilter ref="A1:Q106" xr:uid="{51FD227E-F535-4118-812F-04472D3DB658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Pivot</vt:lpstr>
      <vt:lpstr>FS Automatic Welds</vt:lpstr>
      <vt:lpstr>Man Pivot</vt:lpstr>
      <vt:lpstr>FS Manual 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Kinder, Mike</dc:creator>
  <cp:lastModifiedBy>Kinder, Mike</cp:lastModifiedBy>
  <dcterms:created xsi:type="dcterms:W3CDTF">2020-09-30T11:11:00Z</dcterms:created>
  <dcterms:modified xsi:type="dcterms:W3CDTF">2020-11-17T12:28:59Z</dcterms:modified>
</cp:coreProperties>
</file>