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b613b08383af307f/Documents/Business Analytics/BUSN661/01/"/>
    </mc:Choice>
  </mc:AlternateContent>
  <xr:revisionPtr revIDLastSave="1766" documentId="8_{1E85D1FB-DFEB-41FE-8B7A-55B000E66DE3}" xr6:coauthVersionLast="47" xr6:coauthVersionMax="47" xr10:uidLastSave="{D73F4464-9387-44A2-AF41-6DB533315319}"/>
  <bookViews>
    <workbookView xWindow="28680" yWindow="-120" windowWidth="29040" windowHeight="17520" activeTab="3" xr2:uid="{6370C030-53FD-4E75-B44B-AD656BADF2C4}"/>
  </bookViews>
  <sheets>
    <sheet name="13" sheetId="1" r:id="rId1"/>
    <sheet name="14" sheetId="2" r:id="rId2"/>
    <sheet name="15" sheetId="3" r:id="rId3"/>
    <sheet name="16" sheetId="4" r:id="rId4"/>
  </sheets>
  <definedNames>
    <definedName name="CopierCost">'14'!$B$9</definedName>
    <definedName name="CopierFixed">'14'!$B$7</definedName>
    <definedName name="CopierPrice">'14'!$B$8</definedName>
    <definedName name="CopierRent">'14'!$B$6</definedName>
    <definedName name="Copiers">'14'!$B$5</definedName>
    <definedName name="CostCup">'13'!$B$5</definedName>
    <definedName name="CupsWk">'13'!$B$4</definedName>
    <definedName name="DataPriceCut">'15'!$B$6</definedName>
    <definedName name="DataPricePer">'15'!$B$4</definedName>
    <definedName name="DataRebate">'15'!$B$5</definedName>
    <definedName name="DataUnits">'15'!$B$3</definedName>
    <definedName name="DataVarCost">'15'!$B$7</definedName>
    <definedName name="Fixed">'13'!$B$3</definedName>
    <definedName name="Order">'13'!#REF!</definedName>
    <definedName name="solver_adj" localSheetId="0" hidden="1">'13'!$B$4</definedName>
    <definedName name="solver_adj" localSheetId="1" hidden="1">'14'!$B$10</definedName>
    <definedName name="solver_adj" localSheetId="2" hidden="1">'15'!$B$3</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1</definedName>
    <definedName name="solver_drv" localSheetId="2" hidden="1">1</definedName>
    <definedName name="solver_eng" localSheetId="0" hidden="1">2</definedName>
    <definedName name="solver_eng" localSheetId="1" hidden="1">1</definedName>
    <definedName name="solver_eng" localSheetId="2" hidden="1">2</definedName>
    <definedName name="solver_est" localSheetId="0" hidden="1">1</definedName>
    <definedName name="solver_est" localSheetId="1"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1" localSheetId="0" hidden="1">'13'!$B$4</definedName>
    <definedName name="solver_lhs1" localSheetId="1" hidden="1">'14'!$B$10</definedName>
    <definedName name="solver_lhs2" localSheetId="0" hidden="1">'13'!$B$4</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um" localSheetId="0" hidden="1">1</definedName>
    <definedName name="solver_num" localSheetId="1" hidden="1">1</definedName>
    <definedName name="solver_num" localSheetId="2" hidden="1">0</definedName>
    <definedName name="solver_nwt" localSheetId="0" hidden="1">1</definedName>
    <definedName name="solver_nwt" localSheetId="1" hidden="1">1</definedName>
    <definedName name="solver_nwt" localSheetId="2" hidden="1">1</definedName>
    <definedName name="solver_opt" localSheetId="0" hidden="1">'13'!$B$7</definedName>
    <definedName name="solver_opt" localSheetId="1" hidden="1">'14'!$B$11</definedName>
    <definedName name="solver_opt" localSheetId="2" hidden="1">'15'!$B$8</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1</definedName>
    <definedName name="solver_rbv" localSheetId="2" hidden="1">1</definedName>
    <definedName name="solver_rel1" localSheetId="0" hidden="1">3</definedName>
    <definedName name="solver_rel1" localSheetId="1" hidden="1">3</definedName>
    <definedName name="solver_rel2" localSheetId="0" hidden="1">3</definedName>
    <definedName name="solver_rhs1" localSheetId="0" hidden="1">0</definedName>
    <definedName name="solver_rhs1" localSheetId="1" hidden="1">0</definedName>
    <definedName name="solver_rhs2" localSheetId="0" hidden="1">0</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1</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3</definedName>
    <definedName name="solver_typ" localSheetId="1" hidden="1">3</definedName>
    <definedName name="solver_typ" localSheetId="2" hidden="1">3</definedName>
    <definedName name="solver_val" localSheetId="0" hidden="1">0</definedName>
    <definedName name="solver_val" localSheetId="1" hidden="1">0</definedName>
    <definedName name="solver_val" localSheetId="2" hidden="1">1632000</definedName>
    <definedName name="solver_ver" localSheetId="0" hidden="1">3</definedName>
    <definedName name="solver_ver" localSheetId="1" hidden="1">3</definedName>
    <definedName name="solver_ver" localSheetId="2" hidden="1">3</definedName>
    <definedName name="USEConstant">'16'!$B$5</definedName>
    <definedName name="USEExchange">'16'!$B$7</definedName>
    <definedName name="USEExponent">'16'!$B$6</definedName>
    <definedName name="USEUnitCost">'16'!$B$8</definedName>
    <definedName name="USEUnitPrice">'16'!$B$9</definedName>
    <definedName name="Var">'13'!$B$6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4" l="1"/>
  <c r="C16" i="4"/>
  <c r="C17" i="4"/>
  <c r="C18" i="4"/>
  <c r="C19" i="4"/>
  <c r="C20" i="4"/>
  <c r="C21" i="4"/>
  <c r="C22" i="4"/>
  <c r="C23" i="4"/>
  <c r="C24" i="4"/>
  <c r="C25" i="4"/>
  <c r="C26" i="4"/>
  <c r="C14" i="4"/>
  <c r="B15" i="4"/>
  <c r="B16" i="4"/>
  <c r="B17" i="4"/>
  <c r="B18" i="4"/>
  <c r="B19" i="4"/>
  <c r="B20" i="4"/>
  <c r="B21" i="4"/>
  <c r="B22" i="4"/>
  <c r="B23" i="4"/>
  <c r="B24" i="4"/>
  <c r="B25" i="4"/>
  <c r="B26" i="4"/>
  <c r="B14" i="4"/>
  <c r="B10" i="4"/>
  <c r="B11" i="4" s="1"/>
  <c r="C31" i="3"/>
  <c r="D31" i="3"/>
  <c r="E31" i="3"/>
  <c r="F31" i="3"/>
  <c r="G31" i="3"/>
  <c r="B31" i="3"/>
  <c r="C34" i="3"/>
  <c r="D34" i="3"/>
  <c r="E34" i="3"/>
  <c r="F34" i="3"/>
  <c r="B34" i="3"/>
  <c r="B8" i="3"/>
  <c r="B14" i="3"/>
  <c r="B13" i="3"/>
  <c r="B12" i="3"/>
  <c r="B45" i="2"/>
  <c r="E14" i="2"/>
  <c r="E19" i="2" s="1"/>
  <c r="D14" i="2"/>
  <c r="D19" i="2" s="1"/>
  <c r="D26" i="2" s="1"/>
  <c r="C14" i="2"/>
  <c r="C19" i="2" s="1"/>
  <c r="C26" i="2" s="1"/>
  <c r="B14" i="2"/>
  <c r="B18" i="2" s="1"/>
  <c r="B25" i="2" s="1"/>
  <c r="B7" i="2"/>
  <c r="B11" i="2" s="1"/>
  <c r="B7" i="1"/>
  <c r="D20" i="4" l="1"/>
  <c r="D26" i="4"/>
  <c r="D18" i="4"/>
  <c r="D25" i="4"/>
  <c r="D17" i="4"/>
  <c r="D24" i="4"/>
  <c r="D23" i="4"/>
  <c r="D15" i="4"/>
  <c r="D19" i="4"/>
  <c r="D14" i="4"/>
  <c r="D16" i="4"/>
  <c r="D22" i="4"/>
  <c r="D21" i="4"/>
  <c r="B15" i="2"/>
  <c r="B22" i="2" s="1"/>
  <c r="B29" i="2" s="1"/>
  <c r="B17" i="2"/>
  <c r="B24" i="2" s="1"/>
  <c r="B31" i="2" s="1"/>
  <c r="B19" i="2"/>
  <c r="B26" i="2" s="1"/>
  <c r="B33" i="2" s="1"/>
  <c r="E26" i="2"/>
  <c r="E33" i="2" s="1"/>
  <c r="D33" i="2"/>
  <c r="C33" i="2"/>
  <c r="B32" i="2"/>
  <c r="B16" i="2"/>
  <c r="E16" i="2"/>
  <c r="E18" i="2"/>
  <c r="D16" i="2"/>
  <c r="D18" i="2"/>
  <c r="C16" i="2"/>
  <c r="C18" i="2"/>
  <c r="E15" i="2"/>
  <c r="E17" i="2"/>
  <c r="D15" i="2"/>
  <c r="D17" i="2"/>
  <c r="C15" i="2"/>
  <c r="C17" i="2"/>
  <c r="C25" i="2" l="1"/>
  <c r="C32" i="2" s="1"/>
  <c r="C23" i="2"/>
  <c r="C30" i="2" s="1"/>
  <c r="D22" i="2"/>
  <c r="D29" i="2" s="1"/>
  <c r="E23" i="2"/>
  <c r="E30" i="2" s="1"/>
  <c r="B23" i="2"/>
  <c r="B30" i="2" s="1"/>
  <c r="C22" i="2"/>
  <c r="C29" i="2" s="1"/>
  <c r="D23" i="2"/>
  <c r="D30" i="2" s="1"/>
  <c r="E24" i="2"/>
  <c r="E31" i="2" s="1"/>
  <c r="E22" i="2"/>
  <c r="E29" i="2" s="1"/>
  <c r="C24" i="2"/>
  <c r="C31" i="2" s="1"/>
  <c r="D25" i="2"/>
  <c r="D32" i="2" s="1"/>
  <c r="D24" i="2"/>
  <c r="D31" i="2" s="1"/>
  <c r="E25" i="2"/>
  <c r="E32" i="2" s="1"/>
</calcChain>
</file>

<file path=xl/sharedStrings.xml><?xml version="1.0" encoding="utf-8"?>
<sst xmlns="http://schemas.openxmlformats.org/spreadsheetml/2006/main" count="92" uniqueCount="66">
  <si>
    <t>Fixed</t>
  </si>
  <si>
    <t>Cups/Wk</t>
  </si>
  <si>
    <t>$/Cup</t>
  </si>
  <si>
    <t>Var</t>
  </si>
  <si>
    <t>Fixed Cost</t>
  </si>
  <si>
    <t>Given her other assumptions, what level of sales volume will enable Julie to break even?</t>
  </si>
  <si>
    <t>Given her other assumptions, discuss how a change in sales volume affects profit.</t>
  </si>
  <si>
    <t>Given her other assumptions, discuss how a change in sales volume and variable cost jointly affect profit.</t>
  </si>
  <si>
    <t>Use Excel’s Formula Auditing tools to show which cells in your spreadsheet affect profit directly.</t>
  </si>
  <si>
    <t>Julie James is opening a lemonade stand. She believes the fixed cost per week of running the stand is $50.00. Her best guess is that she can sell 300 cups per week at $0.50 per cup. The variable cost of producing a cup of lemonade is $0.20.</t>
  </si>
  <si>
    <t>Net</t>
  </si>
  <si>
    <t>167 Cups = $0.10 Net Profit</t>
  </si>
  <si>
    <t>Each additional cup sold increases net profit by $0.30</t>
  </si>
  <si>
    <t>Net = (CupsWk*CostCup)-(CupsWk*Var)-Fixed</t>
  </si>
  <si>
    <t>All variables contribute to profit</t>
  </si>
  <si>
    <t>Revenue - Cost = $0.50 - $0.20 = $0.30</t>
  </si>
  <si>
    <t>Increased sales volume = increased profit</t>
  </si>
  <si>
    <t>Increased variable cost = decreased profit (and vice versa)</t>
  </si>
  <si>
    <t xml:space="preserve">For these calculations only Cups/Wk was modified - </t>
  </si>
  <si>
    <t>166 Cups = ($0.20) Net Profit (Loss)</t>
  </si>
  <si>
    <t>You are thinking of opening a small copy shop. It costs $5000 to rent a copier for a year, and it costs $0.03 per copy to operate the copier. Other fixed costs of running the store will amount to $400 per month. You plan to charge an average of $0.10 per copy, and the store will be open 365 days per year. Each copier can make up to 100,000 copies per year.</t>
  </si>
  <si>
    <t>For one to five copiers rented and daily demands of 500, 1000, 1500, and 2000 copies per day, find annual profit. That is, find annual profit for each of these combinations of copiers rented and daily demand.</t>
  </si>
  <si>
    <t>If you rent three copiers, what daily demand for copies will allow you to break even?</t>
  </si>
  <si>
    <t>Graph profit as a function of the number of copiers for a daily demand of 500 copies; for a daily demand of 2000 copies. Interpret your graphs.</t>
  </si>
  <si>
    <t>No Copiers</t>
  </si>
  <si>
    <t>Rent/Copier</t>
  </si>
  <si>
    <t>Copiers</t>
  </si>
  <si>
    <t>Demand</t>
  </si>
  <si>
    <t>Price/Copy</t>
  </si>
  <si>
    <t>Cost/Copy</t>
  </si>
  <si>
    <t>Demand (Yr)</t>
  </si>
  <si>
    <t>Profit</t>
  </si>
  <si>
    <t>Demand * (Price - Cost)</t>
  </si>
  <si>
    <t>Net Profit</t>
  </si>
  <si>
    <t>Per Day</t>
  </si>
  <si>
    <t>(annual)</t>
  </si>
  <si>
    <t>The demand is high enough for 5 printers to maximize profitability</t>
  </si>
  <si>
    <t>After two printers the demand is less than the print capacity and (idle/unnecessary) printer rent reduces profit</t>
  </si>
  <si>
    <t>Too many printers for demand; rent reduces profit</t>
  </si>
  <si>
    <t>Dataware is trying to determine whether to give a $10 rebate, cut the price $6, or have no price change on a software product. Currently, 40,000 units of the product are sold each week for $45 apiece. The variable cost of the product is $5. The most likely case appears to be that a $10 rebate will increase sales 30%, and half of all people will claim the rebate. For the price cut, the most likely case is that sales will increase 20%.</t>
  </si>
  <si>
    <t>Given all other assumptions, what increase in sales from the rebate would make the rebate and price cut equally desirable?</t>
  </si>
  <si>
    <t>Dataware does not really know the increase in sales that will result from a rebate or price cut. However, the company is sure that the rebate will increase sales by between 15% and 40% and that the price cut will increase sales by between 10% and 30%. Perform a sensitivity analysis that could be used to help determine Dataware’s best decision.</t>
  </si>
  <si>
    <t>Units</t>
  </si>
  <si>
    <t>Price Per</t>
  </si>
  <si>
    <t>Rebate</t>
  </si>
  <si>
    <t>Price Cut</t>
  </si>
  <si>
    <t>Net with Rebate</t>
  </si>
  <si>
    <t>Net with Cut</t>
  </si>
  <si>
    <t>Explanation:</t>
  </si>
  <si>
    <t>At sales = 40,000 units, the net profit with a price cut is $1.632M</t>
  </si>
  <si>
    <t>Setting net profit due to Rebate to $1.632M returns total sales = 35,868 units</t>
  </si>
  <si>
    <t>Rebate Sales Increase</t>
  </si>
  <si>
    <t>Price Cut Sales Increase</t>
  </si>
  <si>
    <t>A company manufacturers a product in the United States and sells it in England. The unit cost of manufacturing is $50. The current exchange rate (dollars per pound) is 1.221. The demand function, which indicates how many units the company can sell in England as a function of price (in pounds) is of the power type, with constant 27556759 and exponent −2.4.</t>
  </si>
  <si>
    <t>Develop a model for the company’s profit (in dollars) as a function of the price it charges (in pounds). Then use a data table to find the profit-maximizing price to the nearest pound.</t>
  </si>
  <si>
    <t>If the exchange rate varies from its current value, does the profit-maximizing price increase or decrease? Does the maximum profit increase or decrease?</t>
  </si>
  <si>
    <t>Constant</t>
  </si>
  <si>
    <t>Exponent</t>
  </si>
  <si>
    <t>Unit Price</t>
  </si>
  <si>
    <t>Unit Cost</t>
  </si>
  <si>
    <t>Profit (Pounds)</t>
  </si>
  <si>
    <t>Exchange Rate ($/Pound)</t>
  </si>
  <si>
    <t>Price Charged (Pounds)</t>
  </si>
  <si>
    <t>Profit/Unit ($)</t>
  </si>
  <si>
    <t xml:space="preserve">Profit Peaks at price of £70 </t>
  </si>
  <si>
    <t>The profit increases as the exchange rate decreases and vice versa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</si>
</sst>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3" formatCode="_(* #,##0.00_);_(* \(#,##0.00\);_(* &quot;-&quot;??_);_(@_)"/>
    <numFmt numFmtId="164" formatCode="_(* #,##0_);_(* \(#,##0\);_(* &quot;-&quot;??_);_(@_)"/>
    <numFmt numFmtId="165" formatCode="_-[$£-809]* #,##0.00_-;\-[$£-809]* #,##0.00_-;_-[$£-809]* &quot;-&quot;??_-;_-@_-"/>
    <numFmt numFmtId="168" formatCode="&quot;$&quot;#,##0.0000_);[Red]\(&quot;$&quot;#,##0.0000\)"/>
  </numFmts>
  <fonts count="5"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43" fontId="1" fillId="0" borderId="0" applyFont="0" applyFill="0" applyBorder="0" applyAlignment="0" applyProtection="0"/>
    <xf numFmtId="0" fontId="2" fillId="2" borderId="1" applyNumberFormat="0" applyAlignment="0" applyProtection="0"/>
    <xf numFmtId="0" fontId="3" fillId="3" borderId="1" applyNumberFormat="0" applyAlignment="0" applyProtection="0"/>
  </cellStyleXfs>
  <cellXfs count="17">
    <xf numFmtId="0" fontId="0" fillId="0" borderId="0" xfId="0"/>
    <xf numFmtId="8" fontId="0" fillId="0" borderId="0" xfId="0" applyNumberFormat="1"/>
    <xf numFmtId="0" fontId="4" fillId="0" borderId="0" xfId="0" applyFont="1"/>
    <xf numFmtId="8" fontId="2" fillId="2" borderId="1" xfId="2" applyNumberFormat="1"/>
    <xf numFmtId="0" fontId="2" fillId="2" borderId="1" xfId="2"/>
    <xf numFmtId="8" fontId="3" fillId="3" borderId="1" xfId="3" applyNumberFormat="1"/>
    <xf numFmtId="8" fontId="0" fillId="0" borderId="0" xfId="0" applyNumberFormat="1" applyAlignment="1">
      <alignment horizontal="center"/>
    </xf>
    <xf numFmtId="164" fontId="0" fillId="0" borderId="0" xfId="1" applyNumberFormat="1" applyFont="1"/>
    <xf numFmtId="0" fontId="2" fillId="2" borderId="1" xfId="2" applyNumberFormat="1"/>
    <xf numFmtId="164" fontId="2" fillId="2" borderId="1" xfId="2" applyNumberFormat="1"/>
    <xf numFmtId="9" fontId="0" fillId="0" borderId="0" xfId="0" applyNumberFormat="1"/>
    <xf numFmtId="165" fontId="0" fillId="0" borderId="0" xfId="0" applyNumberFormat="1"/>
    <xf numFmtId="0" fontId="0" fillId="0" borderId="0" xfId="0" applyAlignment="1">
      <alignment horizontal="left" wrapText="1"/>
    </xf>
    <xf numFmtId="0" fontId="0" fillId="0" borderId="0" xfId="0" applyAlignment="1">
      <alignment horizontal="center"/>
    </xf>
    <xf numFmtId="8" fontId="0" fillId="0" borderId="0" xfId="0" applyNumberFormat="1" applyAlignment="1">
      <alignment horizontal="center"/>
    </xf>
    <xf numFmtId="168" fontId="0" fillId="0" borderId="0" xfId="0" applyNumberFormat="1"/>
    <xf numFmtId="164" fontId="0" fillId="0" borderId="0" xfId="0" applyNumberFormat="1"/>
  </cellXfs>
  <cellStyles count="4">
    <cellStyle name="Calculation" xfId="3" builtinId="22"/>
    <cellStyle name="Comma" xfId="1" builtinId="3"/>
    <cellStyle name="Input" xfId="2" builtinId="20"/>
    <cellStyle name="Normal" xfId="0" builtinId="0"/>
  </cellStyles>
  <dxfs count="5">
    <dxf>
      <font>
        <b val="0"/>
        <i val="0"/>
        <strike val="0"/>
        <condense val="0"/>
        <extend val="0"/>
        <outline val="0"/>
        <shadow val="0"/>
        <u val="none"/>
        <vertAlign val="baseline"/>
        <sz val="11"/>
        <color theme="1"/>
        <name val="Aptos Narrow"/>
        <family val="2"/>
        <scheme val="minor"/>
      </font>
      <numFmt numFmtId="164" formatCode="_(* #,##0_);_(* \(#,##0\);_(* &quot;-&quot;??_);_(@_)"/>
    </dxf>
    <dxf>
      <numFmt numFmtId="12" formatCode="&quot;$&quot;#,##0.00_);[Red]\(&quot;$&quot;#,##0.00\)"/>
    </dxf>
    <dxf>
      <numFmt numFmtId="168" formatCode="&quot;$&quot;#,##0.0000_);[Red]\(&quot;$&quot;#,##0.0000\)"/>
    </dxf>
    <dxf>
      <numFmt numFmtId="165" formatCode="_-[$£-809]* #,##0.00_-;\-[$£-809]* #,##0.00_-;_-[$£-809]* &quot;-&quot;??_-;_-@_-"/>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Profit (Demand = 500/day)</c:v>
          </c:tx>
          <c:spPr>
            <a:ln w="28575" cap="rnd">
              <a:solidFill>
                <a:schemeClr val="accent1"/>
              </a:solidFill>
              <a:round/>
            </a:ln>
            <a:effectLst/>
          </c:spPr>
          <c:marker>
            <c:symbol val="none"/>
          </c:marker>
          <c:val>
            <c:numRef>
              <c:f>'14'!$B$29:$B$33</c:f>
              <c:numCache>
                <c:formatCode>"$"#,##0.00_);[Red]\("$"#,##0.00\)</c:formatCode>
                <c:ptCount val="5"/>
                <c:pt idx="0">
                  <c:v>-2799.9999999999991</c:v>
                </c:pt>
                <c:pt idx="1">
                  <c:v>-2024.9999999999982</c:v>
                </c:pt>
                <c:pt idx="2">
                  <c:v>-7024.9999999999982</c:v>
                </c:pt>
                <c:pt idx="3">
                  <c:v>-12024.999999999998</c:v>
                </c:pt>
                <c:pt idx="4">
                  <c:v>-17025</c:v>
                </c:pt>
              </c:numCache>
            </c:numRef>
          </c:val>
          <c:smooth val="0"/>
          <c:extLst>
            <c:ext xmlns:c16="http://schemas.microsoft.com/office/drawing/2014/chart" uri="{C3380CC4-5D6E-409C-BE32-E72D297353CC}">
              <c16:uniqueId val="{00000002-14C4-4102-AE6F-50FDBB3A7B04}"/>
            </c:ext>
          </c:extLst>
        </c:ser>
        <c:ser>
          <c:idx val="1"/>
          <c:order val="1"/>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4-14C4-4102-AE6F-50FDBB3A7B04}"/>
            </c:ext>
          </c:extLst>
        </c:ser>
        <c:dLbls>
          <c:showLegendKey val="0"/>
          <c:showVal val="0"/>
          <c:showCatName val="0"/>
          <c:showSerName val="0"/>
          <c:showPercent val="0"/>
          <c:showBubbleSize val="0"/>
        </c:dLbls>
        <c:smooth val="0"/>
        <c:axId val="654227599"/>
        <c:axId val="654228079"/>
      </c:lineChart>
      <c:catAx>
        <c:axId val="654227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28079"/>
        <c:crosses val="autoZero"/>
        <c:auto val="1"/>
        <c:lblAlgn val="ctr"/>
        <c:lblOffset val="100"/>
        <c:noMultiLvlLbl val="0"/>
      </c:catAx>
      <c:valAx>
        <c:axId val="654228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2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Profit (Demand = 2000/day)</c:v>
          </c:tx>
          <c:spPr>
            <a:ln w="28575" cap="rnd">
              <a:solidFill>
                <a:schemeClr val="accent1"/>
              </a:solidFill>
              <a:round/>
            </a:ln>
            <a:effectLst/>
          </c:spPr>
          <c:marker>
            <c:symbol val="none"/>
          </c:marker>
          <c:val>
            <c:numRef>
              <c:f>'14'!$E$29:$E$33</c:f>
              <c:numCache>
                <c:formatCode>"$"#,##0.00_);[Red]\("$"#,##0.00\)</c:formatCode>
                <c:ptCount val="5"/>
                <c:pt idx="0">
                  <c:v>-2799.9999999999991</c:v>
                </c:pt>
                <c:pt idx="1">
                  <c:v>-799.99999999999818</c:v>
                </c:pt>
                <c:pt idx="2">
                  <c:v>1200.0000000000036</c:v>
                </c:pt>
                <c:pt idx="3">
                  <c:v>3200.0000000000036</c:v>
                </c:pt>
                <c:pt idx="4">
                  <c:v>5200</c:v>
                </c:pt>
              </c:numCache>
            </c:numRef>
          </c:val>
          <c:smooth val="0"/>
          <c:extLst>
            <c:ext xmlns:c16="http://schemas.microsoft.com/office/drawing/2014/chart" uri="{C3380CC4-5D6E-409C-BE32-E72D297353CC}">
              <c16:uniqueId val="{00000002-7341-48DD-89DD-DD885B0F2DE3}"/>
            </c:ext>
          </c:extLst>
        </c:ser>
        <c:dLbls>
          <c:showLegendKey val="0"/>
          <c:showVal val="0"/>
          <c:showCatName val="0"/>
          <c:showSerName val="0"/>
          <c:showPercent val="0"/>
          <c:showBubbleSize val="0"/>
        </c:dLbls>
        <c:smooth val="0"/>
        <c:axId val="750195471"/>
        <c:axId val="750196911"/>
      </c:lineChart>
      <c:catAx>
        <c:axId val="750195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6911"/>
        <c:crosses val="autoZero"/>
        <c:auto val="1"/>
        <c:lblAlgn val="ctr"/>
        <c:lblOffset val="100"/>
        <c:noMultiLvlLbl val="0"/>
      </c:catAx>
      <c:valAx>
        <c:axId val="750196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'16'!$D$13</c:f>
              <c:strCache>
                <c:ptCount val="1"/>
                <c:pt idx="0">
                  <c:v>Profit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manualLayout>
                  <c:x val="1.0984689413823271E-2"/>
                  <c:y val="-0.1165897491980169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'16'!$A$14:$A$26</c:f>
              <c:numCache>
                <c:formatCode>_-[$£-809]* #,##0.00_-;\-[$£-809]* #,##0.00_-;_-[$£-809]* "-"??_-;_-@_-</c:formatCode>
                <c:ptCount val="13"/>
                <c:pt idx="0">
                  <c:v>20</c:v>
                </c:pt>
                <c:pt idx="1">
                  <c:v>25</c:v>
                </c:pt>
                <c:pt idx="2">
                  <c:v>30</c:v>
                </c:pt>
                <c:pt idx="3">
                  <c:v>35</c:v>
                </c:pt>
                <c:pt idx="4">
                  <c:v>40</c:v>
                </c:pt>
                <c:pt idx="5">
                  <c:v>45</c:v>
                </c:pt>
                <c:pt idx="6">
                  <c:v>50</c:v>
                </c:pt>
                <c:pt idx="7">
                  <c:v>55</c:v>
                </c:pt>
                <c:pt idx="8">
                  <c:v>60</c:v>
                </c:pt>
                <c:pt idx="9">
                  <c:v>65</c:v>
                </c:pt>
                <c:pt idx="10">
                  <c:v>70</c:v>
                </c:pt>
                <c:pt idx="11">
                  <c:v>75</c:v>
                </c:pt>
                <c:pt idx="12">
                  <c:v>80</c:v>
                </c:pt>
              </c:numCache>
            </c:numRef>
          </c:xVal>
          <c:yVal>
            <c:numRef>
              <c:f>'16'!$D$14:$D$26</c:f>
              <c:numCache>
                <c:formatCode>"$"#,##0.00_);[Red]\("$"#,##0.00\)</c:formatCode>
                <c:ptCount val="13"/>
                <c:pt idx="0">
                  <c:v>-531687.79196529544</c:v>
                </c:pt>
                <c:pt idx="1">
                  <c:v>-236946.11023795081</c:v>
                </c:pt>
                <c:pt idx="2">
                  <c:v>-105019.15849484189</c:v>
                </c:pt>
                <c:pt idx="3">
                  <c:v>-39418.532340597943</c:v>
                </c:pt>
                <c:pt idx="4">
                  <c:v>-4568.1688507233757</c:v>
                </c:pt>
                <c:pt idx="5">
                  <c:v>14678.592060040561</c:v>
                </c:pt>
                <c:pt idx="6">
                  <c:v>25471.962442036984</c:v>
                </c:pt>
                <c:pt idx="7">
                  <c:v>31459.252971245518</c:v>
                </c:pt>
                <c:pt idx="8">
                  <c:v>34615.837827162737</c:v>
                </c:pt>
                <c:pt idx="9">
                  <c:v>36063.351705367735</c:v>
                </c:pt>
                <c:pt idx="10">
                  <c:v>36463.137111822987</c:v>
                </c:pt>
                <c:pt idx="11">
                  <c:v>36217.07428036788</c:v>
                </c:pt>
                <c:pt idx="12">
                  <c:v>35575.287298036987</c:v>
                </c:pt>
              </c:numCache>
            </c:numRef>
          </c:yVal>
          <c:smooth val="0"/>
          <c:extLst>
            <c:ext xmlns:c16="http://schemas.microsoft.com/office/drawing/2014/chart" uri="{C3380CC4-5D6E-409C-BE32-E72D297353CC}">
              <c16:uniqueId val="{00000000-3C16-4E41-9473-E52A470C8F3E}"/>
            </c:ext>
          </c:extLst>
        </c:ser>
        <c:dLbls>
          <c:showLegendKey val="0"/>
          <c:showVal val="0"/>
          <c:showCatName val="0"/>
          <c:showSerName val="0"/>
          <c:showPercent val="0"/>
          <c:showBubbleSize val="0"/>
        </c:dLbls>
        <c:axId val="67913311"/>
        <c:axId val="67914271"/>
      </c:scatterChart>
      <c:valAx>
        <c:axId val="67913311"/>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4271"/>
        <c:crosses val="autoZero"/>
        <c:crossBetween val="midCat"/>
      </c:valAx>
      <c:valAx>
        <c:axId val="67914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3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9.5848643919510066E-3"/>
                  <c:y val="-0.185285068533100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'16'!$A$14:$A$26</c:f>
              <c:numCache>
                <c:formatCode>_-[$£-809]* #,##0.00_-;\-[$£-809]* #,##0.00_-;_-[$£-809]* "-"??_-;_-@_-</c:formatCode>
                <c:ptCount val="13"/>
                <c:pt idx="0">
                  <c:v>20</c:v>
                </c:pt>
                <c:pt idx="1">
                  <c:v>25</c:v>
                </c:pt>
                <c:pt idx="2">
                  <c:v>30</c:v>
                </c:pt>
                <c:pt idx="3">
                  <c:v>35</c:v>
                </c:pt>
                <c:pt idx="4">
                  <c:v>40</c:v>
                </c:pt>
                <c:pt idx="5">
                  <c:v>45</c:v>
                </c:pt>
                <c:pt idx="6">
                  <c:v>50</c:v>
                </c:pt>
                <c:pt idx="7">
                  <c:v>55</c:v>
                </c:pt>
                <c:pt idx="8">
                  <c:v>60</c:v>
                </c:pt>
                <c:pt idx="9">
                  <c:v>65</c:v>
                </c:pt>
                <c:pt idx="10">
                  <c:v>70</c:v>
                </c:pt>
                <c:pt idx="11">
                  <c:v>75</c:v>
                </c:pt>
                <c:pt idx="12">
                  <c:v>80</c:v>
                </c:pt>
              </c:numCache>
            </c:numRef>
          </c:xVal>
          <c:yVal>
            <c:numRef>
              <c:f>'16'!$C$14:$C$26</c:f>
              <c:numCache>
                <c:formatCode>_(* #,##0_);_(* \(#,##0\);_(* "-"??_);_(@_)</c:formatCode>
                <c:ptCount val="13"/>
                <c:pt idx="0">
                  <c:v>20785.292883709753</c:v>
                </c:pt>
                <c:pt idx="1">
                  <c:v>12166.680885132264</c:v>
                </c:pt>
                <c:pt idx="2">
                  <c:v>7854.8360878714966</c:v>
                </c:pt>
                <c:pt idx="3">
                  <c:v>5425.8131232756969</c:v>
                </c:pt>
                <c:pt idx="4">
                  <c:v>3938.0765954511976</c:v>
                </c:pt>
                <c:pt idx="5">
                  <c:v>2968.3704873691686</c:v>
                </c:pt>
                <c:pt idx="6">
                  <c:v>2305.154972130043</c:v>
                </c:pt>
                <c:pt idx="7">
                  <c:v>1833.8241312297007</c:v>
                </c:pt>
                <c:pt idx="8">
                  <c:v>1488.213148201321</c:v>
                </c:pt>
                <c:pt idx="9">
                  <c:v>1228.1066475521104</c:v>
                </c:pt>
                <c:pt idx="10">
                  <c:v>1027.9993547173101</c:v>
                </c:pt>
                <c:pt idx="11">
                  <c:v>871.1262605019333</c:v>
                </c:pt>
                <c:pt idx="12">
                  <c:v>746.12599198903069</c:v>
                </c:pt>
              </c:numCache>
            </c:numRef>
          </c:yVal>
          <c:smooth val="0"/>
          <c:extLst>
            <c:ext xmlns:c16="http://schemas.microsoft.com/office/drawing/2014/chart" uri="{C3380CC4-5D6E-409C-BE32-E72D297353CC}">
              <c16:uniqueId val="{00000004-31B4-4EF5-A06C-4C3A1F33CCD6}"/>
            </c:ext>
          </c:extLst>
        </c:ser>
        <c:dLbls>
          <c:showLegendKey val="0"/>
          <c:showVal val="0"/>
          <c:showCatName val="0"/>
          <c:showSerName val="0"/>
          <c:showPercent val="0"/>
          <c:showBubbleSize val="0"/>
        </c:dLbls>
        <c:axId val="1134740288"/>
        <c:axId val="854891743"/>
      </c:scatterChart>
      <c:valAx>
        <c:axId val="1134740288"/>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91743"/>
        <c:crosses val="autoZero"/>
        <c:crossBetween val="midCat"/>
      </c:valAx>
      <c:valAx>
        <c:axId val="8548917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4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Profit/Unit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'16'!$A$14:$A$26</c:f>
              <c:numCache>
                <c:formatCode>_-[$£-809]* #,##0.00_-;\-[$£-809]* #,##0.00_-;_-[$£-809]* "-"??_-;_-@_-</c:formatCode>
                <c:ptCount val="13"/>
                <c:pt idx="0">
                  <c:v>20</c:v>
                </c:pt>
                <c:pt idx="1">
                  <c:v>25</c:v>
                </c:pt>
                <c:pt idx="2">
                  <c:v>30</c:v>
                </c:pt>
                <c:pt idx="3">
                  <c:v>35</c:v>
                </c:pt>
                <c:pt idx="4">
                  <c:v>40</c:v>
                </c:pt>
                <c:pt idx="5">
                  <c:v>45</c:v>
                </c:pt>
                <c:pt idx="6">
                  <c:v>50</c:v>
                </c:pt>
                <c:pt idx="7">
                  <c:v>55</c:v>
                </c:pt>
                <c:pt idx="8">
                  <c:v>60</c:v>
                </c:pt>
                <c:pt idx="9">
                  <c:v>65</c:v>
                </c:pt>
                <c:pt idx="10">
                  <c:v>70</c:v>
                </c:pt>
                <c:pt idx="11">
                  <c:v>75</c:v>
                </c:pt>
                <c:pt idx="12">
                  <c:v>80</c:v>
                </c:pt>
              </c:numCache>
            </c:numRef>
          </c:xVal>
          <c:yVal>
            <c:numRef>
              <c:f>'16'!$B$14:$B$26</c:f>
              <c:numCache>
                <c:formatCode>"$"#,##0.0000_);[Red]\("$"#,##0.0000\)</c:formatCode>
                <c:ptCount val="13"/>
                <c:pt idx="0">
                  <c:v>-25.58</c:v>
                </c:pt>
                <c:pt idx="1">
                  <c:v>-19.474999999999998</c:v>
                </c:pt>
                <c:pt idx="2">
                  <c:v>-13.369999999999997</c:v>
                </c:pt>
                <c:pt idx="3">
                  <c:v>-7.2650000000000006</c:v>
                </c:pt>
                <c:pt idx="4">
                  <c:v>-1.1599999999999966</c:v>
                </c:pt>
                <c:pt idx="5">
                  <c:v>4.9450000000000074</c:v>
                </c:pt>
                <c:pt idx="6">
                  <c:v>11.050000000000004</c:v>
                </c:pt>
                <c:pt idx="7">
                  <c:v>17.155000000000001</c:v>
                </c:pt>
                <c:pt idx="8">
                  <c:v>23.260000000000005</c:v>
                </c:pt>
                <c:pt idx="9">
                  <c:v>29.365000000000009</c:v>
                </c:pt>
                <c:pt idx="10">
                  <c:v>35.47</c:v>
                </c:pt>
                <c:pt idx="11">
                  <c:v>41.575000000000003</c:v>
                </c:pt>
                <c:pt idx="12">
                  <c:v>47.680000000000007</c:v>
                </c:pt>
              </c:numCache>
            </c:numRef>
          </c:yVal>
          <c:smooth val="0"/>
          <c:extLst>
            <c:ext xmlns:c16="http://schemas.microsoft.com/office/drawing/2014/chart" uri="{C3380CC4-5D6E-409C-BE32-E72D297353CC}">
              <c16:uniqueId val="{00000002-FCE6-4431-AA3A-6961192210D7}"/>
            </c:ext>
          </c:extLst>
        </c:ser>
        <c:dLbls>
          <c:showLegendKey val="0"/>
          <c:showVal val="0"/>
          <c:showCatName val="0"/>
          <c:showSerName val="0"/>
          <c:showPercent val="0"/>
          <c:showBubbleSize val="0"/>
        </c:dLbls>
        <c:axId val="1218986192"/>
        <c:axId val="1218986672"/>
      </c:scatterChart>
      <c:valAx>
        <c:axId val="1218986192"/>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86672"/>
        <c:crosses val="autoZero"/>
        <c:crossBetween val="midCat"/>
      </c:valAx>
      <c:valAx>
        <c:axId val="1218986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_);[Red]\(&quot;$&quot;#,##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86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37</xdr:row>
      <xdr:rowOff>0</xdr:rowOff>
    </xdr:from>
    <xdr:to>
      <xdr:col>9</xdr:col>
      <xdr:colOff>524627</xdr:colOff>
      <xdr:row>59</xdr:row>
      <xdr:rowOff>67269</xdr:rowOff>
    </xdr:to>
    <xdr:pic>
      <xdr:nvPicPr>
        <xdr:cNvPr id="2" name="Picture 1">
          <a:extLst>
            <a:ext uri="{FF2B5EF4-FFF2-40B4-BE49-F238E27FC236}">
              <a16:creationId xmlns:a16="http://schemas.microsoft.com/office/drawing/2014/main" id="{A09E2FB0-879A-060F-CD83-4794D523029D}"/>
            </a:ext>
          </a:extLst>
        </xdr:cNvPr>
        <xdr:cNvPicPr>
          <a:picLocks noChangeAspect="1"/>
        </xdr:cNvPicPr>
      </xdr:nvPicPr>
      <xdr:blipFill>
        <a:blip xmlns:r="http://schemas.openxmlformats.org/officeDocument/2006/relationships" r:embed="rId1"/>
        <a:stretch>
          <a:fillRect/>
        </a:stretch>
      </xdr:blipFill>
      <xdr:spPr>
        <a:xfrm>
          <a:off x="666750" y="7448550"/>
          <a:ext cx="5391902" cy="42582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48</xdr:row>
      <xdr:rowOff>4762</xdr:rowOff>
    </xdr:from>
    <xdr:to>
      <xdr:col>7</xdr:col>
      <xdr:colOff>409575</xdr:colOff>
      <xdr:row>62</xdr:row>
      <xdr:rowOff>80962</xdr:rowOff>
    </xdr:to>
    <xdr:graphicFrame macro="">
      <xdr:nvGraphicFramePr>
        <xdr:cNvPr id="2" name="Chart 1">
          <a:extLst>
            <a:ext uri="{FF2B5EF4-FFF2-40B4-BE49-F238E27FC236}">
              <a16:creationId xmlns:a16="http://schemas.microsoft.com/office/drawing/2014/main" id="{256B102A-D1B1-FA12-4D48-24AED47BE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68</xdr:row>
      <xdr:rowOff>14287</xdr:rowOff>
    </xdr:from>
    <xdr:to>
      <xdr:col>7</xdr:col>
      <xdr:colOff>419100</xdr:colOff>
      <xdr:row>82</xdr:row>
      <xdr:rowOff>90487</xdr:rowOff>
    </xdr:to>
    <xdr:graphicFrame macro="">
      <xdr:nvGraphicFramePr>
        <xdr:cNvPr id="3" name="Chart 2">
          <a:extLst>
            <a:ext uri="{FF2B5EF4-FFF2-40B4-BE49-F238E27FC236}">
              <a16:creationId xmlns:a16="http://schemas.microsoft.com/office/drawing/2014/main" id="{619178DC-AABE-2D05-19E6-47110C178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12</xdr:row>
      <xdr:rowOff>4762</xdr:rowOff>
    </xdr:from>
    <xdr:to>
      <xdr:col>12</xdr:col>
      <xdr:colOff>304800</xdr:colOff>
      <xdr:row>26</xdr:row>
      <xdr:rowOff>80962</xdr:rowOff>
    </xdr:to>
    <xdr:graphicFrame macro="">
      <xdr:nvGraphicFramePr>
        <xdr:cNvPr id="4" name="Chart 3">
          <a:extLst>
            <a:ext uri="{FF2B5EF4-FFF2-40B4-BE49-F238E27FC236}">
              <a16:creationId xmlns:a16="http://schemas.microsoft.com/office/drawing/2014/main" id="{3B5BBC0D-C5C6-0E1A-291E-BF527D2DD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27</xdr:row>
      <xdr:rowOff>4762</xdr:rowOff>
    </xdr:from>
    <xdr:to>
      <xdr:col>20</xdr:col>
      <xdr:colOff>304800</xdr:colOff>
      <xdr:row>41</xdr:row>
      <xdr:rowOff>80962</xdr:rowOff>
    </xdr:to>
    <xdr:graphicFrame macro="">
      <xdr:nvGraphicFramePr>
        <xdr:cNvPr id="2" name="Chart 1">
          <a:extLst>
            <a:ext uri="{FF2B5EF4-FFF2-40B4-BE49-F238E27FC236}">
              <a16:creationId xmlns:a16="http://schemas.microsoft.com/office/drawing/2014/main" id="{84B30268-FE79-4F68-08D4-439AE482E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xdr:colOff>
      <xdr:row>12</xdr:row>
      <xdr:rowOff>4762</xdr:rowOff>
    </xdr:from>
    <xdr:to>
      <xdr:col>20</xdr:col>
      <xdr:colOff>309562</xdr:colOff>
      <xdr:row>26</xdr:row>
      <xdr:rowOff>80962</xdr:rowOff>
    </xdr:to>
    <xdr:graphicFrame macro="">
      <xdr:nvGraphicFramePr>
        <xdr:cNvPr id="5" name="Chart 4">
          <a:extLst>
            <a:ext uri="{FF2B5EF4-FFF2-40B4-BE49-F238E27FC236}">
              <a16:creationId xmlns:a16="http://schemas.microsoft.com/office/drawing/2014/main" id="{02E5F3E5-538C-0764-29B7-F11D767D8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238707-6932-4FFD-BB8C-4E5BDB2F0BDB}" name="Table2" displayName="Table2" ref="A13:D26" totalsRowShown="0">
  <autoFilter ref="A13:D26" xr:uid="{A0238707-6932-4FFD-BB8C-4E5BDB2F0BDB}"/>
  <tableColumns count="4">
    <tableColumn id="1" xr3:uid="{DB0AADCC-84D1-463B-B38A-16AC48BD22EE}" name="Price Charged (Pounds)" dataDxfId="3"/>
    <tableColumn id="2" xr3:uid="{FA85F9BA-3748-46F1-83B1-341E3C0AFCA6}" name="Profit/Unit ($)" dataDxfId="2">
      <calculatedColumnFormula>(A14*USEExchange)-USEUnitCost</calculatedColumnFormula>
    </tableColumn>
    <tableColumn id="3" xr3:uid="{81E696F5-670A-4255-9155-49AFFB656BD1}" name="Demand" dataDxfId="0" dataCellStyle="Comma">
      <calculatedColumnFormula>USEConstant*A14^USEExponent</calculatedColumnFormula>
    </tableColumn>
    <tableColumn id="4" xr3:uid="{89605DFD-DAFC-4C11-A095-38D04A5BE9F9}" name="Profit" dataDxfId="1">
      <calculatedColumnFormula>Table2[[#This Row],[Demand]]*Table2[[#This Row],[Profit/Unit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0039-9CC2-475A-9E4C-F4FFA8C742AB}">
  <dimension ref="A1:J36"/>
  <sheetViews>
    <sheetView workbookViewId="0">
      <selection activeCell="B18" sqref="B18"/>
    </sheetView>
  </sheetViews>
  <sheetFormatPr defaultRowHeight="15" x14ac:dyDescent="0.25"/>
  <cols>
    <col min="1" max="1" width="9.85546875" bestFit="1" customWidth="1"/>
  </cols>
  <sheetData>
    <row r="1" spans="1:10" ht="46.5" customHeight="1" x14ac:dyDescent="0.25">
      <c r="A1" s="12" t="s">
        <v>9</v>
      </c>
      <c r="B1" s="12"/>
      <c r="C1" s="12"/>
      <c r="D1" s="12"/>
      <c r="E1" s="12"/>
      <c r="F1" s="12"/>
      <c r="G1" s="12"/>
      <c r="H1" s="12"/>
      <c r="I1" s="12"/>
      <c r="J1" s="12"/>
    </row>
    <row r="3" spans="1:10" x14ac:dyDescent="0.25">
      <c r="A3" t="s">
        <v>4</v>
      </c>
      <c r="B3" s="3">
        <v>50</v>
      </c>
    </row>
    <row r="4" spans="1:10" x14ac:dyDescent="0.25">
      <c r="A4" t="s">
        <v>1</v>
      </c>
      <c r="B4" s="4">
        <v>166.66666666666825</v>
      </c>
    </row>
    <row r="5" spans="1:10" x14ac:dyDescent="0.25">
      <c r="A5" t="s">
        <v>2</v>
      </c>
      <c r="B5" s="3">
        <v>0.5</v>
      </c>
    </row>
    <row r="6" spans="1:10" x14ac:dyDescent="0.25">
      <c r="A6" t="s">
        <v>3</v>
      </c>
      <c r="B6" s="3">
        <v>0.2</v>
      </c>
    </row>
    <row r="7" spans="1:10" x14ac:dyDescent="0.25">
      <c r="A7" t="s">
        <v>10</v>
      </c>
      <c r="B7" s="5">
        <f>(CupsWk*CostCup)-(CupsWk*Var)-Fixed</f>
        <v>4.7606363295926712E-13</v>
      </c>
    </row>
    <row r="9" spans="1:10" x14ac:dyDescent="0.25">
      <c r="A9" t="s">
        <v>5</v>
      </c>
    </row>
    <row r="11" spans="1:10" x14ac:dyDescent="0.25">
      <c r="A11" s="2" t="s">
        <v>19</v>
      </c>
    </row>
    <row r="12" spans="1:10" x14ac:dyDescent="0.25">
      <c r="A12" s="2" t="s">
        <v>11</v>
      </c>
    </row>
    <row r="13" spans="1:10" x14ac:dyDescent="0.25">
      <c r="A13" s="2"/>
      <c r="B13" s="2"/>
    </row>
    <row r="14" spans="1:10" x14ac:dyDescent="0.25">
      <c r="A14" t="s">
        <v>4</v>
      </c>
      <c r="B14" s="1">
        <v>50</v>
      </c>
    </row>
    <row r="15" spans="1:10" x14ac:dyDescent="0.25">
      <c r="A15" s="2" t="s">
        <v>1</v>
      </c>
      <c r="B15" s="2">
        <v>167</v>
      </c>
    </row>
    <row r="16" spans="1:10" x14ac:dyDescent="0.25">
      <c r="A16" t="s">
        <v>2</v>
      </c>
      <c r="B16" s="1">
        <v>0.5</v>
      </c>
    </row>
    <row r="17" spans="1:2" x14ac:dyDescent="0.25">
      <c r="A17" t="s">
        <v>3</v>
      </c>
      <c r="B17" s="1">
        <v>0.2</v>
      </c>
    </row>
    <row r="18" spans="1:2" x14ac:dyDescent="0.25">
      <c r="A18" t="s">
        <v>10</v>
      </c>
      <c r="B18" s="1">
        <v>0.1</v>
      </c>
    </row>
    <row r="20" spans="1:2" x14ac:dyDescent="0.25">
      <c r="A20" t="s">
        <v>6</v>
      </c>
    </row>
    <row r="22" spans="1:2" x14ac:dyDescent="0.25">
      <c r="A22" s="2" t="s">
        <v>12</v>
      </c>
    </row>
    <row r="24" spans="1:2" x14ac:dyDescent="0.25">
      <c r="A24" s="2" t="s">
        <v>15</v>
      </c>
    </row>
    <row r="26" spans="1:2" x14ac:dyDescent="0.25">
      <c r="A26" t="s">
        <v>7</v>
      </c>
    </row>
    <row r="28" spans="1:2" x14ac:dyDescent="0.25">
      <c r="A28" s="2" t="s">
        <v>16</v>
      </c>
    </row>
    <row r="29" spans="1:2" x14ac:dyDescent="0.25">
      <c r="A29" s="2" t="s">
        <v>17</v>
      </c>
    </row>
    <row r="31" spans="1:2" x14ac:dyDescent="0.25">
      <c r="A31" t="s">
        <v>8</v>
      </c>
    </row>
    <row r="33" spans="1:1" x14ac:dyDescent="0.25">
      <c r="A33" s="2" t="s">
        <v>13</v>
      </c>
    </row>
    <row r="34" spans="1:1" x14ac:dyDescent="0.25">
      <c r="A34" s="2" t="s">
        <v>14</v>
      </c>
    </row>
    <row r="36" spans="1:1" x14ac:dyDescent="0.25">
      <c r="A36" s="2" t="s">
        <v>18</v>
      </c>
    </row>
  </sheetData>
  <mergeCells count="1">
    <mergeCell ref="A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ED1F-A39F-4A84-9FB1-CAAA91B4474E}">
  <dimension ref="A1:J85"/>
  <sheetViews>
    <sheetView workbookViewId="0">
      <selection activeCell="G20" sqref="G20"/>
    </sheetView>
  </sheetViews>
  <sheetFormatPr defaultRowHeight="15" x14ac:dyDescent="0.25"/>
  <cols>
    <col min="1" max="1" width="11.28515625" customWidth="1"/>
    <col min="2" max="2" width="11.5703125" bestFit="1" customWidth="1"/>
    <col min="3" max="5" width="10.85546875" bestFit="1" customWidth="1"/>
  </cols>
  <sheetData>
    <row r="1" spans="1:10" ht="60.75" customHeight="1" x14ac:dyDescent="0.25">
      <c r="A1" s="12" t="s">
        <v>20</v>
      </c>
      <c r="B1" s="12"/>
      <c r="C1" s="12"/>
      <c r="D1" s="12"/>
      <c r="E1" s="12"/>
      <c r="F1" s="12"/>
      <c r="G1" s="12"/>
      <c r="H1" s="12"/>
      <c r="I1" s="12"/>
      <c r="J1" s="12"/>
    </row>
    <row r="3" spans="1:10" x14ac:dyDescent="0.25">
      <c r="A3" t="s">
        <v>21</v>
      </c>
    </row>
    <row r="5" spans="1:10" x14ac:dyDescent="0.25">
      <c r="A5" t="s">
        <v>24</v>
      </c>
      <c r="B5" s="4">
        <v>3</v>
      </c>
    </row>
    <row r="6" spans="1:10" x14ac:dyDescent="0.25">
      <c r="A6" t="s">
        <v>25</v>
      </c>
      <c r="B6" s="3">
        <v>5000</v>
      </c>
    </row>
    <row r="7" spans="1:10" x14ac:dyDescent="0.25">
      <c r="A7" t="s">
        <v>0</v>
      </c>
      <c r="B7" s="3">
        <f>400*12</f>
        <v>4800</v>
      </c>
    </row>
    <row r="8" spans="1:10" x14ac:dyDescent="0.25">
      <c r="A8" t="s">
        <v>28</v>
      </c>
      <c r="B8" s="3">
        <v>0.1</v>
      </c>
    </row>
    <row r="9" spans="1:10" x14ac:dyDescent="0.25">
      <c r="A9" t="s">
        <v>29</v>
      </c>
      <c r="B9" s="3">
        <v>0.03</v>
      </c>
    </row>
    <row r="10" spans="1:10" x14ac:dyDescent="0.25">
      <c r="A10" t="s">
        <v>27</v>
      </c>
      <c r="B10" s="8">
        <v>282857.28571428568</v>
      </c>
    </row>
    <row r="11" spans="1:10" x14ac:dyDescent="0.25">
      <c r="A11" t="s">
        <v>33</v>
      </c>
      <c r="B11" s="5">
        <f>(CopierPrice-CopierCost)*B10-(Copiers*CopierRent)-CopierFixed</f>
        <v>9.9999999983992893E-3</v>
      </c>
    </row>
    <row r="12" spans="1:10" x14ac:dyDescent="0.25">
      <c r="B12" s="1"/>
    </row>
    <row r="13" spans="1:10" x14ac:dyDescent="0.25">
      <c r="B13" s="13" t="s">
        <v>30</v>
      </c>
      <c r="C13" s="13"/>
      <c r="D13" s="13"/>
      <c r="E13" s="13"/>
    </row>
    <row r="14" spans="1:10" x14ac:dyDescent="0.25">
      <c r="A14" t="s">
        <v>26</v>
      </c>
      <c r="B14">
        <f>500*365</f>
        <v>182500</v>
      </c>
      <c r="C14">
        <f>1000*365</f>
        <v>365000</v>
      </c>
      <c r="D14">
        <f>1500*365</f>
        <v>547500</v>
      </c>
      <c r="E14">
        <f>2000*365</f>
        <v>730000</v>
      </c>
    </row>
    <row r="15" spans="1:10" x14ac:dyDescent="0.25">
      <c r="A15">
        <v>1</v>
      </c>
      <c r="B15">
        <f>MIN(100000*$A$15,B14)</f>
        <v>100000</v>
      </c>
      <c r="C15">
        <f t="shared" ref="C15:E15" si="0">MIN(100000*$A$15,C14)</f>
        <v>100000</v>
      </c>
      <c r="D15">
        <f t="shared" si="0"/>
        <v>100000</v>
      </c>
      <c r="E15">
        <f t="shared" si="0"/>
        <v>100000</v>
      </c>
    </row>
    <row r="16" spans="1:10" x14ac:dyDescent="0.25">
      <c r="A16">
        <v>2</v>
      </c>
      <c r="B16">
        <f>MIN(100000*$A$16,B14)</f>
        <v>182500</v>
      </c>
      <c r="C16">
        <f t="shared" ref="C16:E16" si="1">MIN(100000*$A$16,C14)</f>
        <v>200000</v>
      </c>
      <c r="D16">
        <f t="shared" si="1"/>
        <v>200000</v>
      </c>
      <c r="E16">
        <f t="shared" si="1"/>
        <v>200000</v>
      </c>
    </row>
    <row r="17" spans="1:5" x14ac:dyDescent="0.25">
      <c r="A17">
        <v>3</v>
      </c>
      <c r="B17">
        <f>MIN(100000*$A$17,B14)</f>
        <v>182500</v>
      </c>
      <c r="C17">
        <f t="shared" ref="C17:E17" si="2">MIN(100000*$A$17,C14)</f>
        <v>300000</v>
      </c>
      <c r="D17">
        <f t="shared" si="2"/>
        <v>300000</v>
      </c>
      <c r="E17">
        <f t="shared" si="2"/>
        <v>300000</v>
      </c>
    </row>
    <row r="18" spans="1:5" x14ac:dyDescent="0.25">
      <c r="A18">
        <v>4</v>
      </c>
      <c r="B18">
        <f>MIN(100000*$A$18,B14)</f>
        <v>182500</v>
      </c>
      <c r="C18">
        <f t="shared" ref="C18:E18" si="3">MIN(100000*$A$18,C14)</f>
        <v>365000</v>
      </c>
      <c r="D18">
        <f t="shared" si="3"/>
        <v>400000</v>
      </c>
      <c r="E18">
        <f t="shared" si="3"/>
        <v>400000</v>
      </c>
    </row>
    <row r="19" spans="1:5" x14ac:dyDescent="0.25">
      <c r="A19">
        <v>5</v>
      </c>
      <c r="B19">
        <f>MIN(100000*$A$19,B14)</f>
        <v>182500</v>
      </c>
      <c r="C19">
        <f t="shared" ref="C19:E19" si="4">MIN(100000*$A$19,C14)</f>
        <v>365000</v>
      </c>
      <c r="D19">
        <f t="shared" si="4"/>
        <v>500000</v>
      </c>
      <c r="E19">
        <f t="shared" si="4"/>
        <v>500000</v>
      </c>
    </row>
    <row r="21" spans="1:5" x14ac:dyDescent="0.25">
      <c r="B21" s="13" t="s">
        <v>32</v>
      </c>
      <c r="C21" s="13"/>
      <c r="D21" s="13"/>
      <c r="E21" s="13"/>
    </row>
    <row r="22" spans="1:5" x14ac:dyDescent="0.25">
      <c r="A22">
        <v>1</v>
      </c>
      <c r="B22" s="6">
        <f t="shared" ref="B22:E26" si="5">(CopierPrice-CopierCost)*B15</f>
        <v>7000.0000000000009</v>
      </c>
      <c r="C22" s="6">
        <f t="shared" si="5"/>
        <v>7000.0000000000009</v>
      </c>
      <c r="D22" s="6">
        <f t="shared" si="5"/>
        <v>7000.0000000000009</v>
      </c>
      <c r="E22" s="6">
        <f t="shared" si="5"/>
        <v>7000.0000000000009</v>
      </c>
    </row>
    <row r="23" spans="1:5" x14ac:dyDescent="0.25">
      <c r="A23">
        <v>2</v>
      </c>
      <c r="B23" s="6">
        <f t="shared" si="5"/>
        <v>12775.000000000002</v>
      </c>
      <c r="C23" s="6">
        <f t="shared" si="5"/>
        <v>14000.000000000002</v>
      </c>
      <c r="D23" s="6">
        <f t="shared" si="5"/>
        <v>14000.000000000002</v>
      </c>
      <c r="E23" s="6">
        <f t="shared" si="5"/>
        <v>14000.000000000002</v>
      </c>
    </row>
    <row r="24" spans="1:5" x14ac:dyDescent="0.25">
      <c r="A24">
        <v>3</v>
      </c>
      <c r="B24" s="6">
        <f t="shared" si="5"/>
        <v>12775.000000000002</v>
      </c>
      <c r="C24" s="6">
        <f t="shared" si="5"/>
        <v>21000.000000000004</v>
      </c>
      <c r="D24" s="6">
        <f t="shared" si="5"/>
        <v>21000.000000000004</v>
      </c>
      <c r="E24" s="6">
        <f t="shared" si="5"/>
        <v>21000.000000000004</v>
      </c>
    </row>
    <row r="25" spans="1:5" x14ac:dyDescent="0.25">
      <c r="A25">
        <v>4</v>
      </c>
      <c r="B25" s="6">
        <f t="shared" si="5"/>
        <v>12775.000000000002</v>
      </c>
      <c r="C25" s="6">
        <f t="shared" si="5"/>
        <v>25550.000000000004</v>
      </c>
      <c r="D25" s="6">
        <f t="shared" si="5"/>
        <v>28000.000000000004</v>
      </c>
      <c r="E25" s="6">
        <f t="shared" si="5"/>
        <v>28000.000000000004</v>
      </c>
    </row>
    <row r="26" spans="1:5" x14ac:dyDescent="0.25">
      <c r="A26">
        <v>5</v>
      </c>
      <c r="B26" s="6">
        <f t="shared" si="5"/>
        <v>12775.000000000002</v>
      </c>
      <c r="C26" s="6">
        <f t="shared" si="5"/>
        <v>25550.000000000004</v>
      </c>
      <c r="D26" s="6">
        <f t="shared" si="5"/>
        <v>35000</v>
      </c>
      <c r="E26" s="6">
        <f t="shared" si="5"/>
        <v>35000</v>
      </c>
    </row>
    <row r="27" spans="1:5" x14ac:dyDescent="0.25">
      <c r="B27" s="6"/>
      <c r="C27" s="6"/>
      <c r="D27" s="6"/>
      <c r="E27" s="6"/>
    </row>
    <row r="28" spans="1:5" x14ac:dyDescent="0.25">
      <c r="B28" s="14" t="s">
        <v>31</v>
      </c>
      <c r="C28" s="14"/>
      <c r="D28" s="14"/>
      <c r="E28" s="14"/>
    </row>
    <row r="29" spans="1:5" x14ac:dyDescent="0.25">
      <c r="A29">
        <v>1</v>
      </c>
      <c r="B29" s="6">
        <f>B22-CopierRent*$A$29-CopierFixed</f>
        <v>-2799.9999999999991</v>
      </c>
      <c r="C29" s="6">
        <f>C22-CopierRent*$A$29-CopierFixed</f>
        <v>-2799.9999999999991</v>
      </c>
      <c r="D29" s="6">
        <f>D22-CopierRent*$A$29-CopierFixed</f>
        <v>-2799.9999999999991</v>
      </c>
      <c r="E29" s="6">
        <f>E22-CopierRent*$A$29-CopierFixed</f>
        <v>-2799.9999999999991</v>
      </c>
    </row>
    <row r="30" spans="1:5" x14ac:dyDescent="0.25">
      <c r="A30">
        <v>2</v>
      </c>
      <c r="B30" s="6">
        <f>B23-CopierRent*$A$30-CopierFixed</f>
        <v>-2024.9999999999982</v>
      </c>
      <c r="C30" s="6">
        <f>C23-CopierRent*$A$30-CopierFixed</f>
        <v>-799.99999999999818</v>
      </c>
      <c r="D30" s="6">
        <f>D23-CopierRent*$A$30-CopierFixed</f>
        <v>-799.99999999999818</v>
      </c>
      <c r="E30" s="6">
        <f>E23-CopierRent*$A$30-CopierFixed</f>
        <v>-799.99999999999818</v>
      </c>
    </row>
    <row r="31" spans="1:5" x14ac:dyDescent="0.25">
      <c r="A31">
        <v>3</v>
      </c>
      <c r="B31" s="6">
        <f>B24-CopierRent*$A$31-CopierFixed</f>
        <v>-7024.9999999999982</v>
      </c>
      <c r="C31" s="6">
        <f>C24-CopierRent*$A$31-CopierFixed</f>
        <v>1200.0000000000036</v>
      </c>
      <c r="D31" s="6">
        <f>D24-CopierRent*$A$31-CopierFixed</f>
        <v>1200.0000000000036</v>
      </c>
      <c r="E31" s="6">
        <f>E24-CopierRent*$A$31-CopierFixed</f>
        <v>1200.0000000000036</v>
      </c>
    </row>
    <row r="32" spans="1:5" x14ac:dyDescent="0.25">
      <c r="A32">
        <v>4</v>
      </c>
      <c r="B32" s="6">
        <f>B25-CopierRent*$A$32-CopierFixed</f>
        <v>-12024.999999999998</v>
      </c>
      <c r="C32" s="6">
        <f>C25-CopierRent*$A$32-CopierFixed</f>
        <v>750.00000000000364</v>
      </c>
      <c r="D32" s="6">
        <f>D25-CopierRent*$A$32-CopierFixed</f>
        <v>3200.0000000000036</v>
      </c>
      <c r="E32" s="6">
        <f>E25-CopierRent*$A$32-CopierFixed</f>
        <v>3200.0000000000036</v>
      </c>
    </row>
    <row r="33" spans="1:5" x14ac:dyDescent="0.25">
      <c r="A33">
        <v>5</v>
      </c>
      <c r="B33" s="6">
        <f>B26-CopierRent*$A$33-CopierFixed</f>
        <v>-17025</v>
      </c>
      <c r="C33" s="6">
        <f>C26-CopierRent*$A$33-CopierFixed</f>
        <v>-4249.9999999999964</v>
      </c>
      <c r="D33" s="6">
        <f>D26-CopierRent*$A$33-CopierFixed</f>
        <v>5200</v>
      </c>
      <c r="E33" s="6">
        <f>E26-CopierRent*$A$33-CopierFixed</f>
        <v>5200</v>
      </c>
    </row>
    <row r="34" spans="1:5" x14ac:dyDescent="0.25">
      <c r="B34" s="6"/>
      <c r="C34" s="6"/>
      <c r="D34" s="6"/>
      <c r="E34" s="6"/>
    </row>
    <row r="35" spans="1:5" x14ac:dyDescent="0.25">
      <c r="A35" t="s">
        <v>22</v>
      </c>
    </row>
    <row r="37" spans="1:5" x14ac:dyDescent="0.25">
      <c r="A37" t="s">
        <v>24</v>
      </c>
      <c r="B37">
        <v>3</v>
      </c>
    </row>
    <row r="38" spans="1:5" x14ac:dyDescent="0.25">
      <c r="A38" t="s">
        <v>25</v>
      </c>
      <c r="B38" s="1">
        <v>5000</v>
      </c>
    </row>
    <row r="39" spans="1:5" x14ac:dyDescent="0.25">
      <c r="A39" t="s">
        <v>0</v>
      </c>
      <c r="B39" s="1">
        <v>4800</v>
      </c>
    </row>
    <row r="40" spans="1:5" x14ac:dyDescent="0.25">
      <c r="A40" t="s">
        <v>28</v>
      </c>
      <c r="B40" s="1">
        <v>0.1</v>
      </c>
    </row>
    <row r="41" spans="1:5" x14ac:dyDescent="0.25">
      <c r="A41" t="s">
        <v>29</v>
      </c>
      <c r="B41" s="1">
        <v>0.03</v>
      </c>
    </row>
    <row r="42" spans="1:5" x14ac:dyDescent="0.25">
      <c r="A42" s="2" t="s">
        <v>27</v>
      </c>
      <c r="B42" s="2">
        <v>282857.28571428568</v>
      </c>
      <c r="C42" t="s">
        <v>35</v>
      </c>
    </row>
    <row r="43" spans="1:5" x14ac:dyDescent="0.25">
      <c r="A43" t="s">
        <v>33</v>
      </c>
      <c r="B43" s="1">
        <v>9.9999999983992893E-3</v>
      </c>
    </row>
    <row r="45" spans="1:5" x14ac:dyDescent="0.25">
      <c r="A45" s="2" t="s">
        <v>34</v>
      </c>
      <c r="B45" s="2">
        <f>$B$42/365</f>
        <v>774.95146771037173</v>
      </c>
    </row>
    <row r="47" spans="1:5" x14ac:dyDescent="0.25">
      <c r="A47" t="s">
        <v>23</v>
      </c>
    </row>
    <row r="65" spans="1:1" x14ac:dyDescent="0.25">
      <c r="A65" t="s">
        <v>37</v>
      </c>
    </row>
    <row r="66" spans="1:1" x14ac:dyDescent="0.25">
      <c r="A66" t="s">
        <v>38</v>
      </c>
    </row>
    <row r="85" spans="1:1" x14ac:dyDescent="0.25">
      <c r="A85" t="s">
        <v>36</v>
      </c>
    </row>
  </sheetData>
  <mergeCells count="4">
    <mergeCell ref="A1:J1"/>
    <mergeCell ref="B13:E13"/>
    <mergeCell ref="B21:E21"/>
    <mergeCell ref="B28:E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CB37E-BED0-48D1-9A32-1CE71AA23D21}">
  <dimension ref="A1:J34"/>
  <sheetViews>
    <sheetView topLeftCell="A14" workbookViewId="0">
      <selection activeCell="D31" sqref="D31"/>
    </sheetView>
  </sheetViews>
  <sheetFormatPr defaultRowHeight="15" x14ac:dyDescent="0.25"/>
  <cols>
    <col min="1" max="1" width="20.42578125" customWidth="1"/>
    <col min="2" max="7" width="14.5703125" bestFit="1" customWidth="1"/>
  </cols>
  <sheetData>
    <row r="1" spans="1:10" ht="75.75" customHeight="1" x14ac:dyDescent="0.25">
      <c r="A1" s="12" t="s">
        <v>39</v>
      </c>
      <c r="B1" s="12"/>
      <c r="C1" s="12"/>
      <c r="D1" s="12"/>
      <c r="E1" s="12"/>
      <c r="F1" s="12"/>
      <c r="G1" s="12"/>
      <c r="H1" s="12"/>
      <c r="I1" s="12"/>
      <c r="J1" s="12"/>
    </row>
    <row r="3" spans="1:10" x14ac:dyDescent="0.25">
      <c r="A3" t="s">
        <v>42</v>
      </c>
      <c r="B3" s="9">
        <v>40000</v>
      </c>
    </row>
    <row r="4" spans="1:10" x14ac:dyDescent="0.25">
      <c r="A4" t="s">
        <v>43</v>
      </c>
      <c r="B4" s="3">
        <v>45</v>
      </c>
    </row>
    <row r="5" spans="1:10" x14ac:dyDescent="0.25">
      <c r="A5" t="s">
        <v>44</v>
      </c>
      <c r="B5" s="3">
        <v>10</v>
      </c>
    </row>
    <row r="6" spans="1:10" x14ac:dyDescent="0.25">
      <c r="A6" t="s">
        <v>45</v>
      </c>
      <c r="B6" s="3">
        <v>6</v>
      </c>
    </row>
    <row r="7" spans="1:10" x14ac:dyDescent="0.25">
      <c r="A7" t="s">
        <v>3</v>
      </c>
      <c r="B7" s="3">
        <v>5</v>
      </c>
    </row>
    <row r="8" spans="1:10" x14ac:dyDescent="0.25">
      <c r="A8" t="s">
        <v>10</v>
      </c>
      <c r="B8" s="5">
        <f>(DataUnits*1.3)*(DataPricePer-DataVarCost)-((DataUnits*1.3)/2)*DataRebate</f>
        <v>1820000</v>
      </c>
    </row>
    <row r="9" spans="1:10" x14ac:dyDescent="0.25">
      <c r="B9" s="1"/>
    </row>
    <row r="10" spans="1:10" x14ac:dyDescent="0.25">
      <c r="A10" t="s">
        <v>40</v>
      </c>
    </row>
    <row r="12" spans="1:10" x14ac:dyDescent="0.25">
      <c r="A12" t="s">
        <v>10</v>
      </c>
      <c r="B12" s="1">
        <f>DataUnits*(DataPricePer-DataVarCost)</f>
        <v>1600000</v>
      </c>
    </row>
    <row r="13" spans="1:10" x14ac:dyDescent="0.25">
      <c r="A13" t="s">
        <v>46</v>
      </c>
      <c r="B13" s="1">
        <f>(DataUnits*1.3)*(DataPricePer-DataVarCost)-((DataUnits*1.3)/2)*DataRebate</f>
        <v>1820000</v>
      </c>
    </row>
    <row r="14" spans="1:10" x14ac:dyDescent="0.25">
      <c r="A14" t="s">
        <v>47</v>
      </c>
      <c r="B14" s="1">
        <f>(DataUnits*1.2)*(DataPricePer-DataPriceCut-DataVarCost)</f>
        <v>1632000</v>
      </c>
    </row>
    <row r="16" spans="1:10" x14ac:dyDescent="0.25">
      <c r="A16" s="2" t="s">
        <v>42</v>
      </c>
      <c r="B16" s="2">
        <v>35868.131868131873</v>
      </c>
    </row>
    <row r="17" spans="1:10" x14ac:dyDescent="0.25">
      <c r="A17" t="s">
        <v>43</v>
      </c>
      <c r="B17">
        <v>45</v>
      </c>
    </row>
    <row r="18" spans="1:10" x14ac:dyDescent="0.25">
      <c r="A18" t="s">
        <v>44</v>
      </c>
      <c r="B18">
        <v>10</v>
      </c>
    </row>
    <row r="19" spans="1:10" x14ac:dyDescent="0.25">
      <c r="A19" t="s">
        <v>45</v>
      </c>
      <c r="B19">
        <v>6</v>
      </c>
    </row>
    <row r="20" spans="1:10" x14ac:dyDescent="0.25">
      <c r="A20" t="s">
        <v>3</v>
      </c>
      <c r="B20">
        <v>5</v>
      </c>
    </row>
    <row r="21" spans="1:10" x14ac:dyDescent="0.25">
      <c r="A21" t="s">
        <v>10</v>
      </c>
      <c r="B21" s="1">
        <v>1632000</v>
      </c>
    </row>
    <row r="23" spans="1:10" x14ac:dyDescent="0.25">
      <c r="A23" t="s">
        <v>48</v>
      </c>
    </row>
    <row r="25" spans="1:10" x14ac:dyDescent="0.25">
      <c r="A25" t="s">
        <v>49</v>
      </c>
    </row>
    <row r="26" spans="1:10" x14ac:dyDescent="0.25">
      <c r="A26" t="s">
        <v>50</v>
      </c>
    </row>
    <row r="28" spans="1:10" ht="45.75" customHeight="1" x14ac:dyDescent="0.25">
      <c r="A28" s="12" t="s">
        <v>41</v>
      </c>
      <c r="B28" s="12"/>
      <c r="C28" s="12"/>
      <c r="D28" s="12"/>
      <c r="E28" s="12"/>
      <c r="F28" s="12"/>
      <c r="G28" s="12"/>
      <c r="H28" s="12"/>
      <c r="I28" s="12"/>
      <c r="J28" s="12"/>
    </row>
    <row r="30" spans="1:10" x14ac:dyDescent="0.25">
      <c r="A30" t="s">
        <v>51</v>
      </c>
      <c r="B30" s="10">
        <v>0.15</v>
      </c>
      <c r="C30" s="10">
        <v>0.2</v>
      </c>
      <c r="D30" s="10">
        <v>0.25</v>
      </c>
      <c r="E30" s="10">
        <v>0.3</v>
      </c>
      <c r="F30" s="10">
        <v>0.35</v>
      </c>
      <c r="G30" s="10">
        <v>0.4</v>
      </c>
    </row>
    <row r="31" spans="1:10" x14ac:dyDescent="0.25">
      <c r="A31" t="s">
        <v>31</v>
      </c>
      <c r="B31" s="1">
        <f t="shared" ref="B31:G31" si="0">(DataUnits*(1+B30))*(DataPricePer-DataVarCost)-((DataUnits*(1+B30))/2)*DataRebate</f>
        <v>1610000</v>
      </c>
      <c r="C31" s="1">
        <f t="shared" si="0"/>
        <v>1680000</v>
      </c>
      <c r="D31" s="1">
        <f t="shared" si="0"/>
        <v>1750000</v>
      </c>
      <c r="E31" s="1">
        <f t="shared" si="0"/>
        <v>1820000</v>
      </c>
      <c r="F31" s="1">
        <f t="shared" si="0"/>
        <v>1890000</v>
      </c>
      <c r="G31" s="1">
        <f t="shared" si="0"/>
        <v>1960000</v>
      </c>
    </row>
    <row r="33" spans="1:6" x14ac:dyDescent="0.25">
      <c r="A33" t="s">
        <v>52</v>
      </c>
      <c r="B33" s="10">
        <v>0.1</v>
      </c>
      <c r="C33" s="10">
        <v>0.15</v>
      </c>
      <c r="D33" s="10">
        <v>0.2</v>
      </c>
      <c r="E33" s="10">
        <v>0.25</v>
      </c>
      <c r="F33" s="10">
        <v>0.3</v>
      </c>
    </row>
    <row r="34" spans="1:6" x14ac:dyDescent="0.25">
      <c r="A34" t="s">
        <v>31</v>
      </c>
      <c r="B34" s="1">
        <f>(DataUnits*(1+B33)*(DataPricePer-DataPriceCut-DataVarCost))</f>
        <v>1496000</v>
      </c>
      <c r="C34" s="1">
        <f>(DataUnits*(1+C33)*(DataPricePer-DataPriceCut-DataVarCost))</f>
        <v>1564000</v>
      </c>
      <c r="D34" s="1">
        <f>(DataUnits*(1+D33)*(DataPricePer-DataPriceCut-DataVarCost))</f>
        <v>1632000</v>
      </c>
      <c r="E34" s="1">
        <f>(DataUnits*(1+E33)*(DataPricePer-DataPriceCut-DataVarCost))</f>
        <v>1700000</v>
      </c>
      <c r="F34" s="1">
        <f>(DataUnits*(1+F33)*(DataPricePer-DataPriceCut-DataVarCost))</f>
        <v>1768000</v>
      </c>
    </row>
  </sheetData>
  <mergeCells count="2">
    <mergeCell ref="A1:J1"/>
    <mergeCell ref="A28:J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418E2-CB79-4ABA-AA3C-3B204B28F03E}">
  <dimension ref="A1:J49"/>
  <sheetViews>
    <sheetView tabSelected="1" workbookViewId="0">
      <selection activeCell="D5" sqref="D5"/>
    </sheetView>
  </sheetViews>
  <sheetFormatPr defaultRowHeight="15" x14ac:dyDescent="0.25"/>
  <cols>
    <col min="1" max="1" width="24.28515625" customWidth="1"/>
    <col min="2" max="2" width="16.28515625" bestFit="1" customWidth="1"/>
    <col min="3" max="3" width="10.85546875" bestFit="1" customWidth="1"/>
    <col min="4" max="4" width="14.28515625" bestFit="1" customWidth="1"/>
  </cols>
  <sheetData>
    <row r="1" spans="1:10" ht="64.5" customHeight="1" x14ac:dyDescent="0.25">
      <c r="A1" s="12" t="s">
        <v>53</v>
      </c>
      <c r="B1" s="12"/>
      <c r="C1" s="12"/>
      <c r="D1" s="12"/>
      <c r="E1" s="12"/>
      <c r="F1" s="12"/>
      <c r="G1" s="12"/>
      <c r="H1" s="12"/>
      <c r="I1" s="12"/>
      <c r="J1" s="12"/>
    </row>
    <row r="2" spans="1:10" x14ac:dyDescent="0.25">
      <c r="A2" s="1"/>
      <c r="C2" s="1"/>
      <c r="D2" s="1"/>
    </row>
    <row r="3" spans="1:10" x14ac:dyDescent="0.25">
      <c r="A3" t="s">
        <v>54</v>
      </c>
    </row>
    <row r="5" spans="1:10" x14ac:dyDescent="0.25">
      <c r="A5" t="s">
        <v>56</v>
      </c>
      <c r="B5" s="7">
        <v>27556759</v>
      </c>
    </row>
    <row r="6" spans="1:10" x14ac:dyDescent="0.25">
      <c r="A6" t="s">
        <v>57</v>
      </c>
      <c r="B6">
        <v>-2.4</v>
      </c>
    </row>
    <row r="7" spans="1:10" x14ac:dyDescent="0.25">
      <c r="A7" t="s">
        <v>61</v>
      </c>
      <c r="B7">
        <v>1.2210000000000001</v>
      </c>
    </row>
    <row r="8" spans="1:10" x14ac:dyDescent="0.25">
      <c r="A8" t="s">
        <v>59</v>
      </c>
      <c r="B8" s="1">
        <v>50</v>
      </c>
    </row>
    <row r="9" spans="1:10" x14ac:dyDescent="0.25">
      <c r="A9" t="s">
        <v>58</v>
      </c>
      <c r="B9" s="1">
        <v>55</v>
      </c>
    </row>
    <row r="10" spans="1:10" x14ac:dyDescent="0.25">
      <c r="A10" t="s">
        <v>31</v>
      </c>
      <c r="B10" s="1">
        <f>USEUnitPrice-USEUnitCost</f>
        <v>5</v>
      </c>
    </row>
    <row r="11" spans="1:10" x14ac:dyDescent="0.25">
      <c r="A11" t="s">
        <v>60</v>
      </c>
      <c r="B11" s="11">
        <f>B10/USEExchange</f>
        <v>4.0950040950040947</v>
      </c>
    </row>
    <row r="13" spans="1:10" x14ac:dyDescent="0.25">
      <c r="A13" t="s">
        <v>62</v>
      </c>
      <c r="B13" t="s">
        <v>63</v>
      </c>
      <c r="C13" t="s">
        <v>27</v>
      </c>
      <c r="D13" t="s">
        <v>31</v>
      </c>
    </row>
    <row r="14" spans="1:10" x14ac:dyDescent="0.25">
      <c r="A14" s="11">
        <v>20</v>
      </c>
      <c r="B14" s="15">
        <f t="shared" ref="B14:B26" si="0">(A14*USEExchange)-USEUnitCost</f>
        <v>-25.58</v>
      </c>
      <c r="C14" s="7">
        <f t="shared" ref="C14:C26" si="1">USEConstant*A14^USEExponent</f>
        <v>20785.292883709753</v>
      </c>
      <c r="D14" s="1">
        <f>Table2[[#This Row],[Demand]]*Table2[[#This Row],[Profit/Unit ($)]]</f>
        <v>-531687.79196529544</v>
      </c>
    </row>
    <row r="15" spans="1:10" x14ac:dyDescent="0.25">
      <c r="A15" s="11">
        <v>25</v>
      </c>
      <c r="B15" s="15">
        <f t="shared" si="0"/>
        <v>-19.474999999999998</v>
      </c>
      <c r="C15" s="7">
        <f t="shared" si="1"/>
        <v>12166.680885132264</v>
      </c>
      <c r="D15" s="1">
        <f>Table2[[#This Row],[Demand]]*Table2[[#This Row],[Profit/Unit ($)]]</f>
        <v>-236946.11023795081</v>
      </c>
    </row>
    <row r="16" spans="1:10" x14ac:dyDescent="0.25">
      <c r="A16" s="11">
        <v>30</v>
      </c>
      <c r="B16" s="15">
        <f t="shared" si="0"/>
        <v>-13.369999999999997</v>
      </c>
      <c r="C16" s="7">
        <f t="shared" si="1"/>
        <v>7854.8360878714966</v>
      </c>
      <c r="D16" s="1">
        <f>Table2[[#This Row],[Demand]]*Table2[[#This Row],[Profit/Unit ($)]]</f>
        <v>-105019.15849484189</v>
      </c>
    </row>
    <row r="17" spans="1:4" x14ac:dyDescent="0.25">
      <c r="A17" s="11">
        <v>35</v>
      </c>
      <c r="B17" s="15">
        <f t="shared" si="0"/>
        <v>-7.2650000000000006</v>
      </c>
      <c r="C17" s="7">
        <f t="shared" si="1"/>
        <v>5425.8131232756969</v>
      </c>
      <c r="D17" s="1">
        <f>Table2[[#This Row],[Demand]]*Table2[[#This Row],[Profit/Unit ($)]]</f>
        <v>-39418.532340597943</v>
      </c>
    </row>
    <row r="18" spans="1:4" x14ac:dyDescent="0.25">
      <c r="A18" s="11">
        <v>40</v>
      </c>
      <c r="B18" s="15">
        <f t="shared" si="0"/>
        <v>-1.1599999999999966</v>
      </c>
      <c r="C18" s="7">
        <f t="shared" si="1"/>
        <v>3938.0765954511976</v>
      </c>
      <c r="D18" s="1">
        <f>Table2[[#This Row],[Demand]]*Table2[[#This Row],[Profit/Unit ($)]]</f>
        <v>-4568.1688507233757</v>
      </c>
    </row>
    <row r="19" spans="1:4" x14ac:dyDescent="0.25">
      <c r="A19" s="11">
        <v>45</v>
      </c>
      <c r="B19" s="15">
        <f t="shared" si="0"/>
        <v>4.9450000000000074</v>
      </c>
      <c r="C19" s="7">
        <f t="shared" si="1"/>
        <v>2968.3704873691686</v>
      </c>
      <c r="D19" s="1">
        <f>Table2[[#This Row],[Demand]]*Table2[[#This Row],[Profit/Unit ($)]]</f>
        <v>14678.592060040561</v>
      </c>
    </row>
    <row r="20" spans="1:4" x14ac:dyDescent="0.25">
      <c r="A20" s="11">
        <v>50</v>
      </c>
      <c r="B20" s="15">
        <f t="shared" si="0"/>
        <v>11.050000000000004</v>
      </c>
      <c r="C20" s="7">
        <f t="shared" si="1"/>
        <v>2305.154972130043</v>
      </c>
      <c r="D20" s="1">
        <f>Table2[[#This Row],[Demand]]*Table2[[#This Row],[Profit/Unit ($)]]</f>
        <v>25471.962442036984</v>
      </c>
    </row>
    <row r="21" spans="1:4" x14ac:dyDescent="0.25">
      <c r="A21" s="11">
        <v>55</v>
      </c>
      <c r="B21" s="15">
        <f t="shared" si="0"/>
        <v>17.155000000000001</v>
      </c>
      <c r="C21" s="7">
        <f t="shared" si="1"/>
        <v>1833.8241312297007</v>
      </c>
      <c r="D21" s="1">
        <f>Table2[[#This Row],[Demand]]*Table2[[#This Row],[Profit/Unit ($)]]</f>
        <v>31459.252971245518</v>
      </c>
    </row>
    <row r="22" spans="1:4" x14ac:dyDescent="0.25">
      <c r="A22" s="11">
        <v>60</v>
      </c>
      <c r="B22" s="15">
        <f t="shared" si="0"/>
        <v>23.260000000000005</v>
      </c>
      <c r="C22" s="7">
        <f t="shared" si="1"/>
        <v>1488.213148201321</v>
      </c>
      <c r="D22" s="1">
        <f>Table2[[#This Row],[Demand]]*Table2[[#This Row],[Profit/Unit ($)]]</f>
        <v>34615.837827162737</v>
      </c>
    </row>
    <row r="23" spans="1:4" x14ac:dyDescent="0.25">
      <c r="A23" s="11">
        <v>65</v>
      </c>
      <c r="B23" s="15">
        <f t="shared" si="0"/>
        <v>29.365000000000009</v>
      </c>
      <c r="C23" s="7">
        <f t="shared" si="1"/>
        <v>1228.1066475521104</v>
      </c>
      <c r="D23" s="1">
        <f>Table2[[#This Row],[Demand]]*Table2[[#This Row],[Profit/Unit ($)]]</f>
        <v>36063.351705367735</v>
      </c>
    </row>
    <row r="24" spans="1:4" x14ac:dyDescent="0.25">
      <c r="A24" s="11">
        <v>70</v>
      </c>
      <c r="B24" s="15">
        <f t="shared" si="0"/>
        <v>35.47</v>
      </c>
      <c r="C24" s="7">
        <f t="shared" si="1"/>
        <v>1027.9993547173101</v>
      </c>
      <c r="D24" s="1">
        <f>Table2[[#This Row],[Demand]]*Table2[[#This Row],[Profit/Unit ($)]]</f>
        <v>36463.137111822987</v>
      </c>
    </row>
    <row r="25" spans="1:4" x14ac:dyDescent="0.25">
      <c r="A25" s="11">
        <v>75</v>
      </c>
      <c r="B25" s="15">
        <f t="shared" si="0"/>
        <v>41.575000000000003</v>
      </c>
      <c r="C25" s="7">
        <f t="shared" si="1"/>
        <v>871.1262605019333</v>
      </c>
      <c r="D25" s="1">
        <f>Table2[[#This Row],[Demand]]*Table2[[#This Row],[Profit/Unit ($)]]</f>
        <v>36217.07428036788</v>
      </c>
    </row>
    <row r="26" spans="1:4" x14ac:dyDescent="0.25">
      <c r="A26" s="11">
        <v>80</v>
      </c>
      <c r="B26" s="15">
        <f t="shared" si="0"/>
        <v>47.680000000000007</v>
      </c>
      <c r="C26" s="7">
        <f t="shared" si="1"/>
        <v>746.12599198903069</v>
      </c>
      <c r="D26" s="1">
        <f>Table2[[#This Row],[Demand]]*Table2[[#This Row],[Profit/Unit ($)]]</f>
        <v>35575.287298036987</v>
      </c>
    </row>
    <row r="28" spans="1:4" x14ac:dyDescent="0.25">
      <c r="A28" t="s">
        <v>64</v>
      </c>
    </row>
    <row r="30" spans="1:4" x14ac:dyDescent="0.25">
      <c r="A30" t="s">
        <v>55</v>
      </c>
    </row>
    <row r="32" spans="1:4" x14ac:dyDescent="0.25">
      <c r="A32" t="s">
        <v>65</v>
      </c>
    </row>
    <row r="36" spans="2:2" x14ac:dyDescent="0.25">
      <c r="B36" s="16"/>
    </row>
    <row r="37" spans="2:2" x14ac:dyDescent="0.25">
      <c r="B37" s="16"/>
    </row>
    <row r="38" spans="2:2" x14ac:dyDescent="0.25">
      <c r="B38" s="16"/>
    </row>
    <row r="39" spans="2:2" x14ac:dyDescent="0.25">
      <c r="B39" s="16"/>
    </row>
    <row r="40" spans="2:2" x14ac:dyDescent="0.25">
      <c r="B40" s="16"/>
    </row>
    <row r="41" spans="2:2" x14ac:dyDescent="0.25">
      <c r="B41" s="16"/>
    </row>
    <row r="42" spans="2:2" x14ac:dyDescent="0.25">
      <c r="B42" s="16"/>
    </row>
    <row r="43" spans="2:2" x14ac:dyDescent="0.25">
      <c r="B43" s="16"/>
    </row>
    <row r="44" spans="2:2" x14ac:dyDescent="0.25">
      <c r="B44" s="16"/>
    </row>
    <row r="45" spans="2:2" x14ac:dyDescent="0.25">
      <c r="B45" s="16"/>
    </row>
    <row r="46" spans="2:2" x14ac:dyDescent="0.25">
      <c r="B46" s="16"/>
    </row>
    <row r="47" spans="2:2" x14ac:dyDescent="0.25">
      <c r="B47" s="16"/>
    </row>
    <row r="48" spans="2:2" x14ac:dyDescent="0.25">
      <c r="B48" s="16"/>
    </row>
    <row r="49" spans="2:2" x14ac:dyDescent="0.25">
      <c r="B49" s="16"/>
    </row>
  </sheetData>
  <mergeCells count="1">
    <mergeCell ref="A1:J1"/>
  </mergeCells>
  <conditionalFormatting sqref="D13:D26">
    <cfRule type="top10" dxfId="4" priority="1" rank="1"/>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13</vt:lpstr>
      <vt:lpstr>14</vt:lpstr>
      <vt:lpstr>15</vt:lpstr>
      <vt:lpstr>16</vt:lpstr>
      <vt:lpstr>CopierCost</vt:lpstr>
      <vt:lpstr>CopierFixed</vt:lpstr>
      <vt:lpstr>CopierPrice</vt:lpstr>
      <vt:lpstr>CopierRent</vt:lpstr>
      <vt:lpstr>Copiers</vt:lpstr>
      <vt:lpstr>CostCup</vt:lpstr>
      <vt:lpstr>CupsWk</vt:lpstr>
      <vt:lpstr>DataPriceCut</vt:lpstr>
      <vt:lpstr>DataPricePer</vt:lpstr>
      <vt:lpstr>DataRebate</vt:lpstr>
      <vt:lpstr>DataUnits</vt:lpstr>
      <vt:lpstr>DataVarCost</vt:lpstr>
      <vt:lpstr>Fixed</vt:lpstr>
      <vt:lpstr>USEConstant</vt:lpstr>
      <vt:lpstr>USEExchange</vt:lpstr>
      <vt:lpstr>USEExponent</vt:lpstr>
      <vt:lpstr>USEUnitCost</vt:lpstr>
      <vt:lpstr>USEUnitPrice</vt:lpstr>
      <vt:lpstr>Var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beall</dc:creator>
  <cp:lastModifiedBy>james beall</cp:lastModifiedBy>
  <dcterms:created xsi:type="dcterms:W3CDTF">2024-07-01T19:38:04Z</dcterms:created>
  <dcterms:modified xsi:type="dcterms:W3CDTF">2024-07-05T23:38:11Z</dcterms:modified>
</cp:coreProperties>
</file>