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b613b08383af307f/Documents/Business Analytics/BUSN661/01/"/>
    </mc:Choice>
  </mc:AlternateContent>
  <xr:revisionPtr revIDLastSave="1687" documentId="8_{1E85D1FB-DFEB-41FE-8B7A-55B000E66DE3}" xr6:coauthVersionLast="47" xr6:coauthVersionMax="47" xr10:uidLastSave="{FECD9960-2B90-406F-85A8-C8D96966722E}"/>
  <bookViews>
    <workbookView xWindow="-120" yWindow="-120" windowWidth="29040" windowHeight="17520" xr2:uid="{6370C030-53FD-4E75-B44B-AD656BADF2C4}"/>
  </bookViews>
  <sheets>
    <sheet name="13" sheetId="1" r:id="rId1"/>
    <sheet name="14" sheetId="2" r:id="rId2"/>
    <sheet name="15" sheetId="3" r:id="rId3"/>
    <sheet name="16" sheetId="4" r:id="rId4"/>
  </sheets>
  <definedNames>
    <definedName name="CopierCost">'14'!$B$9</definedName>
    <definedName name="CopierFixed">'14'!$B$7</definedName>
    <definedName name="CopierPrice">'14'!$B$8</definedName>
    <definedName name="CopierRent">'14'!$B$6</definedName>
    <definedName name="Copiers">'14'!$B$5</definedName>
    <definedName name="CostCup">'13'!$B$5</definedName>
    <definedName name="CupsWk">'13'!$B$4</definedName>
    <definedName name="DataPriceCut">'15'!$B$6</definedName>
    <definedName name="DataPricePer">'15'!$B$4</definedName>
    <definedName name="DataRebate">'15'!$B$5</definedName>
    <definedName name="DataUnits">'15'!$B$3</definedName>
    <definedName name="DataVarCost">'15'!$B$7</definedName>
    <definedName name="Fixed">'13'!$B$3</definedName>
    <definedName name="Order">'13'!#REF!</definedName>
    <definedName name="solver_adj" localSheetId="0" hidden="1">'13'!$B$4</definedName>
    <definedName name="solver_adj" localSheetId="1" hidden="1">'14'!$B$10</definedName>
    <definedName name="solver_adj" localSheetId="2" hidden="1">'15'!$B$3</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1</definedName>
    <definedName name="solver_eng" localSheetId="2" hidden="1">2</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'13'!$B$4</definedName>
    <definedName name="solver_lhs1" localSheetId="1" hidden="1">'14'!$B$10</definedName>
    <definedName name="solver_lhs2" localSheetId="0" hidden="1">'13'!$B$4</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1</definedName>
    <definedName name="solver_num" localSheetId="2" hidden="1">0</definedName>
    <definedName name="solver_nwt" localSheetId="0" hidden="1">1</definedName>
    <definedName name="solver_nwt" localSheetId="1" hidden="1">1</definedName>
    <definedName name="solver_nwt" localSheetId="2" hidden="1">1</definedName>
    <definedName name="solver_opt" localSheetId="0" hidden="1">'13'!$B$7</definedName>
    <definedName name="solver_opt" localSheetId="1" hidden="1">'14'!$B$11</definedName>
    <definedName name="solver_opt" localSheetId="2" hidden="1">'15'!$B$8</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2" localSheetId="0" hidden="1">3</definedName>
    <definedName name="solver_rhs1" localSheetId="0" hidden="1">0</definedName>
    <definedName name="solver_rhs1" localSheetId="1" hidden="1">0</definedName>
    <definedName name="solver_rhs2" localSheetId="0" hidden="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3</definedName>
    <definedName name="solver_typ" localSheetId="1" hidden="1">3</definedName>
    <definedName name="solver_typ" localSheetId="2" hidden="1">3</definedName>
    <definedName name="solver_val" localSheetId="0" hidden="1">0</definedName>
    <definedName name="solver_val" localSheetId="1" hidden="1">0</definedName>
    <definedName name="solver_val" localSheetId="2" hidden="1">1632000</definedName>
    <definedName name="solver_ver" localSheetId="0" hidden="1">3</definedName>
    <definedName name="solver_ver" localSheetId="1" hidden="1">3</definedName>
    <definedName name="solver_ver" localSheetId="2" hidden="1">3</definedName>
    <definedName name="USEConstant">'16'!$B$5</definedName>
    <definedName name="USEExchange">'16'!$B$7</definedName>
    <definedName name="USEExponent">'16'!$B$6</definedName>
    <definedName name="USEUnitCost">'16'!$B$8</definedName>
    <definedName name="USEUnitPrice">'16'!$B$9</definedName>
    <definedName name="Var">'13'!$B$6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4" l="1"/>
  <c r="C16" i="4"/>
  <c r="C17" i="4"/>
  <c r="C18" i="4"/>
  <c r="C19" i="4"/>
  <c r="C20" i="4"/>
  <c r="C21" i="4"/>
  <c r="C22" i="4"/>
  <c r="C23" i="4"/>
  <c r="C24" i="4"/>
  <c r="C25" i="4"/>
  <c r="C26" i="4"/>
  <c r="C14" i="4"/>
  <c r="B15" i="4"/>
  <c r="B16" i="4"/>
  <c r="B17" i="4"/>
  <c r="B18" i="4"/>
  <c r="B19" i="4"/>
  <c r="B20" i="4"/>
  <c r="B21" i="4"/>
  <c r="B22" i="4"/>
  <c r="B23" i="4"/>
  <c r="B24" i="4"/>
  <c r="B25" i="4"/>
  <c r="B26" i="4"/>
  <c r="B14" i="4"/>
  <c r="B10" i="4"/>
  <c r="B11" i="4" s="1"/>
  <c r="C31" i="3"/>
  <c r="D31" i="3"/>
  <c r="E31" i="3"/>
  <c r="F31" i="3"/>
  <c r="G31" i="3"/>
  <c r="B31" i="3"/>
  <c r="C34" i="3"/>
  <c r="D34" i="3"/>
  <c r="E34" i="3"/>
  <c r="F34" i="3"/>
  <c r="B34" i="3"/>
  <c r="B8" i="3"/>
  <c r="B14" i="3"/>
  <c r="B13" i="3"/>
  <c r="B12" i="3"/>
  <c r="B45" i="2"/>
  <c r="E14" i="2"/>
  <c r="E19" i="2" s="1"/>
  <c r="D14" i="2"/>
  <c r="D19" i="2" s="1"/>
  <c r="D26" i="2" s="1"/>
  <c r="C14" i="2"/>
  <c r="C19" i="2" s="1"/>
  <c r="C26" i="2" s="1"/>
  <c r="B14" i="2"/>
  <c r="B18" i="2" s="1"/>
  <c r="B25" i="2" s="1"/>
  <c r="B7" i="2"/>
  <c r="B11" i="2" s="1"/>
  <c r="B7" i="1"/>
  <c r="D20" i="4" l="1"/>
  <c r="D26" i="4"/>
  <c r="D18" i="4"/>
  <c r="D25" i="4"/>
  <c r="D17" i="4"/>
  <c r="D24" i="4"/>
  <c r="D23" i="4"/>
  <c r="D15" i="4"/>
  <c r="D19" i="4"/>
  <c r="D14" i="4"/>
  <c r="D16" i="4"/>
  <c r="D22" i="4"/>
  <c r="D21" i="4"/>
  <c r="B15" i="2"/>
  <c r="B22" i="2" s="1"/>
  <c r="B17" i="2"/>
  <c r="B24" i="2" s="1"/>
  <c r="B31" i="2" s="1"/>
  <c r="B19" i="2"/>
  <c r="B26" i="2" s="1"/>
  <c r="B33" i="2" s="1"/>
  <c r="E26" i="2"/>
  <c r="E33" i="2" s="1"/>
  <c r="B29" i="2"/>
  <c r="D33" i="2"/>
  <c r="C33" i="2"/>
  <c r="B32" i="2"/>
  <c r="B16" i="2"/>
  <c r="E16" i="2"/>
  <c r="E18" i="2"/>
  <c r="D16" i="2"/>
  <c r="D18" i="2"/>
  <c r="C16" i="2"/>
  <c r="C18" i="2"/>
  <c r="E15" i="2"/>
  <c r="E17" i="2"/>
  <c r="D15" i="2"/>
  <c r="D17" i="2"/>
  <c r="C15" i="2"/>
  <c r="C17" i="2"/>
  <c r="C25" i="2" l="1"/>
  <c r="C32" i="2" s="1"/>
  <c r="C23" i="2"/>
  <c r="C30" i="2" s="1"/>
  <c r="D22" i="2"/>
  <c r="D29" i="2" s="1"/>
  <c r="E23" i="2"/>
  <c r="E30" i="2" s="1"/>
  <c r="B23" i="2"/>
  <c r="B30" i="2" s="1"/>
  <c r="C22" i="2"/>
  <c r="C29" i="2" s="1"/>
  <c r="D23" i="2"/>
  <c r="D30" i="2" s="1"/>
  <c r="E24" i="2"/>
  <c r="E31" i="2" s="1"/>
  <c r="E22" i="2"/>
  <c r="E29" i="2" s="1"/>
  <c r="C24" i="2"/>
  <c r="C31" i="2" s="1"/>
  <c r="D25" i="2"/>
  <c r="D32" i="2" s="1"/>
  <c r="D24" i="2"/>
  <c r="D31" i="2" s="1"/>
  <c r="E25" i="2"/>
  <c r="E32" i="2" s="1"/>
</calcChain>
</file>

<file path=xl/sharedStrings.xml><?xml version="1.0" encoding="utf-8"?>
<sst xmlns="http://schemas.openxmlformats.org/spreadsheetml/2006/main" count="92" uniqueCount="66">
  <si>
    <t>Fixed</t>
  </si>
  <si>
    <t>Cups/Wk</t>
  </si>
  <si>
    <t>$/Cup</t>
  </si>
  <si>
    <t>Var</t>
  </si>
  <si>
    <t>Fixed Cost</t>
  </si>
  <si>
    <t>Given her other assumptions, what level of sales volume will enable Julie to break even?</t>
  </si>
  <si>
    <t>Given her other assumptions, discuss how a change in sales volume affects profit.</t>
  </si>
  <si>
    <t>Given her other assumptions, discuss how a change in sales volume and variable cost jointly affect profit.</t>
  </si>
  <si>
    <t>Use Excel’s Formula Auditing tools to show which cells in your spreadsheet affect profit directly.</t>
  </si>
  <si>
    <t>Julie James is opening a lemonade stand. She believes the fixed cost per week of running the stand is $50.00. Her best guess is that she can sell 300 cups per week at $0.50 per cup. The variable cost of producing a cup of lemonade is $0.20.</t>
  </si>
  <si>
    <t>Net</t>
  </si>
  <si>
    <t>167 Cups = $0.10 Net Profit</t>
  </si>
  <si>
    <t>Each additional cup sold increases net profit by $0.30</t>
  </si>
  <si>
    <t>Net = (CupsWk*CostCup)-(CupsWk*Var)-Fixed</t>
  </si>
  <si>
    <t>All variables contribute to profit</t>
  </si>
  <si>
    <t>Revenue - Cost = $0.50 - $0.20 = $0.30</t>
  </si>
  <si>
    <t>Increased sales volume = increased profit</t>
  </si>
  <si>
    <t>Increased variable cost = decreased profit (and vice versa)</t>
  </si>
  <si>
    <t xml:space="preserve">For these calculations only Cups/Wk was modified - </t>
  </si>
  <si>
    <t>166 Cups = ($0.20) Net Profit (Loss)</t>
  </si>
  <si>
    <t>You are thinking of opening a small copy shop. It costs $5000 to rent a copier for a year, and it costs $0.03 per copy to operate the copier. Other fixed costs of running the store will amount to $400 per month. You plan to charge an average of $0.10 per copy, and the store will be open 365 days per year. Each copier can make up to 100,000 copies per year.</t>
  </si>
  <si>
    <t>For one to five copiers rented and daily demands of 500, 1000, 1500, and 2000 copies per day, find annual profit. That is, find annual profit for each of these combinations of copiers rented and daily demand.</t>
  </si>
  <si>
    <t>If you rent three copiers, what daily demand for copies will allow you to break even?</t>
  </si>
  <si>
    <t>Graph profit as a function of the number of copiers for a daily demand of 500 copies; for a daily demand of 2000 copies. Interpret your graphs.</t>
  </si>
  <si>
    <t>No Copiers</t>
  </si>
  <si>
    <t>Rent/Copier</t>
  </si>
  <si>
    <t>Copiers</t>
  </si>
  <si>
    <t>Demand</t>
  </si>
  <si>
    <t>Price/Copy</t>
  </si>
  <si>
    <t>Cost/Copy</t>
  </si>
  <si>
    <t>Demand (Yr)</t>
  </si>
  <si>
    <t>Profit</t>
  </si>
  <si>
    <t>Demand * (Price - Cost)</t>
  </si>
  <si>
    <t>Net Profit</t>
  </si>
  <si>
    <t>Per Day</t>
  </si>
  <si>
    <t>(annual)</t>
  </si>
  <si>
    <t>The demand is high enough for 5 printers to maximize profitability</t>
  </si>
  <si>
    <t>After two printers the demand is less than the print capacity and (idle/unnecessary) printer rent reduces profit</t>
  </si>
  <si>
    <t>Too many printers for demand; rent reduces profit</t>
  </si>
  <si>
    <t>Dataware is trying to determine whether to give a $10 rebate, cut the price $6, or have no price change on a software product. Currently, 40,000 units of the product are sold each week for $45 apiece. The variable cost of the product is $5. The most likely case appears to be that a $10 rebate will increase sales 30%, and half of all people will claim the rebate. For the price cut, the most likely case is that sales will increase 20%.</t>
  </si>
  <si>
    <t>Given all other assumptions, what increase in sales from the rebate would make the rebate and price cut equally desirable?</t>
  </si>
  <si>
    <t>Dataware does not really know the increase in sales that will result from a rebate or price cut. However, the company is sure that the rebate will increase sales by between 15% and 40% and that the price cut will increase sales by between 10% and 30%. Perform a sensitivity analysis that could be used to help determine Dataware’s best decision.</t>
  </si>
  <si>
    <t>Units</t>
  </si>
  <si>
    <t>Price Per</t>
  </si>
  <si>
    <t>Rebate</t>
  </si>
  <si>
    <t>Price Cut</t>
  </si>
  <si>
    <t>Net with Rebate</t>
  </si>
  <si>
    <t>Net with Cut</t>
  </si>
  <si>
    <t>Explanation:</t>
  </si>
  <si>
    <t>At sales = 40,000 units, the net profit with a price cut is $1.632M</t>
  </si>
  <si>
    <t>Setting net profit due to Rebate to $1.632M returns total sales = 35,868 units</t>
  </si>
  <si>
    <t>Rebate Sales Increase</t>
  </si>
  <si>
    <t>Price Cut Sales Increase</t>
  </si>
  <si>
    <t>A company manufacturers a product in the United States and sells it in England. The unit cost of manufacturing is $50. The current exchange rate (dollars per pound) is 1.221. The demand function, which indicates how many units the company can sell in England as a function of price (in pounds) is of the power type, with constant 27556759 and exponent −2.4.</t>
  </si>
  <si>
    <t>Develop a model for the company’s profit (in dollars) as a function of the price it charges (in pounds). Then use a data table to find the profit-maximizing price to the nearest pound.</t>
  </si>
  <si>
    <t>If the exchange rate varies from its current value, does the profit-maximizing price increase or decrease? Does the maximum profit increase or decrease?</t>
  </si>
  <si>
    <t>Constant</t>
  </si>
  <si>
    <t>Exponent</t>
  </si>
  <si>
    <t>Unit Price</t>
  </si>
  <si>
    <t>Unit Cost</t>
  </si>
  <si>
    <t>Profit (Pounds)</t>
  </si>
  <si>
    <t>Exchange Rate ($/Pound)</t>
  </si>
  <si>
    <t>Price Charged (Pounds)</t>
  </si>
  <si>
    <t>Profit/Unit ($)</t>
  </si>
  <si>
    <t xml:space="preserve">Profit Peaks at price of £70 </t>
  </si>
  <si>
    <t>The profit increases as the exchange rate decreases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</si>
</sst>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3" formatCode="_(* #,##0.00_);_(* \(#,##0.00\);_(* &quot;-&quot;??_);_(@_)"/>
    <numFmt numFmtId="171" formatCode="_(* #,##0_);_(* \(#,##0\);_(* &quot;-&quot;??_);_(@_)"/>
    <numFmt numFmtId="172" formatCode="_-[$£-809]* #,##0.00_-;\-[$£-809]* #,##0.00_-;_-[$£-809]* &quot;-&quot;??_-;_-@_-"/>
  </numFmts>
  <fonts count="5"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16">
    <xf numFmtId="0" fontId="0" fillId="0" borderId="0" xfId="0"/>
    <xf numFmtId="8" fontId="0" fillId="0" borderId="0" xfId="0" applyNumberFormat="1"/>
    <xf numFmtId="0" fontId="0" fillId="0" borderId="0" xfId="0" applyAlignment="1">
      <alignment horizontal="center"/>
    </xf>
    <xf numFmtId="0" fontId="0" fillId="0" borderId="0" xfId="0" applyAlignment="1">
      <alignment horizontal="left" wrapText="1"/>
    </xf>
    <xf numFmtId="0" fontId="4" fillId="0" borderId="0" xfId="0" applyFont="1"/>
    <xf numFmtId="8" fontId="2" fillId="2" borderId="1" xfId="2" applyNumberFormat="1"/>
    <xf numFmtId="0" fontId="2" fillId="2" borderId="1" xfId="2"/>
    <xf numFmtId="8" fontId="3" fillId="3" borderId="1" xfId="3" applyNumberFormat="1"/>
    <xf numFmtId="8" fontId="0" fillId="0" borderId="0" xfId="0" applyNumberFormat="1" applyAlignment="1">
      <alignment horizontal="center"/>
    </xf>
    <xf numFmtId="8" fontId="0" fillId="0" borderId="0" xfId="0" applyNumberFormat="1" applyAlignment="1">
      <alignment horizontal="center"/>
    </xf>
    <xf numFmtId="0" fontId="4" fillId="0" borderId="0" xfId="0" applyNumberFormat="1" applyFont="1"/>
    <xf numFmtId="171" fontId="0" fillId="0" borderId="0" xfId="1" applyNumberFormat="1" applyFont="1"/>
    <xf numFmtId="0" fontId="2" fillId="2" borderId="1" xfId="2" applyNumberFormat="1"/>
    <xf numFmtId="171" fontId="2" fillId="2" borderId="1" xfId="2" applyNumberFormat="1"/>
    <xf numFmtId="9" fontId="0" fillId="0" borderId="0" xfId="0" applyNumberFormat="1"/>
    <xf numFmtId="172" fontId="0" fillId="0" borderId="0" xfId="0" applyNumberFormat="1"/>
  </cellXfs>
  <cellStyles count="4">
    <cellStyle name="Calculation" xfId="3" builtinId="22"/>
    <cellStyle name="Comma" xfId="1" builtinId="3"/>
    <cellStyle name="Input" xfId="2" builtinId="20"/>
    <cellStyle name="Normal" xfId="0" builtinId="0"/>
  </cellStyles>
  <dxfs count="5">
    <dxf>
      <fill>
        <patternFill>
          <bgColor theme="9" tint="0.39994506668294322"/>
        </patternFill>
      </fill>
    </dxf>
    <dxf>
      <numFmt numFmtId="12" formatCode="&quot;$&quot;#,##0.00_);[Red]\(&quot;$&quot;#,##0.00\)"/>
    </dxf>
    <dxf>
      <font>
        <b val="0"/>
        <i val="0"/>
        <strike val="0"/>
        <condense val="0"/>
        <extend val="0"/>
        <outline val="0"/>
        <shadow val="0"/>
        <u val="none"/>
        <vertAlign val="baseline"/>
        <sz val="11"/>
        <color theme="1"/>
        <name val="Aptos Narrow"/>
        <family val="2"/>
        <scheme val="minor"/>
      </font>
      <numFmt numFmtId="171" formatCode="_(* #,##0_);_(* \(#,##0\);_(* &quot;-&quot;??_);_(@_)"/>
    </dxf>
    <dxf>
      <numFmt numFmtId="12" formatCode="&quot;$&quot;#,##0.00_);[Red]\(&quot;$&quot;#,##0.00\)"/>
    </dxf>
    <dxf>
      <numFmt numFmtId="172"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500/day)</c:v>
          </c:tx>
          <c:spPr>
            <a:ln w="28575" cap="rnd">
              <a:solidFill>
                <a:schemeClr val="accent1"/>
              </a:solidFill>
              <a:round/>
            </a:ln>
            <a:effectLst/>
          </c:spPr>
          <c:marker>
            <c:symbol val="none"/>
          </c:marker>
          <c:val>
            <c:numRef>
              <c:f>'14'!$B$29:$B$33</c:f>
              <c:numCache>
                <c:formatCode>"$"#,##0.00_);[Red]\("$"#,##0.00\)</c:formatCode>
                <c:ptCount val="5"/>
                <c:pt idx="0">
                  <c:v>-2799.9999999999991</c:v>
                </c:pt>
                <c:pt idx="1">
                  <c:v>-2024.9999999999982</c:v>
                </c:pt>
                <c:pt idx="2">
                  <c:v>-7024.9999999999982</c:v>
                </c:pt>
                <c:pt idx="3">
                  <c:v>-12024.999999999998</c:v>
                </c:pt>
                <c:pt idx="4">
                  <c:v>-17025</c:v>
                </c:pt>
              </c:numCache>
            </c:numRef>
          </c:val>
          <c:smooth val="0"/>
          <c:extLst>
            <c:ext xmlns:c16="http://schemas.microsoft.com/office/drawing/2014/chart" uri="{C3380CC4-5D6E-409C-BE32-E72D297353CC}">
              <c16:uniqueId val="{00000002-14C4-4102-AE6F-50FDBB3A7B04}"/>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14C4-4102-AE6F-50FDBB3A7B04}"/>
            </c:ext>
          </c:extLst>
        </c:ser>
        <c:dLbls>
          <c:showLegendKey val="0"/>
          <c:showVal val="0"/>
          <c:showCatName val="0"/>
          <c:showSerName val="0"/>
          <c:showPercent val="0"/>
          <c:showBubbleSize val="0"/>
        </c:dLbls>
        <c:smooth val="0"/>
        <c:axId val="654227599"/>
        <c:axId val="654228079"/>
      </c:lineChart>
      <c:catAx>
        <c:axId val="654227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8079"/>
        <c:crosses val="autoZero"/>
        <c:auto val="1"/>
        <c:lblAlgn val="ctr"/>
        <c:lblOffset val="100"/>
        <c:noMultiLvlLbl val="0"/>
      </c:catAx>
      <c:valAx>
        <c:axId val="65422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2000/day)</c:v>
          </c:tx>
          <c:spPr>
            <a:ln w="28575" cap="rnd">
              <a:solidFill>
                <a:schemeClr val="accent1"/>
              </a:solidFill>
              <a:round/>
            </a:ln>
            <a:effectLst/>
          </c:spPr>
          <c:marker>
            <c:symbol val="none"/>
          </c:marker>
          <c:val>
            <c:numRef>
              <c:f>'14'!$E$29:$E$33</c:f>
              <c:numCache>
                <c:formatCode>"$"#,##0.00_);[Red]\("$"#,##0.00\)</c:formatCode>
                <c:ptCount val="5"/>
                <c:pt idx="0">
                  <c:v>-2799.9999999999991</c:v>
                </c:pt>
                <c:pt idx="1">
                  <c:v>-799.99999999999818</c:v>
                </c:pt>
                <c:pt idx="2">
                  <c:v>1200.0000000000036</c:v>
                </c:pt>
                <c:pt idx="3">
                  <c:v>3200.0000000000036</c:v>
                </c:pt>
                <c:pt idx="4">
                  <c:v>5200</c:v>
                </c:pt>
              </c:numCache>
            </c:numRef>
          </c:val>
          <c:smooth val="0"/>
          <c:extLst>
            <c:ext xmlns:c16="http://schemas.microsoft.com/office/drawing/2014/chart" uri="{C3380CC4-5D6E-409C-BE32-E72D297353CC}">
              <c16:uniqueId val="{00000002-7341-48DD-89DD-DD885B0F2DE3}"/>
            </c:ext>
          </c:extLst>
        </c:ser>
        <c:dLbls>
          <c:showLegendKey val="0"/>
          <c:showVal val="0"/>
          <c:showCatName val="0"/>
          <c:showSerName val="0"/>
          <c:showPercent val="0"/>
          <c:showBubbleSize val="0"/>
        </c:dLbls>
        <c:smooth val="0"/>
        <c:axId val="750195471"/>
        <c:axId val="750196911"/>
      </c:lineChart>
      <c:catAx>
        <c:axId val="750195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6911"/>
        <c:crosses val="autoZero"/>
        <c:auto val="1"/>
        <c:lblAlgn val="ctr"/>
        <c:lblOffset val="100"/>
        <c:noMultiLvlLbl val="0"/>
      </c:catAx>
      <c:valAx>
        <c:axId val="75019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'16'!$D$13</c:f>
              <c:strCache>
                <c:ptCount val="1"/>
                <c:pt idx="0">
                  <c:v>Profit</c:v>
                </c:pt>
              </c:strCache>
            </c:strRef>
          </c:tx>
          <c:spPr>
            <a:ln w="38100" cap="rnd">
              <a:noFill/>
              <a:round/>
            </a:ln>
            <a:effectLst/>
          </c:spPr>
          <c:marker>
            <c:symbol val="circle"/>
            <c:size val="5"/>
            <c:spPr>
              <a:solidFill>
                <a:schemeClr val="accent1"/>
              </a:solidFill>
              <a:ln w="9525">
                <a:solidFill>
                  <a:schemeClr val="accent1"/>
                </a:solidFill>
              </a:ln>
              <a:effectLst/>
            </c:spPr>
          </c:marker>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'16'!$D$14:$D$26</c:f>
              <c:numCache>
                <c:formatCode>"$"#,##0.00_);[Red]\("$"#,##0.00\)</c:formatCode>
                <c:ptCount val="13"/>
                <c:pt idx="0">
                  <c:v>-531687.79196529544</c:v>
                </c:pt>
                <c:pt idx="1">
                  <c:v>-236946.11023795081</c:v>
                </c:pt>
                <c:pt idx="2">
                  <c:v>-105019.15849484189</c:v>
                </c:pt>
                <c:pt idx="3">
                  <c:v>-39418.532340597943</c:v>
                </c:pt>
                <c:pt idx="4">
                  <c:v>-4568.1688507233757</c:v>
                </c:pt>
                <c:pt idx="5">
                  <c:v>14678.592060040561</c:v>
                </c:pt>
                <c:pt idx="6">
                  <c:v>25471.962442036984</c:v>
                </c:pt>
                <c:pt idx="7">
                  <c:v>31459.252971245518</c:v>
                </c:pt>
                <c:pt idx="8">
                  <c:v>34615.837827162737</c:v>
                </c:pt>
                <c:pt idx="9">
                  <c:v>36063.351705367735</c:v>
                </c:pt>
                <c:pt idx="10">
                  <c:v>36463.137111822987</c:v>
                </c:pt>
                <c:pt idx="11">
                  <c:v>36217.07428036788</c:v>
                </c:pt>
                <c:pt idx="12">
                  <c:v>35575.287298036987</c:v>
                </c:pt>
              </c:numCache>
            </c:numRef>
          </c:yVal>
          <c:smooth val="0"/>
          <c:extLst>
            <c:ext xmlns:c16="http://schemas.microsoft.com/office/drawing/2014/chart" uri="{C3380CC4-5D6E-409C-BE32-E72D297353CC}">
              <c16:uniqueId val="{00000000-3C16-4E41-9473-E52A470C8F3E}"/>
            </c:ext>
          </c:extLst>
        </c:ser>
        <c:dLbls>
          <c:showLegendKey val="0"/>
          <c:showVal val="0"/>
          <c:showCatName val="0"/>
          <c:showSerName val="0"/>
          <c:showPercent val="0"/>
          <c:showBubbleSize val="0"/>
        </c:dLbls>
        <c:axId val="67913311"/>
        <c:axId val="67914271"/>
      </c:scatterChart>
      <c:valAx>
        <c:axId val="6791331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4271"/>
        <c:crosses val="autoZero"/>
        <c:crossBetween val="midCat"/>
      </c:valAx>
      <c:valAx>
        <c:axId val="6791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37</xdr:row>
      <xdr:rowOff>0</xdr:rowOff>
    </xdr:from>
    <xdr:to>
      <xdr:col>9</xdr:col>
      <xdr:colOff>524627</xdr:colOff>
      <xdr:row>59</xdr:row>
      <xdr:rowOff>67269</xdr:rowOff>
    </xdr:to>
    <xdr:pic>
      <xdr:nvPicPr>
        <xdr:cNvPr id="2" name="Picture 1">
          <a:extLst>
            <a:ext uri="{FF2B5EF4-FFF2-40B4-BE49-F238E27FC236}">
              <a16:creationId xmlns:a16="http://schemas.microsoft.com/office/drawing/2014/main" id="{A09E2FB0-879A-060F-CD83-4794D523029D}"/>
            </a:ext>
          </a:extLst>
        </xdr:cNvPr>
        <xdr:cNvPicPr>
          <a:picLocks noChangeAspect="1"/>
        </xdr:cNvPicPr>
      </xdr:nvPicPr>
      <xdr:blipFill>
        <a:blip xmlns:r="http://schemas.openxmlformats.org/officeDocument/2006/relationships" r:embed="rId1"/>
        <a:stretch>
          <a:fillRect/>
        </a:stretch>
      </xdr:blipFill>
      <xdr:spPr>
        <a:xfrm>
          <a:off x="666750" y="7448550"/>
          <a:ext cx="5391902" cy="425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4762</xdr:rowOff>
    </xdr:from>
    <xdr:to>
      <xdr:col>7</xdr:col>
      <xdr:colOff>409575</xdr:colOff>
      <xdr:row>62</xdr:row>
      <xdr:rowOff>80962</xdr:rowOff>
    </xdr:to>
    <xdr:graphicFrame macro="">
      <xdr:nvGraphicFramePr>
        <xdr:cNvPr id="2" name="Chart 1">
          <a:extLst>
            <a:ext uri="{FF2B5EF4-FFF2-40B4-BE49-F238E27FC236}">
              <a16:creationId xmlns:a16="http://schemas.microsoft.com/office/drawing/2014/main" id="{256B102A-D1B1-FA12-4D48-24AED47B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68</xdr:row>
      <xdr:rowOff>14287</xdr:rowOff>
    </xdr:from>
    <xdr:to>
      <xdr:col>7</xdr:col>
      <xdr:colOff>419100</xdr:colOff>
      <xdr:row>82</xdr:row>
      <xdr:rowOff>90487</xdr:rowOff>
    </xdr:to>
    <xdr:graphicFrame macro="">
      <xdr:nvGraphicFramePr>
        <xdr:cNvPr id="3" name="Chart 2">
          <a:extLst>
            <a:ext uri="{FF2B5EF4-FFF2-40B4-BE49-F238E27FC236}">
              <a16:creationId xmlns:a16="http://schemas.microsoft.com/office/drawing/2014/main" id="{619178DC-AABE-2D05-19E6-47110C178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12</xdr:row>
      <xdr:rowOff>4762</xdr:rowOff>
    </xdr:from>
    <xdr:to>
      <xdr:col>12</xdr:col>
      <xdr:colOff>304800</xdr:colOff>
      <xdr:row>26</xdr:row>
      <xdr:rowOff>80962</xdr:rowOff>
    </xdr:to>
    <xdr:graphicFrame macro="">
      <xdr:nvGraphicFramePr>
        <xdr:cNvPr id="4" name="Chart 3">
          <a:extLst>
            <a:ext uri="{FF2B5EF4-FFF2-40B4-BE49-F238E27FC236}">
              <a16:creationId xmlns:a16="http://schemas.microsoft.com/office/drawing/2014/main" id="{3B5BBC0D-C5C6-0E1A-291E-BF527D2DD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38707-6932-4FFD-BB8C-4E5BDB2F0BDB}" name="Table2" displayName="Table2" ref="A13:D26" totalsRowShown="0">
  <autoFilter ref="A13:D26" xr:uid="{A0238707-6932-4FFD-BB8C-4E5BDB2F0BDB}"/>
  <tableColumns count="4">
    <tableColumn id="1" xr3:uid="{DB0AADCC-84D1-463B-B38A-16AC48BD22EE}" name="Price Charged (Pounds)" dataDxfId="4"/>
    <tableColumn id="2" xr3:uid="{FA85F9BA-3748-46F1-83B1-341E3C0AFCA6}" name="Profit/Unit ($)" dataDxfId="3">
      <calculatedColumnFormula>(A14*USEExchange)-USEUnitCost</calculatedColumnFormula>
    </tableColumn>
    <tableColumn id="3" xr3:uid="{81E696F5-670A-4255-9155-49AFFB656BD1}" name="Demand" dataDxfId="2" dataCellStyle="Comma">
      <calculatedColumnFormula>USEConstant*A14^USEExponent</calculatedColumnFormula>
    </tableColumn>
    <tableColumn id="4" xr3:uid="{89605DFD-DAFC-4C11-A095-38D04A5BE9F9}" name="Profit" dataDxfId="1">
      <calculatedColumnFormula>Table2[[#This Row],[Demand]]*Table2[[#This Row],[Profit/Unit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0039-9CC2-475A-9E4C-F4FFA8C742AB}">
  <dimension ref="A1:J36"/>
  <sheetViews>
    <sheetView tabSelected="1" workbookViewId="0">
      <selection activeCell="B18" sqref="B18"/>
    </sheetView>
  </sheetViews>
  <sheetFormatPr defaultRowHeight="15" x14ac:dyDescent="0.25"/>
  <cols>
    <col min="1" max="1" width="9.85546875" bestFit="1" customWidth="1"/>
  </cols>
  <sheetData>
    <row r="1" spans="1:10" ht="46.5" customHeight="1" x14ac:dyDescent="0.25">
      <c r="A1" s="3" t="s">
        <v>9</v>
      </c>
      <c r="B1" s="3"/>
      <c r="C1" s="3"/>
      <c r="D1" s="3"/>
      <c r="E1" s="3"/>
      <c r="F1" s="3"/>
      <c r="G1" s="3"/>
      <c r="H1" s="3"/>
      <c r="I1" s="3"/>
      <c r="J1" s="3"/>
    </row>
    <row r="3" spans="1:10" x14ac:dyDescent="0.25">
      <c r="A3" t="s">
        <v>4</v>
      </c>
      <c r="B3" s="5">
        <v>50</v>
      </c>
    </row>
    <row r="4" spans="1:10" x14ac:dyDescent="0.25">
      <c r="A4" t="s">
        <v>1</v>
      </c>
      <c r="B4" s="6">
        <v>166.66666666666825</v>
      </c>
    </row>
    <row r="5" spans="1:10" x14ac:dyDescent="0.25">
      <c r="A5" t="s">
        <v>2</v>
      </c>
      <c r="B5" s="5">
        <v>0.5</v>
      </c>
    </row>
    <row r="6" spans="1:10" x14ac:dyDescent="0.25">
      <c r="A6" t="s">
        <v>3</v>
      </c>
      <c r="B6" s="5">
        <v>0.2</v>
      </c>
    </row>
    <row r="7" spans="1:10" x14ac:dyDescent="0.25">
      <c r="A7" t="s">
        <v>10</v>
      </c>
      <c r="B7" s="7">
        <f>(CupsWk*CostCup)-(CupsWk*Var)-Fixed</f>
        <v>4.7606363295926712E-13</v>
      </c>
    </row>
    <row r="9" spans="1:10" x14ac:dyDescent="0.25">
      <c r="A9" t="s">
        <v>5</v>
      </c>
    </row>
    <row r="11" spans="1:10" x14ac:dyDescent="0.25">
      <c r="A11" s="4" t="s">
        <v>19</v>
      </c>
    </row>
    <row r="12" spans="1:10" x14ac:dyDescent="0.25">
      <c r="A12" s="4" t="s">
        <v>11</v>
      </c>
    </row>
    <row r="13" spans="1:10" x14ac:dyDescent="0.25">
      <c r="A13" s="4"/>
      <c r="B13" s="4"/>
    </row>
    <row r="14" spans="1:10" x14ac:dyDescent="0.25">
      <c r="A14" t="s">
        <v>4</v>
      </c>
      <c r="B14" s="1">
        <v>50</v>
      </c>
    </row>
    <row r="15" spans="1:10" x14ac:dyDescent="0.25">
      <c r="A15" s="4" t="s">
        <v>1</v>
      </c>
      <c r="B15" s="4">
        <v>167</v>
      </c>
    </row>
    <row r="16" spans="1:10" x14ac:dyDescent="0.25">
      <c r="A16" t="s">
        <v>2</v>
      </c>
      <c r="B16" s="1">
        <v>0.5</v>
      </c>
    </row>
    <row r="17" spans="1:2" x14ac:dyDescent="0.25">
      <c r="A17" t="s">
        <v>3</v>
      </c>
      <c r="B17" s="1">
        <v>0.2</v>
      </c>
    </row>
    <row r="18" spans="1:2" x14ac:dyDescent="0.25">
      <c r="A18" t="s">
        <v>10</v>
      </c>
      <c r="B18" s="1">
        <v>0.1</v>
      </c>
    </row>
    <row r="20" spans="1:2" x14ac:dyDescent="0.25">
      <c r="A20" t="s">
        <v>6</v>
      </c>
    </row>
    <row r="22" spans="1:2" x14ac:dyDescent="0.25">
      <c r="A22" s="4" t="s">
        <v>12</v>
      </c>
    </row>
    <row r="24" spans="1:2" x14ac:dyDescent="0.25">
      <c r="A24" s="4" t="s">
        <v>15</v>
      </c>
    </row>
    <row r="26" spans="1:2" x14ac:dyDescent="0.25">
      <c r="A26" t="s">
        <v>7</v>
      </c>
    </row>
    <row r="28" spans="1:2" x14ac:dyDescent="0.25">
      <c r="A28" s="4" t="s">
        <v>16</v>
      </c>
    </row>
    <row r="29" spans="1:2" x14ac:dyDescent="0.25">
      <c r="A29" s="4" t="s">
        <v>17</v>
      </c>
    </row>
    <row r="31" spans="1:2" x14ac:dyDescent="0.25">
      <c r="A31" t="s">
        <v>8</v>
      </c>
    </row>
    <row r="33" spans="1:1" x14ac:dyDescent="0.25">
      <c r="A33" s="4" t="s">
        <v>13</v>
      </c>
    </row>
    <row r="34" spans="1:1" x14ac:dyDescent="0.25">
      <c r="A34" s="4" t="s">
        <v>14</v>
      </c>
    </row>
    <row r="36" spans="1:1" x14ac:dyDescent="0.25">
      <c r="A36" s="4" t="s">
        <v>18</v>
      </c>
    </row>
  </sheetData>
  <mergeCells count="1">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ED1F-A39F-4A84-9FB1-CAAA91B4474E}">
  <dimension ref="A1:J85"/>
  <sheetViews>
    <sheetView workbookViewId="0">
      <selection activeCell="G20" sqref="G20"/>
    </sheetView>
  </sheetViews>
  <sheetFormatPr defaultRowHeight="15" x14ac:dyDescent="0.25"/>
  <cols>
    <col min="1" max="1" width="11.28515625" customWidth="1"/>
    <col min="2" max="2" width="11.5703125" bestFit="1" customWidth="1"/>
    <col min="3" max="5" width="10.85546875" bestFit="1" customWidth="1"/>
  </cols>
  <sheetData>
    <row r="1" spans="1:10" ht="60.75" customHeight="1" x14ac:dyDescent="0.25">
      <c r="A1" s="3" t="s">
        <v>20</v>
      </c>
      <c r="B1" s="3"/>
      <c r="C1" s="3"/>
      <c r="D1" s="3"/>
      <c r="E1" s="3"/>
      <c r="F1" s="3"/>
      <c r="G1" s="3"/>
      <c r="H1" s="3"/>
      <c r="I1" s="3"/>
      <c r="J1" s="3"/>
    </row>
    <row r="3" spans="1:10" x14ac:dyDescent="0.25">
      <c r="A3" t="s">
        <v>21</v>
      </c>
    </row>
    <row r="5" spans="1:10" x14ac:dyDescent="0.25">
      <c r="A5" t="s">
        <v>24</v>
      </c>
      <c r="B5" s="6">
        <v>3</v>
      </c>
    </row>
    <row r="6" spans="1:10" x14ac:dyDescent="0.25">
      <c r="A6" t="s">
        <v>25</v>
      </c>
      <c r="B6" s="5">
        <v>5000</v>
      </c>
    </row>
    <row r="7" spans="1:10" x14ac:dyDescent="0.25">
      <c r="A7" t="s">
        <v>0</v>
      </c>
      <c r="B7" s="5">
        <f>400*12</f>
        <v>4800</v>
      </c>
    </row>
    <row r="8" spans="1:10" x14ac:dyDescent="0.25">
      <c r="A8" t="s">
        <v>28</v>
      </c>
      <c r="B8" s="5">
        <v>0.1</v>
      </c>
    </row>
    <row r="9" spans="1:10" x14ac:dyDescent="0.25">
      <c r="A9" t="s">
        <v>29</v>
      </c>
      <c r="B9" s="5">
        <v>0.03</v>
      </c>
    </row>
    <row r="10" spans="1:10" x14ac:dyDescent="0.25">
      <c r="A10" t="s">
        <v>27</v>
      </c>
      <c r="B10" s="12">
        <v>282857.28571428568</v>
      </c>
    </row>
    <row r="11" spans="1:10" x14ac:dyDescent="0.25">
      <c r="A11" t="s">
        <v>33</v>
      </c>
      <c r="B11" s="7">
        <f>(CopierPrice-CopierCost)*B10-(Copiers*CopierRent)-CopierFixed</f>
        <v>9.9999999983992893E-3</v>
      </c>
    </row>
    <row r="12" spans="1:10" x14ac:dyDescent="0.25">
      <c r="B12" s="1"/>
    </row>
    <row r="13" spans="1:10" x14ac:dyDescent="0.25">
      <c r="B13" s="2" t="s">
        <v>30</v>
      </c>
      <c r="C13" s="2"/>
      <c r="D13" s="2"/>
      <c r="E13" s="2"/>
    </row>
    <row r="14" spans="1:10" x14ac:dyDescent="0.25">
      <c r="A14" t="s">
        <v>26</v>
      </c>
      <c r="B14">
        <f>500*365</f>
        <v>182500</v>
      </c>
      <c r="C14">
        <f>1000*365</f>
        <v>365000</v>
      </c>
      <c r="D14">
        <f>1500*365</f>
        <v>547500</v>
      </c>
      <c r="E14">
        <f>2000*365</f>
        <v>730000</v>
      </c>
    </row>
    <row r="15" spans="1:10" x14ac:dyDescent="0.25">
      <c r="A15">
        <v>1</v>
      </c>
      <c r="B15">
        <f>MIN(100000*$A$15,B14)</f>
        <v>100000</v>
      </c>
      <c r="C15">
        <f t="shared" ref="C15:E15" si="0">MIN(100000*$A$15,C14)</f>
        <v>100000</v>
      </c>
      <c r="D15">
        <f t="shared" si="0"/>
        <v>100000</v>
      </c>
      <c r="E15">
        <f t="shared" si="0"/>
        <v>100000</v>
      </c>
    </row>
    <row r="16" spans="1:10" x14ac:dyDescent="0.25">
      <c r="A16">
        <v>2</v>
      </c>
      <c r="B16">
        <f>MIN(100000*$A$16,B14)</f>
        <v>182500</v>
      </c>
      <c r="C16">
        <f t="shared" ref="C16:E16" si="1">MIN(100000*$A$16,C14)</f>
        <v>200000</v>
      </c>
      <c r="D16">
        <f t="shared" si="1"/>
        <v>200000</v>
      </c>
      <c r="E16">
        <f t="shared" si="1"/>
        <v>200000</v>
      </c>
    </row>
    <row r="17" spans="1:5" x14ac:dyDescent="0.25">
      <c r="A17">
        <v>3</v>
      </c>
      <c r="B17">
        <f>MIN(100000*$A$17,B14)</f>
        <v>182500</v>
      </c>
      <c r="C17">
        <f t="shared" ref="C17:E17" si="2">MIN(100000*$A$17,C14)</f>
        <v>300000</v>
      </c>
      <c r="D17">
        <f t="shared" si="2"/>
        <v>300000</v>
      </c>
      <c r="E17">
        <f t="shared" si="2"/>
        <v>300000</v>
      </c>
    </row>
    <row r="18" spans="1:5" x14ac:dyDescent="0.25">
      <c r="A18">
        <v>4</v>
      </c>
      <c r="B18">
        <f>MIN(100000*$A$18,B14)</f>
        <v>182500</v>
      </c>
      <c r="C18">
        <f t="shared" ref="C18:E18" si="3">MIN(100000*$A$18,C14)</f>
        <v>365000</v>
      </c>
      <c r="D18">
        <f t="shared" si="3"/>
        <v>400000</v>
      </c>
      <c r="E18">
        <f t="shared" si="3"/>
        <v>400000</v>
      </c>
    </row>
    <row r="19" spans="1:5" x14ac:dyDescent="0.25">
      <c r="A19">
        <v>5</v>
      </c>
      <c r="B19">
        <f>MIN(100000*$A$19,B14)</f>
        <v>182500</v>
      </c>
      <c r="C19">
        <f t="shared" ref="C19:E19" si="4">MIN(100000*$A$19,C14)</f>
        <v>365000</v>
      </c>
      <c r="D19">
        <f t="shared" si="4"/>
        <v>500000</v>
      </c>
      <c r="E19">
        <f t="shared" si="4"/>
        <v>500000</v>
      </c>
    </row>
    <row r="21" spans="1:5" x14ac:dyDescent="0.25">
      <c r="B21" s="2" t="s">
        <v>32</v>
      </c>
      <c r="C21" s="2"/>
      <c r="D21" s="2"/>
      <c r="E21" s="2"/>
    </row>
    <row r="22" spans="1:5" x14ac:dyDescent="0.25">
      <c r="A22">
        <v>1</v>
      </c>
      <c r="B22" s="8">
        <f>(CopierPrice-CopierCost)*B15</f>
        <v>7000.0000000000009</v>
      </c>
      <c r="C22" s="8">
        <f>(CopierPrice-CopierCost)*C15</f>
        <v>7000.0000000000009</v>
      </c>
      <c r="D22" s="8">
        <f>(CopierPrice-CopierCost)*D15</f>
        <v>7000.0000000000009</v>
      </c>
      <c r="E22" s="8">
        <f>(CopierPrice-CopierCost)*E15</f>
        <v>7000.0000000000009</v>
      </c>
    </row>
    <row r="23" spans="1:5" x14ac:dyDescent="0.25">
      <c r="A23">
        <v>2</v>
      </c>
      <c r="B23" s="8">
        <f>(CopierPrice-CopierCost)*B16</f>
        <v>12775.000000000002</v>
      </c>
      <c r="C23" s="8">
        <f>(CopierPrice-CopierCost)*C16</f>
        <v>14000.000000000002</v>
      </c>
      <c r="D23" s="8">
        <f>(CopierPrice-CopierCost)*D16</f>
        <v>14000.000000000002</v>
      </c>
      <c r="E23" s="8">
        <f>(CopierPrice-CopierCost)*E16</f>
        <v>14000.000000000002</v>
      </c>
    </row>
    <row r="24" spans="1:5" x14ac:dyDescent="0.25">
      <c r="A24">
        <v>3</v>
      </c>
      <c r="B24" s="8">
        <f>(CopierPrice-CopierCost)*B17</f>
        <v>12775.000000000002</v>
      </c>
      <c r="C24" s="8">
        <f>(CopierPrice-CopierCost)*C17</f>
        <v>21000.000000000004</v>
      </c>
      <c r="D24" s="8">
        <f>(CopierPrice-CopierCost)*D17</f>
        <v>21000.000000000004</v>
      </c>
      <c r="E24" s="8">
        <f>(CopierPrice-CopierCost)*E17</f>
        <v>21000.000000000004</v>
      </c>
    </row>
    <row r="25" spans="1:5" x14ac:dyDescent="0.25">
      <c r="A25">
        <v>4</v>
      </c>
      <c r="B25" s="8">
        <f>(CopierPrice-CopierCost)*B18</f>
        <v>12775.000000000002</v>
      </c>
      <c r="C25" s="8">
        <f>(CopierPrice-CopierCost)*C18</f>
        <v>25550.000000000004</v>
      </c>
      <c r="D25" s="8">
        <f>(CopierPrice-CopierCost)*D18</f>
        <v>28000.000000000004</v>
      </c>
      <c r="E25" s="8">
        <f>(CopierPrice-CopierCost)*E18</f>
        <v>28000.000000000004</v>
      </c>
    </row>
    <row r="26" spans="1:5" x14ac:dyDescent="0.25">
      <c r="A26">
        <v>5</v>
      </c>
      <c r="B26" s="8">
        <f>(CopierPrice-CopierCost)*B19</f>
        <v>12775.000000000002</v>
      </c>
      <c r="C26" s="8">
        <f>(CopierPrice-CopierCost)*C19</f>
        <v>25550.000000000004</v>
      </c>
      <c r="D26" s="8">
        <f>(CopierPrice-CopierCost)*D19</f>
        <v>35000</v>
      </c>
      <c r="E26" s="8">
        <f>(CopierPrice-CopierCost)*E19</f>
        <v>35000</v>
      </c>
    </row>
    <row r="27" spans="1:5" x14ac:dyDescent="0.25">
      <c r="B27" s="8"/>
      <c r="C27" s="8"/>
      <c r="D27" s="8"/>
      <c r="E27" s="8"/>
    </row>
    <row r="28" spans="1:5" x14ac:dyDescent="0.25">
      <c r="B28" s="9" t="s">
        <v>31</v>
      </c>
      <c r="C28" s="9"/>
      <c r="D28" s="9"/>
      <c r="E28" s="9"/>
    </row>
    <row r="29" spans="1:5" x14ac:dyDescent="0.25">
      <c r="A29">
        <v>1</v>
      </c>
      <c r="B29" s="8">
        <f>B22-CopierRent*$A$29-CopierFixed</f>
        <v>-2799.9999999999991</v>
      </c>
      <c r="C29" s="8">
        <f>C22-CopierRent*$A$29-CopierFixed</f>
        <v>-2799.9999999999991</v>
      </c>
      <c r="D29" s="8">
        <f>D22-CopierRent*$A$29-CopierFixed</f>
        <v>-2799.9999999999991</v>
      </c>
      <c r="E29" s="8">
        <f>E22-CopierRent*$A$29-CopierFixed</f>
        <v>-2799.9999999999991</v>
      </c>
    </row>
    <row r="30" spans="1:5" x14ac:dyDescent="0.25">
      <c r="A30">
        <v>2</v>
      </c>
      <c r="B30" s="8">
        <f>B23-CopierRent*$A$30-CopierFixed</f>
        <v>-2024.9999999999982</v>
      </c>
      <c r="C30" s="8">
        <f>C23-CopierRent*$A$30-CopierFixed</f>
        <v>-799.99999999999818</v>
      </c>
      <c r="D30" s="8">
        <f>D23-CopierRent*$A$30-CopierFixed</f>
        <v>-799.99999999999818</v>
      </c>
      <c r="E30" s="8">
        <f>E23-CopierRent*$A$30-CopierFixed</f>
        <v>-799.99999999999818</v>
      </c>
    </row>
    <row r="31" spans="1:5" x14ac:dyDescent="0.25">
      <c r="A31">
        <v>3</v>
      </c>
      <c r="B31" s="8">
        <f>B24-CopierRent*$A$31-CopierFixed</f>
        <v>-7024.9999999999982</v>
      </c>
      <c r="C31" s="8">
        <f>C24-CopierRent*$A$31-CopierFixed</f>
        <v>1200.0000000000036</v>
      </c>
      <c r="D31" s="8">
        <f>D24-CopierRent*$A$31-CopierFixed</f>
        <v>1200.0000000000036</v>
      </c>
      <c r="E31" s="8">
        <f>E24-CopierRent*$A$31-CopierFixed</f>
        <v>1200.0000000000036</v>
      </c>
    </row>
    <row r="32" spans="1:5" x14ac:dyDescent="0.25">
      <c r="A32">
        <v>4</v>
      </c>
      <c r="B32" s="8">
        <f>B25-CopierRent*$A$32-CopierFixed</f>
        <v>-12024.999999999998</v>
      </c>
      <c r="C32" s="8">
        <f>C25-CopierRent*$A$32-CopierFixed</f>
        <v>750.00000000000364</v>
      </c>
      <c r="D32" s="8">
        <f>D25-CopierRent*$A$32-CopierFixed</f>
        <v>3200.0000000000036</v>
      </c>
      <c r="E32" s="8">
        <f>E25-CopierRent*$A$32-CopierFixed</f>
        <v>3200.0000000000036</v>
      </c>
    </row>
    <row r="33" spans="1:5" x14ac:dyDescent="0.25">
      <c r="A33">
        <v>5</v>
      </c>
      <c r="B33" s="8">
        <f>B26-CopierRent*$A$33-CopierFixed</f>
        <v>-17025</v>
      </c>
      <c r="C33" s="8">
        <f>C26-CopierRent*$A$33-CopierFixed</f>
        <v>-4249.9999999999964</v>
      </c>
      <c r="D33" s="8">
        <f>D26-CopierRent*$A$33-CopierFixed</f>
        <v>5200</v>
      </c>
      <c r="E33" s="8">
        <f>E26-CopierRent*$A$33-CopierFixed</f>
        <v>5200</v>
      </c>
    </row>
    <row r="34" spans="1:5" x14ac:dyDescent="0.25">
      <c r="B34" s="8"/>
      <c r="C34" s="8"/>
      <c r="D34" s="8"/>
      <c r="E34" s="8"/>
    </row>
    <row r="35" spans="1:5" x14ac:dyDescent="0.25">
      <c r="A35" t="s">
        <v>22</v>
      </c>
    </row>
    <row r="37" spans="1:5" x14ac:dyDescent="0.25">
      <c r="A37" t="s">
        <v>24</v>
      </c>
      <c r="B37">
        <v>3</v>
      </c>
    </row>
    <row r="38" spans="1:5" x14ac:dyDescent="0.25">
      <c r="A38" t="s">
        <v>25</v>
      </c>
      <c r="B38" s="1">
        <v>5000</v>
      </c>
    </row>
    <row r="39" spans="1:5" x14ac:dyDescent="0.25">
      <c r="A39" t="s">
        <v>0</v>
      </c>
      <c r="B39" s="1">
        <v>4800</v>
      </c>
    </row>
    <row r="40" spans="1:5" x14ac:dyDescent="0.25">
      <c r="A40" t="s">
        <v>28</v>
      </c>
      <c r="B40" s="1">
        <v>0.1</v>
      </c>
    </row>
    <row r="41" spans="1:5" x14ac:dyDescent="0.25">
      <c r="A41" t="s">
        <v>29</v>
      </c>
      <c r="B41" s="1">
        <v>0.03</v>
      </c>
    </row>
    <row r="42" spans="1:5" x14ac:dyDescent="0.25">
      <c r="A42" s="4" t="s">
        <v>27</v>
      </c>
      <c r="B42" s="10">
        <v>282857.28571428568</v>
      </c>
      <c r="C42" t="s">
        <v>35</v>
      </c>
    </row>
    <row r="43" spans="1:5" x14ac:dyDescent="0.25">
      <c r="A43" t="s">
        <v>33</v>
      </c>
      <c r="B43" s="1">
        <v>9.9999999983992893E-3</v>
      </c>
    </row>
    <row r="45" spans="1:5" x14ac:dyDescent="0.25">
      <c r="A45" s="4" t="s">
        <v>34</v>
      </c>
      <c r="B45" s="4">
        <f>$B$42/365</f>
        <v>774.95146771037173</v>
      </c>
    </row>
    <row r="47" spans="1:5" x14ac:dyDescent="0.25">
      <c r="A47" t="s">
        <v>23</v>
      </c>
    </row>
    <row r="65" spans="1:1" x14ac:dyDescent="0.25">
      <c r="A65" t="s">
        <v>37</v>
      </c>
    </row>
    <row r="66" spans="1:1" x14ac:dyDescent="0.25">
      <c r="A66" t="s">
        <v>38</v>
      </c>
    </row>
    <row r="85" spans="1:1" x14ac:dyDescent="0.25">
      <c r="A85" t="s">
        <v>36</v>
      </c>
    </row>
  </sheetData>
  <mergeCells count="4">
    <mergeCell ref="A1:J1"/>
    <mergeCell ref="B13:E13"/>
    <mergeCell ref="B21:E21"/>
    <mergeCell ref="B28: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B37E-BED0-48D1-9A32-1CE71AA23D21}">
  <dimension ref="A1:J34"/>
  <sheetViews>
    <sheetView workbookViewId="0">
      <selection activeCell="D31" sqref="D31"/>
    </sheetView>
  </sheetViews>
  <sheetFormatPr defaultRowHeight="15" x14ac:dyDescent="0.25"/>
  <cols>
    <col min="1" max="1" width="20.42578125" customWidth="1"/>
    <col min="2" max="7" width="14.5703125" bestFit="1" customWidth="1"/>
  </cols>
  <sheetData>
    <row r="1" spans="1:10" ht="75.75" customHeight="1" x14ac:dyDescent="0.25">
      <c r="A1" s="3" t="s">
        <v>39</v>
      </c>
      <c r="B1" s="3"/>
      <c r="C1" s="3"/>
      <c r="D1" s="3"/>
      <c r="E1" s="3"/>
      <c r="F1" s="3"/>
      <c r="G1" s="3"/>
      <c r="H1" s="3"/>
      <c r="I1" s="3"/>
      <c r="J1" s="3"/>
    </row>
    <row r="3" spans="1:10" x14ac:dyDescent="0.25">
      <c r="A3" t="s">
        <v>42</v>
      </c>
      <c r="B3" s="13">
        <v>40000</v>
      </c>
    </row>
    <row r="4" spans="1:10" x14ac:dyDescent="0.25">
      <c r="A4" t="s">
        <v>43</v>
      </c>
      <c r="B4" s="5">
        <v>45</v>
      </c>
    </row>
    <row r="5" spans="1:10" x14ac:dyDescent="0.25">
      <c r="A5" t="s">
        <v>44</v>
      </c>
      <c r="B5" s="5">
        <v>10</v>
      </c>
    </row>
    <row r="6" spans="1:10" x14ac:dyDescent="0.25">
      <c r="A6" t="s">
        <v>45</v>
      </c>
      <c r="B6" s="5">
        <v>6</v>
      </c>
    </row>
    <row r="7" spans="1:10" x14ac:dyDescent="0.25">
      <c r="A7" t="s">
        <v>3</v>
      </c>
      <c r="B7" s="5">
        <v>5</v>
      </c>
    </row>
    <row r="8" spans="1:10" x14ac:dyDescent="0.25">
      <c r="A8" t="s">
        <v>10</v>
      </c>
      <c r="B8" s="7">
        <f>(DataUnits*1.3)*(DataPricePer-DataVarCost)-((DataUnits*1.3)/2)*DataRebate</f>
        <v>1820000</v>
      </c>
    </row>
    <row r="9" spans="1:10" x14ac:dyDescent="0.25">
      <c r="B9" s="1"/>
    </row>
    <row r="10" spans="1:10" x14ac:dyDescent="0.25">
      <c r="A10" t="s">
        <v>40</v>
      </c>
    </row>
    <row r="12" spans="1:10" x14ac:dyDescent="0.25">
      <c r="A12" t="s">
        <v>10</v>
      </c>
      <c r="B12" s="1">
        <f>DataUnits*(DataPricePer-DataVarCost)</f>
        <v>1600000</v>
      </c>
    </row>
    <row r="13" spans="1:10" x14ac:dyDescent="0.25">
      <c r="A13" t="s">
        <v>46</v>
      </c>
      <c r="B13" s="1">
        <f>(DataUnits*1.3)*(DataPricePer-DataVarCost)-((DataUnits*1.3)/2)*DataRebate</f>
        <v>1820000</v>
      </c>
    </row>
    <row r="14" spans="1:10" x14ac:dyDescent="0.25">
      <c r="A14" t="s">
        <v>47</v>
      </c>
      <c r="B14" s="1">
        <f>(DataUnits*1.2)*(DataPricePer-DataPriceCut-DataVarCost)</f>
        <v>1632000</v>
      </c>
    </row>
    <row r="16" spans="1:10" x14ac:dyDescent="0.25">
      <c r="A16" s="4" t="s">
        <v>42</v>
      </c>
      <c r="B16" s="4">
        <v>35868.131868131873</v>
      </c>
    </row>
    <row r="17" spans="1:10" x14ac:dyDescent="0.25">
      <c r="A17" t="s">
        <v>43</v>
      </c>
      <c r="B17">
        <v>45</v>
      </c>
    </row>
    <row r="18" spans="1:10" x14ac:dyDescent="0.25">
      <c r="A18" t="s">
        <v>44</v>
      </c>
      <c r="B18">
        <v>10</v>
      </c>
    </row>
    <row r="19" spans="1:10" x14ac:dyDescent="0.25">
      <c r="A19" t="s">
        <v>45</v>
      </c>
      <c r="B19">
        <v>6</v>
      </c>
    </row>
    <row r="20" spans="1:10" x14ac:dyDescent="0.25">
      <c r="A20" t="s">
        <v>3</v>
      </c>
      <c r="B20">
        <v>5</v>
      </c>
    </row>
    <row r="21" spans="1:10" x14ac:dyDescent="0.25">
      <c r="A21" t="s">
        <v>10</v>
      </c>
      <c r="B21" s="1">
        <v>1632000</v>
      </c>
    </row>
    <row r="23" spans="1:10" x14ac:dyDescent="0.25">
      <c r="A23" t="s">
        <v>48</v>
      </c>
    </row>
    <row r="25" spans="1:10" x14ac:dyDescent="0.25">
      <c r="A25" t="s">
        <v>49</v>
      </c>
    </row>
    <row r="26" spans="1:10" x14ac:dyDescent="0.25">
      <c r="A26" t="s">
        <v>50</v>
      </c>
    </row>
    <row r="28" spans="1:10" ht="45.75" customHeight="1" x14ac:dyDescent="0.25">
      <c r="A28" s="3" t="s">
        <v>41</v>
      </c>
      <c r="B28" s="3"/>
      <c r="C28" s="3"/>
      <c r="D28" s="3"/>
      <c r="E28" s="3"/>
      <c r="F28" s="3"/>
      <c r="G28" s="3"/>
      <c r="H28" s="3"/>
      <c r="I28" s="3"/>
      <c r="J28" s="3"/>
    </row>
    <row r="30" spans="1:10" x14ac:dyDescent="0.25">
      <c r="A30" t="s">
        <v>51</v>
      </c>
      <c r="B30" s="14">
        <v>0.15</v>
      </c>
      <c r="C30" s="14">
        <v>0.2</v>
      </c>
      <c r="D30" s="14">
        <v>0.25</v>
      </c>
      <c r="E30" s="14">
        <v>0.3</v>
      </c>
      <c r="F30" s="14">
        <v>0.35</v>
      </c>
      <c r="G30" s="14">
        <v>0.4</v>
      </c>
    </row>
    <row r="31" spans="1:10" x14ac:dyDescent="0.25">
      <c r="A31" t="s">
        <v>31</v>
      </c>
      <c r="B31" s="1">
        <f>(DataUnits*(1+B30))*(DataPricePer-DataVarCost)-((DataUnits*(1+B30))/2)*DataRebate</f>
        <v>1610000</v>
      </c>
      <c r="C31" s="1">
        <f>(DataUnits*(1+C30))*(DataPricePer-DataVarCost)-((DataUnits*(1+C30))/2)*DataRebate</f>
        <v>1680000</v>
      </c>
      <c r="D31" s="1">
        <f>(DataUnits*(1+D30))*(DataPricePer-DataVarCost)-((DataUnits*(1+D30))/2)*DataRebate</f>
        <v>1750000</v>
      </c>
      <c r="E31" s="1">
        <f>(DataUnits*(1+E30))*(DataPricePer-DataVarCost)-((DataUnits*(1+E30))/2)*DataRebate</f>
        <v>1820000</v>
      </c>
      <c r="F31" s="1">
        <f>(DataUnits*(1+F30))*(DataPricePer-DataVarCost)-((DataUnits*(1+F30))/2)*DataRebate</f>
        <v>1890000</v>
      </c>
      <c r="G31" s="1">
        <f>(DataUnits*(1+G30))*(DataPricePer-DataVarCost)-((DataUnits*(1+G30))/2)*DataRebate</f>
        <v>1960000</v>
      </c>
    </row>
    <row r="33" spans="1:6" x14ac:dyDescent="0.25">
      <c r="A33" t="s">
        <v>52</v>
      </c>
      <c r="B33" s="14">
        <v>0.1</v>
      </c>
      <c r="C33" s="14">
        <v>0.15</v>
      </c>
      <c r="D33" s="14">
        <v>0.2</v>
      </c>
      <c r="E33" s="14">
        <v>0.25</v>
      </c>
      <c r="F33" s="14">
        <v>0.3</v>
      </c>
    </row>
    <row r="34" spans="1:6" x14ac:dyDescent="0.25">
      <c r="A34" t="s">
        <v>31</v>
      </c>
      <c r="B34" s="1">
        <f>(DataUnits*(1+B33)*(DataPricePer-DataPriceCut-DataVarCost))</f>
        <v>1496000</v>
      </c>
      <c r="C34" s="1">
        <f>(DataUnits*(1+C33)*(DataPricePer-DataPriceCut-DataVarCost))</f>
        <v>1564000</v>
      </c>
      <c r="D34" s="1">
        <f>(DataUnits*(1+D33)*(DataPricePer-DataPriceCut-DataVarCost))</f>
        <v>1632000</v>
      </c>
      <c r="E34" s="1">
        <f>(DataUnits*(1+E33)*(DataPricePer-DataPriceCut-DataVarCost))</f>
        <v>1700000</v>
      </c>
      <c r="F34" s="1">
        <f>(DataUnits*(1+F33)*(DataPricePer-DataPriceCut-DataVarCost))</f>
        <v>1768000</v>
      </c>
    </row>
  </sheetData>
  <mergeCells count="2">
    <mergeCell ref="A1:J1"/>
    <mergeCell ref="A28:J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18E2-CB79-4ABA-AA3C-3B204B28F03E}">
  <dimension ref="A1:J32"/>
  <sheetViews>
    <sheetView workbookViewId="0">
      <selection activeCell="A33" sqref="A33"/>
    </sheetView>
  </sheetViews>
  <sheetFormatPr defaultRowHeight="15" x14ac:dyDescent="0.25"/>
  <cols>
    <col min="1" max="1" width="24.28515625" customWidth="1"/>
    <col min="2" max="2" width="16.28515625" bestFit="1" customWidth="1"/>
    <col min="3" max="3" width="11.5703125" bestFit="1" customWidth="1"/>
    <col min="4" max="4" width="14.28515625" bestFit="1" customWidth="1"/>
  </cols>
  <sheetData>
    <row r="1" spans="1:10" ht="64.5" customHeight="1" x14ac:dyDescent="0.25">
      <c r="A1" s="3" t="s">
        <v>53</v>
      </c>
      <c r="B1" s="3"/>
      <c r="C1" s="3"/>
      <c r="D1" s="3"/>
      <c r="E1" s="3"/>
      <c r="F1" s="3"/>
      <c r="G1" s="3"/>
      <c r="H1" s="3"/>
      <c r="I1" s="3"/>
      <c r="J1" s="3"/>
    </row>
    <row r="2" spans="1:10" x14ac:dyDescent="0.25">
      <c r="A2" s="1"/>
      <c r="C2" s="1"/>
      <c r="D2" s="1"/>
    </row>
    <row r="3" spans="1:10" x14ac:dyDescent="0.25">
      <c r="A3" t="s">
        <v>54</v>
      </c>
    </row>
    <row r="5" spans="1:10" x14ac:dyDescent="0.25">
      <c r="A5" t="s">
        <v>56</v>
      </c>
      <c r="B5" s="11">
        <v>27556759</v>
      </c>
    </row>
    <row r="6" spans="1:10" x14ac:dyDescent="0.25">
      <c r="A6" t="s">
        <v>57</v>
      </c>
      <c r="B6">
        <v>-2.4</v>
      </c>
    </row>
    <row r="7" spans="1:10" x14ac:dyDescent="0.25">
      <c r="A7" t="s">
        <v>61</v>
      </c>
      <c r="B7">
        <v>1.2210000000000001</v>
      </c>
    </row>
    <row r="8" spans="1:10" x14ac:dyDescent="0.25">
      <c r="A8" t="s">
        <v>59</v>
      </c>
      <c r="B8" s="1">
        <v>50</v>
      </c>
    </row>
    <row r="9" spans="1:10" x14ac:dyDescent="0.25">
      <c r="A9" t="s">
        <v>58</v>
      </c>
      <c r="B9" s="1">
        <v>55</v>
      </c>
    </row>
    <row r="10" spans="1:10" x14ac:dyDescent="0.25">
      <c r="A10" t="s">
        <v>31</v>
      </c>
      <c r="B10" s="1">
        <f>USEUnitPrice-USEUnitCost</f>
        <v>5</v>
      </c>
    </row>
    <row r="11" spans="1:10" x14ac:dyDescent="0.25">
      <c r="A11" t="s">
        <v>60</v>
      </c>
      <c r="B11" s="15">
        <f>B10/USEExchange</f>
        <v>4.0950040950040947</v>
      </c>
    </row>
    <row r="13" spans="1:10" x14ac:dyDescent="0.25">
      <c r="A13" t="s">
        <v>62</v>
      </c>
      <c r="B13" t="s">
        <v>63</v>
      </c>
      <c r="C13" t="s">
        <v>27</v>
      </c>
      <c r="D13" t="s">
        <v>31</v>
      </c>
    </row>
    <row r="14" spans="1:10" x14ac:dyDescent="0.25">
      <c r="A14" s="15">
        <v>20</v>
      </c>
      <c r="B14" s="1">
        <f>(A14*USEExchange)-USEUnitCost</f>
        <v>-25.58</v>
      </c>
      <c r="C14" s="11">
        <f>USEConstant*A14^USEExponent</f>
        <v>20785.292883709753</v>
      </c>
      <c r="D14" s="1">
        <f>Table2[[#This Row],[Demand]]*Table2[[#This Row],[Profit/Unit ($)]]</f>
        <v>-531687.79196529544</v>
      </c>
    </row>
    <row r="15" spans="1:10" x14ac:dyDescent="0.25">
      <c r="A15" s="15">
        <v>25</v>
      </c>
      <c r="B15" s="1">
        <f>(A15*USEExchange)-USEUnitCost</f>
        <v>-19.474999999999998</v>
      </c>
      <c r="C15" s="11">
        <f>USEConstant*A15^USEExponent</f>
        <v>12166.680885132264</v>
      </c>
      <c r="D15" s="1">
        <f>Table2[[#This Row],[Demand]]*Table2[[#This Row],[Profit/Unit ($)]]</f>
        <v>-236946.11023795081</v>
      </c>
    </row>
    <row r="16" spans="1:10" x14ac:dyDescent="0.25">
      <c r="A16" s="15">
        <v>30</v>
      </c>
      <c r="B16" s="1">
        <f>(A16*USEExchange)-USEUnitCost</f>
        <v>-13.369999999999997</v>
      </c>
      <c r="C16" s="11">
        <f>USEConstant*A16^USEExponent</f>
        <v>7854.8360878714966</v>
      </c>
      <c r="D16" s="1">
        <f>Table2[[#This Row],[Demand]]*Table2[[#This Row],[Profit/Unit ($)]]</f>
        <v>-105019.15849484189</v>
      </c>
    </row>
    <row r="17" spans="1:4" x14ac:dyDescent="0.25">
      <c r="A17" s="15">
        <v>35</v>
      </c>
      <c r="B17" s="1">
        <f>(A17*USEExchange)-USEUnitCost</f>
        <v>-7.2650000000000006</v>
      </c>
      <c r="C17" s="11">
        <f>USEConstant*A17^USEExponent</f>
        <v>5425.8131232756969</v>
      </c>
      <c r="D17" s="1">
        <f>Table2[[#This Row],[Demand]]*Table2[[#This Row],[Profit/Unit ($)]]</f>
        <v>-39418.532340597943</v>
      </c>
    </row>
    <row r="18" spans="1:4" x14ac:dyDescent="0.25">
      <c r="A18" s="15">
        <v>40</v>
      </c>
      <c r="B18" s="1">
        <f>(A18*USEExchange)-USEUnitCost</f>
        <v>-1.1599999999999966</v>
      </c>
      <c r="C18" s="11">
        <f>USEConstant*A18^USEExponent</f>
        <v>3938.0765954511976</v>
      </c>
      <c r="D18" s="1">
        <f>Table2[[#This Row],[Demand]]*Table2[[#This Row],[Profit/Unit ($)]]</f>
        <v>-4568.1688507233757</v>
      </c>
    </row>
    <row r="19" spans="1:4" x14ac:dyDescent="0.25">
      <c r="A19" s="15">
        <v>45</v>
      </c>
      <c r="B19" s="1">
        <f>(A19*USEExchange)-USEUnitCost</f>
        <v>4.9450000000000074</v>
      </c>
      <c r="C19" s="11">
        <f>USEConstant*A19^USEExponent</f>
        <v>2968.3704873691686</v>
      </c>
      <c r="D19" s="1">
        <f>Table2[[#This Row],[Demand]]*Table2[[#This Row],[Profit/Unit ($)]]</f>
        <v>14678.592060040561</v>
      </c>
    </row>
    <row r="20" spans="1:4" x14ac:dyDescent="0.25">
      <c r="A20" s="15">
        <v>50</v>
      </c>
      <c r="B20" s="1">
        <f>(A20*USEExchange)-USEUnitCost</f>
        <v>11.050000000000004</v>
      </c>
      <c r="C20" s="11">
        <f>USEConstant*A20^USEExponent</f>
        <v>2305.154972130043</v>
      </c>
      <c r="D20" s="1">
        <f>Table2[[#This Row],[Demand]]*Table2[[#This Row],[Profit/Unit ($)]]</f>
        <v>25471.962442036984</v>
      </c>
    </row>
    <row r="21" spans="1:4" x14ac:dyDescent="0.25">
      <c r="A21" s="15">
        <v>55</v>
      </c>
      <c r="B21" s="1">
        <f>(A21*USEExchange)-USEUnitCost</f>
        <v>17.155000000000001</v>
      </c>
      <c r="C21" s="11">
        <f>USEConstant*A21^USEExponent</f>
        <v>1833.8241312297007</v>
      </c>
      <c r="D21" s="1">
        <f>Table2[[#This Row],[Demand]]*Table2[[#This Row],[Profit/Unit ($)]]</f>
        <v>31459.252971245518</v>
      </c>
    </row>
    <row r="22" spans="1:4" x14ac:dyDescent="0.25">
      <c r="A22" s="15">
        <v>60</v>
      </c>
      <c r="B22" s="1">
        <f>(A22*USEExchange)-USEUnitCost</f>
        <v>23.260000000000005</v>
      </c>
      <c r="C22" s="11">
        <f>USEConstant*A22^USEExponent</f>
        <v>1488.213148201321</v>
      </c>
      <c r="D22" s="1">
        <f>Table2[[#This Row],[Demand]]*Table2[[#This Row],[Profit/Unit ($)]]</f>
        <v>34615.837827162737</v>
      </c>
    </row>
    <row r="23" spans="1:4" x14ac:dyDescent="0.25">
      <c r="A23" s="15">
        <v>65</v>
      </c>
      <c r="B23" s="1">
        <f>(A23*USEExchange)-USEUnitCost</f>
        <v>29.365000000000009</v>
      </c>
      <c r="C23" s="11">
        <f>USEConstant*A23^USEExponent</f>
        <v>1228.1066475521104</v>
      </c>
      <c r="D23" s="1">
        <f>Table2[[#This Row],[Demand]]*Table2[[#This Row],[Profit/Unit ($)]]</f>
        <v>36063.351705367735</v>
      </c>
    </row>
    <row r="24" spans="1:4" x14ac:dyDescent="0.25">
      <c r="A24" s="15">
        <v>70</v>
      </c>
      <c r="B24" s="1">
        <f>(A24*USEExchange)-USEUnitCost</f>
        <v>35.47</v>
      </c>
      <c r="C24" s="11">
        <f>USEConstant*A24^USEExponent</f>
        <v>1027.9993547173101</v>
      </c>
      <c r="D24" s="1">
        <f>Table2[[#This Row],[Demand]]*Table2[[#This Row],[Profit/Unit ($)]]</f>
        <v>36463.137111822987</v>
      </c>
    </row>
    <row r="25" spans="1:4" x14ac:dyDescent="0.25">
      <c r="A25" s="15">
        <v>75</v>
      </c>
      <c r="B25" s="1">
        <f>(A25*USEExchange)-USEUnitCost</f>
        <v>41.575000000000003</v>
      </c>
      <c r="C25" s="11">
        <f>USEConstant*A25^USEExponent</f>
        <v>871.1262605019333</v>
      </c>
      <c r="D25" s="1">
        <f>Table2[[#This Row],[Demand]]*Table2[[#This Row],[Profit/Unit ($)]]</f>
        <v>36217.07428036788</v>
      </c>
    </row>
    <row r="26" spans="1:4" x14ac:dyDescent="0.25">
      <c r="A26" s="15">
        <v>80</v>
      </c>
      <c r="B26" s="1">
        <f>(A26*USEExchange)-USEUnitCost</f>
        <v>47.680000000000007</v>
      </c>
      <c r="C26" s="11">
        <f>USEConstant*A26^USEExponent</f>
        <v>746.12599198903069</v>
      </c>
      <c r="D26" s="1">
        <f>Table2[[#This Row],[Demand]]*Table2[[#This Row],[Profit/Unit ($)]]</f>
        <v>35575.287298036987</v>
      </c>
    </row>
    <row r="28" spans="1:4" x14ac:dyDescent="0.25">
      <c r="A28" t="s">
        <v>64</v>
      </c>
    </row>
    <row r="30" spans="1:4" x14ac:dyDescent="0.25">
      <c r="A30" t="s">
        <v>55</v>
      </c>
    </row>
    <row r="32" spans="1:4" x14ac:dyDescent="0.25">
      <c r="A32" t="s">
        <v>65</v>
      </c>
    </row>
  </sheetData>
  <mergeCells count="1">
    <mergeCell ref="A1:J1"/>
  </mergeCells>
  <conditionalFormatting sqref="D13:D26">
    <cfRule type="top10" dxfId="0" priority="1" rank="1"/>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13</vt:lpstr>
      <vt:lpstr>14</vt:lpstr>
      <vt:lpstr>15</vt:lpstr>
      <vt:lpstr>16</vt:lpstr>
      <vt:lpstr>CopierCost</vt:lpstr>
      <vt:lpstr>CopierFixed</vt:lpstr>
      <vt:lpstr>CopierPrice</vt:lpstr>
      <vt:lpstr>CopierRent</vt:lpstr>
      <vt:lpstr>Copiers</vt:lpstr>
      <vt:lpstr>CostCup</vt:lpstr>
      <vt:lpstr>CupsWk</vt:lpstr>
      <vt:lpstr>DataPriceCut</vt:lpstr>
      <vt:lpstr>DataPricePer</vt:lpstr>
      <vt:lpstr>DataRebate</vt:lpstr>
      <vt:lpstr>DataUnits</vt:lpstr>
      <vt:lpstr>DataVarCost</vt:lpstr>
      <vt:lpstr>Fixed</vt:lpstr>
      <vt:lpstr>USEConstant</vt:lpstr>
      <vt:lpstr>USEExchange</vt:lpstr>
      <vt:lpstr>USEExponent</vt:lpstr>
      <vt:lpstr>USEUnitCost</vt:lpstr>
      <vt:lpstr>USEUnitPrice</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beall</dc:creator>
  <cp:lastModifiedBy>james beall</cp:lastModifiedBy>
  <dcterms:created xsi:type="dcterms:W3CDTF">2024-07-01T19:38:04Z</dcterms:created>
  <dcterms:modified xsi:type="dcterms:W3CDTF">2024-07-01T22:05:49Z</dcterms:modified>
</cp:coreProperties>
</file>