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James\Documents\IRL\Uni\Year 3\Year long\3080 Engineering Management\Cost CW\"/>
    </mc:Choice>
  </mc:AlternateContent>
  <xr:revisionPtr revIDLastSave="0" documentId="13_ncr:1_{69D35F19-766C-44C2-AB7E-DCE798166678}" xr6:coauthVersionLast="47" xr6:coauthVersionMax="47" xr10:uidLastSave="{00000000-0000-0000-0000-000000000000}"/>
  <bookViews>
    <workbookView xWindow="28680" yWindow="-3225" windowWidth="38640" windowHeight="21240" tabRatio="826" activeTab="1" xr2:uid="{00000000-000D-0000-FFFF-FFFF00000000}"/>
  </bookViews>
  <sheets>
    <sheet name="2.1_Assembly" sheetId="8" r:id="rId1"/>
    <sheet name="2.1_Pedestal Base" sheetId="6" r:id="rId2"/>
    <sheet name="2.1_Bearing" sheetId="12" r:id="rId3"/>
    <sheet name="2.2_Tolerance Bearing" sheetId="15" r:id="rId4"/>
    <sheet name="2.3_Stud" sheetId="14" r:id="rId5"/>
    <sheet name="Material selection" sheetId="17" r:id="rId6"/>
    <sheet name="Material removed" sheetId="19" r:id="rId7"/>
  </sheets>
  <externalReferences>
    <externalReference r:id="rId8"/>
    <externalReference r:id="rId9"/>
  </externalReferences>
  <definedNames>
    <definedName name="Bearing2">[1]BOM!#REF!</definedName>
    <definedName name="Car" localSheetId="0">#REF!</definedName>
    <definedName name="Car" localSheetId="2">#REF!</definedName>
    <definedName name="Car" localSheetId="1">#REF!</definedName>
    <definedName name="Car" localSheetId="4">#REF!</definedName>
    <definedName name="CompCode" localSheetId="0">#REF!</definedName>
    <definedName name="CompCode" localSheetId="2">#REF!</definedName>
    <definedName name="CompCode" localSheetId="1">#REF!</definedName>
    <definedName name="CompCode" localSheetId="4">#REF!</definedName>
    <definedName name="Currency">'[2]Estimate Details'!$D$14</definedName>
    <definedName name="ExchangeRates">'[2]Exchange Rates'!$C$1:$D$65536</definedName>
    <definedName name="_xlnm.Print_Area" localSheetId="0">'2.1_Assembly'!$A$1:$O$35</definedName>
    <definedName name="_xlnm.Print_Area" localSheetId="2">'2.1_Bearing'!$A$1:$O$28</definedName>
    <definedName name="_xlnm.Print_Area" localSheetId="1">'2.1_Pedestal Base'!$A$1:$O$34</definedName>
    <definedName name="_xlnm.Print_Area" localSheetId="4">'2.3_Stud'!$A$1:$N$29</definedName>
    <definedName name="Process_P1" localSheetId="0">'2.1_Assembly'!#REF!</definedName>
    <definedName name="Process_P1" localSheetId="2">'2.1_Bearing'!#REF!</definedName>
    <definedName name="Process_P1" localSheetId="1">'2.1_Pedestal Base'!#REF!</definedName>
    <definedName name="Process_P1" localSheetId="3">#REF!</definedName>
    <definedName name="Process_P1" localSheetId="4">'2.3_Stud'!#REF!</definedName>
    <definedName name="Process_P1">#REF!</definedName>
    <definedName name="Processes" localSheetId="0">#REF!</definedName>
    <definedName name="Processes" localSheetId="2">#REF!</definedName>
    <definedName name="Processes" localSheetId="1">#REF!</definedName>
    <definedName name="Processes" localSheetId="3">#REF!</definedName>
    <definedName name="Processes" localSheetId="4">#REF!</definedName>
    <definedName name="Processes">#REF!</definedName>
    <definedName name="Processes2" localSheetId="0">#REF!</definedName>
    <definedName name="Processes2" localSheetId="2">#REF!</definedName>
    <definedName name="Processes2" localSheetId="1">#REF!</definedName>
    <definedName name="Processes2" localSheetId="3">#REF!</definedName>
    <definedName name="Processes2" localSheetId="4">#REF!</definedName>
    <definedName name="Processes2">#REF!</definedName>
    <definedName name="rr" localSheetId="0">#REF!</definedName>
    <definedName name="rr" localSheetId="2">#REF!</definedName>
    <definedName name="rr" localSheetId="1">#REF!</definedName>
    <definedName name="rr" localSheetId="3">#REF!</definedName>
    <definedName name="rr" localSheetId="4">#REF!</definedName>
    <definedName name="rr">#REF!</definedName>
    <definedName name="tt" localSheetId="0">#REF!</definedName>
    <definedName name="tt" localSheetId="2">#REF!</definedName>
    <definedName name="tt" localSheetId="1">#REF!</definedName>
    <definedName name="tt" localSheetId="3">#REF!</definedName>
    <definedName name="tt" localSheetId="4">#REF!</definedName>
    <definedName name="tt">#REF!</definedName>
    <definedName name="Uni" localSheetId="0">#REF!</definedName>
    <definedName name="Uni" localSheetId="2">#REF!</definedName>
    <definedName name="Uni" localSheetId="1">#REF!</definedName>
    <definedName name="Uni" localSheetId="3">[1]BOM!#REF!</definedName>
    <definedName name="Uni" localSheetId="4">#REF!</definedName>
    <definedName name="Uni">[1]BOM!#REF!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5" l="1"/>
  <c r="G12" i="15"/>
  <c r="E12" i="15"/>
  <c r="C12" i="15"/>
  <c r="E8" i="15"/>
  <c r="E4" i="15"/>
  <c r="C8" i="15"/>
  <c r="C4" i="15"/>
  <c r="G8" i="15"/>
  <c r="G4" i="15"/>
  <c r="L14" i="8"/>
  <c r="H22" i="12"/>
  <c r="H24" i="12"/>
  <c r="H23" i="12"/>
  <c r="H21" i="12"/>
  <c r="H27" i="12"/>
  <c r="O27" i="12" s="1"/>
  <c r="H17" i="12"/>
  <c r="H18" i="12"/>
  <c r="H19" i="12"/>
  <c r="H20" i="12"/>
  <c r="H25" i="12"/>
  <c r="H26" i="12"/>
  <c r="H16" i="12"/>
  <c r="K25" i="8" l="1"/>
  <c r="K18" i="8"/>
  <c r="K19" i="8"/>
  <c r="K20" i="8"/>
  <c r="K21" i="8"/>
  <c r="K22" i="8"/>
  <c r="K23" i="8"/>
  <c r="K24" i="8"/>
  <c r="K17" i="8"/>
  <c r="H10" i="6"/>
  <c r="N10" i="6" s="1"/>
  <c r="I12" i="8"/>
  <c r="O21" i="14"/>
  <c r="O24" i="14"/>
  <c r="H20" i="14"/>
  <c r="H22" i="14"/>
  <c r="H23" i="14"/>
  <c r="O23" i="14"/>
  <c r="H16" i="14"/>
  <c r="H17" i="14"/>
  <c r="H18" i="14"/>
  <c r="H19" i="14"/>
  <c r="J10" i="12" l="1"/>
  <c r="H10" i="12" s="1"/>
  <c r="O16" i="12" s="1"/>
  <c r="O10" i="6"/>
  <c r="O18" i="6"/>
  <c r="O20" i="6"/>
  <c r="O22" i="6"/>
  <c r="O28" i="6"/>
  <c r="O15" i="6"/>
  <c r="N10" i="12" l="1"/>
  <c r="H17" i="6"/>
  <c r="O17" i="6" s="1"/>
  <c r="H19" i="6"/>
  <c r="O19" i="6" s="1"/>
  <c r="H21" i="6"/>
  <c r="O21" i="6" s="1"/>
  <c r="H23" i="6"/>
  <c r="O23" i="6" s="1"/>
  <c r="H24" i="6"/>
  <c r="O24" i="6" s="1"/>
  <c r="H25" i="6"/>
  <c r="O25" i="6" s="1"/>
  <c r="H26" i="6"/>
  <c r="O26" i="6" s="1"/>
  <c r="H27" i="6"/>
  <c r="O27" i="6" s="1"/>
  <c r="H29" i="6"/>
  <c r="O29" i="6" s="1"/>
  <c r="H16" i="6"/>
  <c r="O16" i="6" s="1"/>
  <c r="M10" i="14" l="1"/>
  <c r="O17" i="14"/>
  <c r="O18" i="14"/>
  <c r="O19" i="14"/>
  <c r="O16" i="14"/>
  <c r="O15" i="14"/>
  <c r="O22" i="12" l="1"/>
  <c r="O26" i="12"/>
  <c r="O24" i="12"/>
  <c r="O25" i="12"/>
  <c r="O10" i="12" l="1"/>
  <c r="O11" i="12" s="1"/>
  <c r="O15" i="12"/>
  <c r="O18" i="12"/>
  <c r="O17" i="12"/>
  <c r="O20" i="12"/>
  <c r="O28" i="12" l="1"/>
  <c r="O30" i="6"/>
  <c r="K26" i="8" l="1"/>
  <c r="K30" i="8" l="1"/>
  <c r="N11" i="8" l="1"/>
  <c r="N10" i="8"/>
  <c r="K31" i="8"/>
  <c r="N12" i="8"/>
  <c r="K29" i="8"/>
  <c r="N13" i="8"/>
  <c r="K32" i="8" l="1"/>
  <c r="O11" i="6"/>
  <c r="O1" i="6" s="1"/>
  <c r="N10" i="14"/>
  <c r="N11" i="14" s="1"/>
  <c r="N14" i="8"/>
  <c r="O25" i="14"/>
  <c r="O1" i="12"/>
  <c r="N1" i="8" l="1"/>
  <c r="N4" i="8" s="1"/>
  <c r="N1" i="14"/>
  <c r="N4" i="14" s="1"/>
  <c r="O4" i="12"/>
  <c r="O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REEVE J. (851633)</author>
  </authors>
  <commentList>
    <comment ref="C12" authorId="0" shapeId="0" xr:uid="{E12B7087-64F8-4E97-8CF7-A4E030D28714}">
      <text>
        <r>
          <rPr>
            <sz val="9"/>
            <color indexed="81"/>
            <rFont val="Tahoma"/>
            <family val="2"/>
          </rPr>
          <t>{Pressure:kg/sqcmg}</t>
        </r>
      </text>
    </comment>
  </commentList>
</comments>
</file>

<file path=xl/sharedStrings.xml><?xml version="1.0" encoding="utf-8"?>
<sst xmlns="http://schemas.openxmlformats.org/spreadsheetml/2006/main" count="708" uniqueCount="240">
  <si>
    <t>Student number</t>
  </si>
  <si>
    <t>Part Cost</t>
  </si>
  <si>
    <t>Module</t>
  </si>
  <si>
    <t>EG-3080</t>
  </si>
  <si>
    <t>Qty</t>
  </si>
  <si>
    <t>Assembly</t>
  </si>
  <si>
    <t>Bearing Housing</t>
  </si>
  <si>
    <t>Part</t>
  </si>
  <si>
    <t>NA</t>
  </si>
  <si>
    <t>Extended Cost</t>
  </si>
  <si>
    <t>P/N Base</t>
  </si>
  <si>
    <t>Date</t>
  </si>
  <si>
    <t>ItemOrder</t>
  </si>
  <si>
    <t>ID</t>
  </si>
  <si>
    <t>Material</t>
  </si>
  <si>
    <t>Part Name</t>
  </si>
  <si>
    <t>UnitCost</t>
  </si>
  <si>
    <t>Unit1</t>
  </si>
  <si>
    <t>Volume m^3</t>
  </si>
  <si>
    <t>Length</t>
  </si>
  <si>
    <t>Width</t>
  </si>
  <si>
    <t>Height</t>
  </si>
  <si>
    <t>Weight(kg)</t>
  </si>
  <si>
    <t>Quantity</t>
  </si>
  <si>
    <t>Sub Total</t>
  </si>
  <si>
    <t>N/A</t>
  </si>
  <si>
    <t>Pedestal base</t>
  </si>
  <si>
    <t>Pedestal top</t>
  </si>
  <si>
    <t>Bearing</t>
  </si>
  <si>
    <t>Pin</t>
  </si>
  <si>
    <t>Assembly Process</t>
  </si>
  <si>
    <t>Description</t>
  </si>
  <si>
    <t>Unit</t>
  </si>
  <si>
    <t>Proc. Mult.</t>
  </si>
  <si>
    <t>Multiplier</t>
  </si>
  <si>
    <t>Fastener</t>
  </si>
  <si>
    <t>Size1</t>
  </si>
  <si>
    <t>Size2</t>
  </si>
  <si>
    <t>Unit2</t>
  </si>
  <si>
    <t>Pedestal Base</t>
  </si>
  <si>
    <t>Use (from billet/raw bar)</t>
  </si>
  <si>
    <t>Quantity (kg)</t>
  </si>
  <si>
    <t>PM4.11</t>
  </si>
  <si>
    <t>Stainless steel - AISI 440C</t>
  </si>
  <si>
    <t>Raw bar</t>
  </si>
  <si>
    <t>Process Multipliers</t>
  </si>
  <si>
    <t>Cost Multipliers</t>
  </si>
  <si>
    <t>Process</t>
  </si>
  <si>
    <t>C. Mult.</t>
  </si>
  <si>
    <t>Machining Setup, Install and remove</t>
  </si>
  <si>
    <t>Setup Mill</t>
  </si>
  <si>
    <t>[Detail Description of Manufacturing Process Route covering the major process steps from start to finish]</t>
  </si>
  <si>
    <t>Detail Description</t>
  </si>
  <si>
    <t>04.03.2024</t>
  </si>
  <si>
    <t>Use (billet, sheet, bar etc)</t>
  </si>
  <si>
    <t>PM4.12</t>
  </si>
  <si>
    <t>Alloy steel AISI 8630</t>
  </si>
  <si>
    <t>M2</t>
  </si>
  <si>
    <t>Setting up lathe for roughing</t>
  </si>
  <si>
    <t>unit</t>
  </si>
  <si>
    <t>None</t>
  </si>
  <si>
    <t>M1.17</t>
  </si>
  <si>
    <t>Machining - lathe</t>
  </si>
  <si>
    <t>Rough material removal on outer diameter</t>
  </si>
  <si>
    <t>cm^3</t>
  </si>
  <si>
    <t>Alloy steel</t>
  </si>
  <si>
    <t>C1.3</t>
  </si>
  <si>
    <t>Rough turn</t>
  </si>
  <si>
    <t>Rough material removal on inner diameter</t>
  </si>
  <si>
    <t>Rough material removal on end</t>
  </si>
  <si>
    <t>M2.1</t>
  </si>
  <si>
    <t>Machining Setup, Change</t>
  </si>
  <si>
    <t>Finishing edges on outer diameter</t>
  </si>
  <si>
    <t>C1.4</t>
  </si>
  <si>
    <t>Finish turn</t>
  </si>
  <si>
    <t>Finishing edges on inner diameter</t>
  </si>
  <si>
    <t>M1.3</t>
  </si>
  <si>
    <t>Drill centre hole</t>
  </si>
  <si>
    <t>M1.2</t>
  </si>
  <si>
    <t>Drill hole through</t>
  </si>
  <si>
    <t>hole</t>
  </si>
  <si>
    <t>Drill hole blind</t>
  </si>
  <si>
    <t>kg</t>
  </si>
  <si>
    <t>Type of Fit</t>
  </si>
  <si>
    <r>
      <rPr>
        <sz val="11"/>
        <color rgb="FFFF0000"/>
        <rFont val="Calibri"/>
        <family val="2"/>
        <scheme val="minor"/>
      </rPr>
      <t>Interference</t>
    </r>
    <r>
      <rPr>
        <sz val="11"/>
        <color theme="1"/>
        <rFont val="Calibri"/>
        <family val="2"/>
        <scheme val="minor"/>
      </rPr>
      <t>/</t>
    </r>
    <r>
      <rPr>
        <sz val="11"/>
        <color rgb="FF0000FF"/>
        <rFont val="Calibri"/>
        <family val="2"/>
        <scheme val="minor"/>
      </rPr>
      <t>Clearance</t>
    </r>
    <r>
      <rPr>
        <sz val="11"/>
        <color theme="1"/>
        <rFont val="Calibri"/>
        <family val="2"/>
        <scheme val="minor"/>
      </rPr>
      <t xml:space="preserve"> (mm)</t>
    </r>
  </si>
  <si>
    <t>Reference (Standard used)</t>
  </si>
  <si>
    <t>Reason for choosing the Type of Fit</t>
  </si>
  <si>
    <t>ISO SYMBOL</t>
  </si>
  <si>
    <t>Tolerance
(0.001mm)</t>
  </si>
  <si>
    <t>Min</t>
  </si>
  <si>
    <t>Max</t>
  </si>
  <si>
    <t>Stud</t>
  </si>
  <si>
    <t>[Commet on the result (comparing buy off-the-shelf vs make), and explain the strategy to increase production numbers to 500 units per quarter]</t>
  </si>
  <si>
    <t xml:space="preserve"> </t>
  </si>
  <si>
    <t>Change tool for finishing</t>
  </si>
  <si>
    <t>Stainless steel</t>
  </si>
  <si>
    <t>Rough mill</t>
  </si>
  <si>
    <t>C1.5</t>
  </si>
  <si>
    <t>Machining - mill</t>
  </si>
  <si>
    <t>Drill pilot hole for centre hole</t>
  </si>
  <si>
    <t>M1.10</t>
  </si>
  <si>
    <t>Grind, Profile</t>
  </si>
  <si>
    <t>Grinding outer diameters</t>
  </si>
  <si>
    <t>cm^2</t>
  </si>
  <si>
    <t>C1.6</t>
  </si>
  <si>
    <t>Grind</t>
  </si>
  <si>
    <t>7</t>
  </si>
  <si>
    <t>10</t>
  </si>
  <si>
    <t>Rough material removal on diameter</t>
  </si>
  <si>
    <t>Rough material removal on exposed face</t>
  </si>
  <si>
    <t>Finishing edges on exposed face</t>
  </si>
  <si>
    <t>£</t>
  </si>
  <si>
    <t>Diameter (mm)</t>
  </si>
  <si>
    <t>Width (mm)</t>
  </si>
  <si>
    <t>Density (kg/m^3)</t>
  </si>
  <si>
    <t>h6</t>
  </si>
  <si>
    <t>H7</t>
  </si>
  <si>
    <t>The bearing must be snug fit so it doesn't shift between the pedestal. It doesn't need to be too tight, as the studs will secure it the most.</t>
  </si>
  <si>
    <t>Bearing (Shaft)</t>
  </si>
  <si>
    <t>Pedestal Top (Hole)</t>
  </si>
  <si>
    <t>Pedestal Base (Hole)</t>
  </si>
  <si>
    <t>Bearing (Hole)</t>
  </si>
  <si>
    <t>Pin (Shaft)</t>
  </si>
  <si>
    <t>n6</t>
  </si>
  <si>
    <t>ISO 286-1</t>
  </si>
  <si>
    <t>Semi rough mill</t>
  </si>
  <si>
    <t>Setup mill to cut slots</t>
  </si>
  <si>
    <t>Cut slots</t>
  </si>
  <si>
    <t>Drill</t>
  </si>
  <si>
    <t>C1.2</t>
  </si>
  <si>
    <t>Cut bearing hole with pillar drill to 24mm radius.</t>
  </si>
  <si>
    <t>Cut bearing hole with pillar drill to 20mm radius as pilot hole.</t>
  </si>
  <si>
    <t>Cut bearing hole with pillar drill to 10mm radius as pilot hole.</t>
  </si>
  <si>
    <t>Width (m)</t>
  </si>
  <si>
    <t>Height (m)</t>
  </si>
  <si>
    <t>Volume (m^3)</t>
  </si>
  <si>
    <t>Length (m)</t>
  </si>
  <si>
    <t>Diameter (m)</t>
  </si>
  <si>
    <t xml:space="preserve">Graph 1 - choosing a stainless steel for the bearing </t>
  </si>
  <si>
    <t>Graph 2 - choosing a steel alloy for the pedastal base</t>
  </si>
  <si>
    <t>Setup the lathe with a threading tool</t>
  </si>
  <si>
    <t>Cut the thread of the stud</t>
  </si>
  <si>
    <t>Drill &amp; Tap</t>
  </si>
  <si>
    <t>Cutoff the unthreaded end of the stud</t>
  </si>
  <si>
    <t>cm</t>
  </si>
  <si>
    <t>Semi rough</t>
  </si>
  <si>
    <t>Setup the lathe with the stud turned the opposite orientation in the lathe</t>
  </si>
  <si>
    <t>per edge</t>
  </si>
  <si>
    <t>M1.14</t>
  </si>
  <si>
    <t>Hand Finish - Deburring</t>
  </si>
  <si>
    <t>Debur the stud's newly exposed cutoff end</t>
  </si>
  <si>
    <t>PM4.13</t>
  </si>
  <si>
    <t>F4.1</t>
  </si>
  <si>
    <t>Washer, Grade 12.9</t>
  </si>
  <si>
    <t>Stud, Grade 12.9</t>
  </si>
  <si>
    <t>mm</t>
  </si>
  <si>
    <t>Nut, Grade 12.9</t>
  </si>
  <si>
    <t>Volume (cm^3)</t>
  </si>
  <si>
    <t>Quantity Removed (cm^3)</t>
  </si>
  <si>
    <t>F2.1</t>
  </si>
  <si>
    <t>Assemble, 3 kg, Loose</t>
  </si>
  <si>
    <t>A1.5</t>
  </si>
  <si>
    <t>Assembly, 1kg, Interference</t>
  </si>
  <si>
    <t>Insert the studs within the pedestal top.</t>
  </si>
  <si>
    <t>Retrieve the pedestal base.</t>
  </si>
  <si>
    <t>Allign the pin within the pedestal base.</t>
  </si>
  <si>
    <t>Place the bearing upon the pin and within the pedestal base.</t>
  </si>
  <si>
    <t>A1</t>
  </si>
  <si>
    <t>Place the pedestal top onto the bearing.</t>
  </si>
  <si>
    <t>Insert the washer onto the studs.</t>
  </si>
  <si>
    <t>Insert the nuts onto the studs.</t>
  </si>
  <si>
    <t>Alloy Steel</t>
  </si>
  <si>
    <t>Assembly, 1kg, Line-on-Line</t>
  </si>
  <si>
    <t>A1 .1</t>
  </si>
  <si>
    <t>A1.1</t>
  </si>
  <si>
    <t>Wrench &lt;=25.4mm</t>
  </si>
  <si>
    <t>A2.16</t>
  </si>
  <si>
    <t>Tighten the nuts securely.</t>
  </si>
  <si>
    <t>Hand, Loose &lt;=25.4mm</t>
  </si>
  <si>
    <t>Hand tighten the nuts down to the washers.</t>
  </si>
  <si>
    <t xml:space="preserve">A2.1 </t>
  </si>
  <si>
    <t xml:space="preserve">Raw billet, cut to final specs +1.5mm in each direction, except only one end is cut shorter, because the other end will be fixed to the lathe and kept untouched. </t>
  </si>
  <si>
    <t>The lathe is used to cut the outer edges of the billet to rough shape, removing 2mm from the diameter. The lathe cuts exclusively towards the jaws holding the workpiece to prevent inaccuracies</t>
  </si>
  <si>
    <t>Lathe finishes the inner diameters by removing 1mm from the diameter, including the inner faces between the larger ends.</t>
  </si>
  <si>
    <t>Pillar drill cuts out blind M5 hole. A custom jig is necessary to prevent the piece from moving freely while drilling. A jig which fits within the inner diameter of the bearing will best prevent the bearing from sliding forwards and backwards, too.</t>
  </si>
  <si>
    <t>Rotate the workpiece 180 degrees and place back into the jig. Pillar drill cuts out M4 hole through to the centre. A second jig featuring a peg to allign with the first drilled hole can help ensure the two holes are closely alligned. This is only possible because the through hole has a lower tolerance due to simply being a lubricant pass-through.</t>
  </si>
  <si>
    <t>Change tool for drilling 29mm diameter</t>
  </si>
  <si>
    <t>Change tool for drilling pilot hole</t>
  </si>
  <si>
    <t>2</t>
  </si>
  <si>
    <t>Keep the clamps as they are. Use the mill to semi-roughly cut the edges further using a profiling mill, including all filleted edges, completing the perimeter cuts in the red area by removing 0.5mm material from all edges.</t>
  </si>
  <si>
    <t>Setup the mill with a profile milling bit. Keep the clamps in the middle of the workpieces length, and use the mill to roughly cuts the outside edges of the billet using a profiling mill, in the red area like in the first picture. Rearrange the clamps to the newly cut outside faces and use the lathe again on the remaining red parts of the billet. Rough cut 1mm from al edges first to minimise cost.</t>
  </si>
  <si>
    <t xml:space="preserve"> Setup the clamps parallel to the cutting direction, like the orange ones in the picture. Drill towards the fixed clamp like the green arrows.</t>
  </si>
  <si>
    <t>Use a 48mm diameter drill and go through the same location as before, without moving the clamps. Remove any chips as necessary. Linked drillbit is long enough to drill through the entire workpiece. https://trucuttools.co.uk/48mm-3xd-indexable-u-drills-for-wcgx-inserts/</t>
  </si>
  <si>
    <t>Change the drillibit to a 40mm diameter, keep the clamps the same and drill the new hole in the same location. Remove any chips as necessary. Linked drillbit is long enough to drill through the entire workpiece. https://www.axminstertools.com/axcaliber-40mm-tct-boring-bit-12-7mm-shank-952779?queryID=08cee1f5a14f1248ac754b8ba6fae021</t>
  </si>
  <si>
    <t>Clearance fit</t>
  </si>
  <si>
    <t>Transition fit</t>
  </si>
  <si>
    <t>A tight fit is needed so the bearing does not turn with the shaft. The pin could break if it's under too much force from the tolerance, so a transition fit is a good middle ground</t>
  </si>
  <si>
    <t>Quantity removed (cm^3)</t>
  </si>
  <si>
    <t>Alloy steel AISI 8640, oil quenched and tempered at 205C. Chosen for it's low thermal expansion coefficient as the high RPM will cause the bearing to heat up and expand. AISI 8640 also has a high hardness which will be good for resisting the friction and thus material weardown when the shaft is spinning inside. Refer to "Material selection" sheet for more info.</t>
  </si>
  <si>
    <t>Stainless steel, ferritic, AISI 430FR, annealed. Selected for it's low price and high machining speed capabilities. This allows for easier and more precise manufacturing which is essential for scaling up the largest component. Refer to "Material selection" sheet for more info.</t>
  </si>
  <si>
    <t>The thermal expansion is necessary because the bearing will house a very high RPM shaft. Despite the fine surface finishes minimising friction, a material which won't expand under high temperatures will only help ensure the components remain suitable for a longer time. Additionally, the hardness scale was used to find the hardest steel allow so that the bearing is less likely to break apart during load cycles. On the other hand, a material that is more breakable could be beneficial, as it will act as a sacrificial component for the shaft and replacing the bearing could be easier and cheaper than the shaft. This would depend on unknown conditions, such as the shafts material, cost and overall construction.</t>
  </si>
  <si>
    <t>The pedestal base was selected to withstand a high machining speed so it can be quicker to produce and to a higher tolerance. This is essential for housing the bearing with a high tolerance. The price was also aiming to be low, as there is a lot more material involved in the pedestal base.</t>
  </si>
  <si>
    <t>Each step in the machining process was performed in solidworks with the same dimensions. After each step, the volume was taken from the "Mass properties" function. The material removed is simply the current volume subtract the volume from the previous step. SLDPRT files available upon request.</t>
  </si>
  <si>
    <t>F3.1</t>
  </si>
  <si>
    <t>Pillar drill drills out the M12 top two holes to 28.5mm depth. Swap the M12 drill for an M12 tapping drill and thread the new holes to a 24mm depth. Carefully mark the location of the central hole, perhaps with a jig in the 3rd picture.  Swap the pillar drill to a 5mm diameter one and drill the central hole. G clamps should be used on the areas marked in orange.</t>
  </si>
  <si>
    <t>Setup the milling machine with a corner rounding cutter to cut the outside fillets. Fix the clamps parallel to the fillets. Drill towards the fixed clamp, orange, such as in the direction of the green arrows. An example of a corner rounding cutter can be found here: https://www.drill-service.co.uk/products/milling-cutters/corner-rounding/crc-hss-corner-rounding-cutter/</t>
  </si>
  <si>
    <t>Raw billet, with an extra 2mm in each dimension, is setup in mill. The mill should have its cutting axis perpendicular to the machining surface. The workpiece is clamped around the largest face, as shown in green. All clamps in this document are using the follow as an example, but any low profile (less than 48mm) and high strength clamp is sufficient: https://www.cutwel.co.uk/workholding/modular-clamps-and-clamp-kits/side-clamps/positioning-stop-low-type-er-el-erel-stl</t>
  </si>
  <si>
    <t>Setup the mill and roughly face mill the 2 largest surfaces to remove 1mm from each face, swapping the clamped face after the first face milling. Milling must be towards the fixed clamp surface, like the green arrows and in diagram 1, to minimise slipping and inaccuracies. All milling processes must cut towards the fixed clamp end, as in diagram 1.</t>
  </si>
  <si>
    <t>Setup the milling machine with a ball ended drill bit with 12mm diameter to cut the inside fillets. The linked example is long enough to reach all the way through the workpiece. Fix the clamps so they are out of the way of the drill. Drill downwards towards the  worktable, like the green arrow. https://www.cutwel.co.uk/landing-pages/shop-by/shop-by-type/ball-nose-milling-cutters/12mm-2-flute-ball-nose-tialn-coated-premium-superhard-hss-slot-drill-ehc535-yg-1-ehc535120</t>
  </si>
  <si>
    <t>3</t>
  </si>
  <si>
    <t>Rough mill the largest faces</t>
  </si>
  <si>
    <t>Semi rough mill the outline of the pedestal</t>
  </si>
  <si>
    <t>5</t>
  </si>
  <si>
    <t>9</t>
  </si>
  <si>
    <t>11</t>
  </si>
  <si>
    <t>12</t>
  </si>
  <si>
    <t>13-15</t>
  </si>
  <si>
    <t>Holds the pedestal top onto the stud</t>
  </si>
  <si>
    <t>Spreads the nuts load across the pedestal base</t>
  </si>
  <si>
    <t>Fixes the pedestal top and bottom together</t>
  </si>
  <si>
    <t>Finish turn, mill</t>
  </si>
  <si>
    <t>Rough turn, Rough milled</t>
  </si>
  <si>
    <t>14.03.24</t>
  </si>
  <si>
    <t>8 &amp; 10</t>
  </si>
  <si>
    <t>Grinding the inner surfaces down is the final step because it can clean up any imperfection caused by the pillar drill on the surface. This will give the bearing the smooth finish it needs to spin at the required 500-600RPM. G clamping the bearing on one face with the other against a fixed surface can allow one to grind most of the bearing, and then swapping the orientation of the G clamp for the rest.</t>
  </si>
  <si>
    <t>Lathe drills out pilot holes before the inside hole, then drills 29mm diameter. A lathe is necessary for the central hole to ensure the shaft which spins within it is balanced and not off-centre, which is critical at the 500-600RPM requirement. The lathe will use a finish speed to make the cut as smooth as possible.</t>
  </si>
  <si>
    <t>The lathe roughly cuts 1mm off the end which is not held by the lathe. Only one end is cut, because the other is used as a datum, and thus all dimensions should be relative to that edge. These faces are not critical to the bearing's performance, so they don't need to be smoothed out, saving money.</t>
  </si>
  <si>
    <t>The lathe is used again to cut the rough edges for the inner diameter, removing 2mm from the diameter, including the inner faces of the larger circular faces on the ends. Rough cuts are performed first to save money when removing the majority of material.</t>
  </si>
  <si>
    <t>Fix the workpiece to the pillar drill using G clamps in the locations marked in orange, such as in diagram 2. Slowly drill out the first hole of 20mm diameter. Remove any chips as necessary. Linked drillbit is long enough to drill through the entire workpiece. https://www.axminstertools.com/axcaliber-20mm-tct-boring-bit-10mm-shank-952751?queryID=08cee1f5a14f1248ac754b8ba6fae021</t>
  </si>
  <si>
    <t>From bar</t>
  </si>
  <si>
    <t>Cut inner fillets</t>
  </si>
  <si>
    <t>Cut outer fillets</t>
  </si>
  <si>
    <t>Change mill bit to corner 6mm rounding cutter</t>
  </si>
  <si>
    <t>Change mill bit to 6mm ball ended bit</t>
  </si>
  <si>
    <t>Change bit, cut stud holes</t>
  </si>
  <si>
    <t>Change bit, cut threaded stud holes</t>
  </si>
  <si>
    <t>Change bit, cut pin hole</t>
  </si>
  <si>
    <t>PM3</t>
  </si>
  <si>
    <t>Machine - Hole Length &lt; 4D</t>
  </si>
  <si>
    <t xml:space="preserve">By producing a component from scratch you can ensure it is created to your exact requirements. Tolerances and positional accuracy are garaunteed to be exactly what you want, so you can make things as cheaply or accurately as you need. The strategy to increase production numbers is to use a lathe to thread a long series of studs and then cut them to size. This minimises time changing between processes as one sweep of the lathe can thread multiple studs at a time, rather than individually. Additionally, only one end of the studs needs to be cut to a higher finish, so this reduces the amount of steps for production. These combined can get at least 10 studs manufactured per day, and likely even per hour, with just a single lathe.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</si>
</sst>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7" formatCode="&quot;£&quot;#,##0.00;\-&quot;£&quot;#,##0.00"/>
    <numFmt numFmtId="44" formatCode="_-&quot;£&quot;* #,##0.00_-;\-&quot;£&quot;* #,##0.00_-;_-&quot;£&quot;* &quot;-&quot;??_-;_-@_-"/>
    <numFmt numFmtId="43" formatCode="_-* #,##0.00_-;\-* #,##0.00_-;_-* &quot;-&quot;??_-;_-@_-"/>
    <numFmt numFmtId="164" formatCode="_(&quot;£&quot;* #,##0.00_);_(&quot;£&quot;* \(#,##0.00\);_(&quot;£&quot;* &quot;-&quot;??_);_(@_)"/>
    <numFmt numFmtId="165" formatCode="_(&quot;£&quot;* #,##0.000_);_(&quot;£&quot;* \(#,##0.000\);_(&quot;£&quot;* &quot;-&quot;??_);_(@_)"/>
    <numFmt numFmtId="166" formatCode="_(* #,##0.00_);_(* \(#,##0.00\);_(* \-??_);_(@_)"/>
    <numFmt numFmtId="167" formatCode="_(\$* #,##0.00_);_(\$* \(#,##0.00\);_(\$* \-??_);_(@_)"/>
    <numFmt numFmtId="168" formatCode="[$-41D]General"/>
    <numFmt numFmtId="169" formatCode="[$-809]General"/>
    <numFmt numFmtId="170" formatCode="0.0000"/>
    <numFmt numFmtId="171" formatCode="&quot;£&quot;#,##0.00"/>
    <numFmt numFmtId="172" formatCode="_-* #,##0.000_-;\-* #,##0.000_-;_-* &quot;-&quot;???_-;_-@_-"/>
    <numFmt numFmtId="173" formatCode="_-[$$-409]* #,##0.00_ ;_-[$$-409]* \-#,##0.00\ ;_-[$$-409]* &quot;-&quot;??_ ;_-@_ "/>
    <numFmt numFmtId="174" formatCode="[$$-2409]#,##0.00"/>
    <numFmt numFmtId="175" formatCode="&quot;£&quot;#,##0.0000"/>
    <numFmt numFmtId="176" formatCode="#,##0.0000"/>
    <numFmt numFmtId="177" formatCode="0.000"/>
  </numFmts>
  <fonts count="45">
    <font>
      <sz val="11"/>
      <color theme="1"/>
      <name val="Calibri"/>
      <family val="2"/>
      <scheme val="minor"/>
    </font>
    <font>
      <b/>
      <sz val="11"/>
      <name val="Calibri"/>
      <family val="2"/>
    </font>
    <font>
      <sz val="11"/>
      <name val="Calibri"/>
      <family val="2"/>
    </font>
    <font>
      <sz val="11"/>
      <color indexed="8"/>
      <name val="Calibri"/>
      <family val="2"/>
    </font>
    <font>
      <sz val="10"/>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sz val="10"/>
      <name val="MS Sans Serif"/>
      <family val="2"/>
    </font>
    <font>
      <sz val="11"/>
      <color indexed="17"/>
      <name val="Calibri"/>
      <family val="2"/>
    </font>
    <font>
      <sz val="8"/>
      <name val="Verdana"/>
      <family val="2"/>
    </font>
    <font>
      <sz val="12"/>
      <color indexed="8"/>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Verdana"/>
      <family val="2"/>
    </font>
    <font>
      <sz val="10"/>
      <name val="Arial"/>
      <family val="2"/>
      <charset val="204"/>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Calibri"/>
      <family val="2"/>
    </font>
    <font>
      <sz val="11"/>
      <color theme="1"/>
      <name val="Calibri"/>
      <family val="2"/>
      <scheme val="minor"/>
    </font>
    <font>
      <sz val="11"/>
      <color indexed="20"/>
      <name val="Calibri"/>
      <family val="2"/>
      <scheme val="minor"/>
    </font>
    <font>
      <sz val="11"/>
      <color rgb="FF000000"/>
      <name val="Calibri"/>
      <family val="2"/>
    </font>
    <font>
      <sz val="11"/>
      <color rgb="FF006100"/>
      <name val="Calibri"/>
      <family val="2"/>
      <scheme val="minor"/>
    </font>
    <font>
      <u/>
      <sz val="11"/>
      <color theme="10"/>
      <name val="Calibri"/>
      <family val="2"/>
    </font>
    <font>
      <sz val="12"/>
      <color theme="1"/>
      <name val="Calibri"/>
      <family val="2"/>
      <scheme val="minor"/>
    </font>
    <font>
      <b/>
      <sz val="11"/>
      <color theme="1"/>
      <name val="Calibri"/>
      <family val="2"/>
      <scheme val="minor"/>
    </font>
    <font>
      <sz val="11"/>
      <color rgb="FFFF0000"/>
      <name val="Calibri"/>
      <family val="2"/>
      <scheme val="minor"/>
    </font>
    <font>
      <sz val="11"/>
      <color rgb="FF0000FF"/>
      <name val="Calibri"/>
      <family val="2"/>
      <scheme val="minor"/>
    </font>
    <font>
      <b/>
      <sz val="11"/>
      <color rgb="FFFF0000"/>
      <name val="Calibri"/>
      <family val="2"/>
      <scheme val="minor"/>
    </font>
    <font>
      <sz val="6"/>
      <name val="Calibri"/>
      <family val="3"/>
      <charset val="128"/>
      <scheme val="minor"/>
    </font>
    <font>
      <sz val="11"/>
      <name val="Calibri"/>
    </font>
    <font>
      <sz val="11"/>
      <color indexed="8"/>
      <name val="Calibri"/>
      <family val="2"/>
      <scheme val="minor"/>
    </font>
    <font>
      <b/>
      <sz val="11"/>
      <name val="Calibri"/>
    </font>
    <font>
      <u/>
      <sz val="11"/>
      <color theme="10"/>
      <name val="Calibri"/>
      <family val="2"/>
      <scheme val="minor"/>
    </font>
    <font>
      <sz val="9"/>
      <color indexed="81"/>
      <name val="Tahoma"/>
      <family val="2"/>
    </font>
    <font>
      <b/>
      <sz val="11"/>
      <color rgb="FF0070C0"/>
      <name val="Calibri"/>
      <family val="2"/>
      <scheme val="minor"/>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C7CE"/>
      </patternFill>
    </fill>
    <fill>
      <patternFill patternType="solid">
        <fgColor theme="0"/>
        <bgColor indexed="64"/>
      </patternFill>
    </fill>
    <fill>
      <patternFill patternType="solid">
        <fgColor rgb="FFC6EFCE"/>
      </patternFill>
    </fill>
    <fill>
      <patternFill patternType="solid">
        <fgColor theme="3" tint="0.59999389629810485"/>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9" tint="0.399975585192419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D0D7E5"/>
      </left>
      <right style="thin">
        <color rgb="FFD0D7E5"/>
      </right>
      <top style="thin">
        <color rgb="FFD0D7E5"/>
      </top>
      <bottom style="thin">
        <color rgb="FFD0D7E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22"/>
      </bottom>
      <diagonal/>
    </border>
  </borders>
  <cellStyleXfs count="46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29" fillId="26"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43" fontId="9"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66" fontId="3"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0" fillId="27" borderId="15">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 fillId="22" borderId="3">
      <alignment vertical="center" wrapText="1"/>
    </xf>
    <xf numFmtId="164" fontId="31" fillId="28" borderId="3">
      <alignment vertical="center" wrapText="1"/>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67"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64" fontId="3" fillId="0" borderId="0" applyFont="0" applyFill="0" applyBorder="0" applyAlignment="0" applyProtection="0"/>
    <xf numFmtId="44" fontId="3" fillId="0" borderId="0" applyFont="0" applyFill="0" applyBorder="0" applyAlignment="0" applyProtection="0"/>
    <xf numFmtId="0" fontId="12" fillId="22" borderId="4">
      <alignment vertical="center"/>
    </xf>
    <xf numFmtId="168" fontId="30" fillId="0" borderId="0"/>
    <xf numFmtId="0" fontId="3" fillId="0" borderId="0"/>
    <xf numFmtId="169" fontId="30" fillId="0" borderId="0"/>
    <xf numFmtId="0" fontId="13" fillId="0" borderId="0"/>
    <xf numFmtId="0" fontId="13" fillId="0" borderId="0"/>
    <xf numFmtId="169" fontId="30" fillId="0" borderId="0"/>
    <xf numFmtId="0" fontId="14"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32" fillId="0" borderId="0" applyNumberFormat="0" applyFill="0" applyBorder="0" applyAlignment="0" applyProtection="0">
      <alignment vertical="top"/>
      <protection locked="0"/>
    </xf>
    <xf numFmtId="0" fontId="18" fillId="7" borderId="1" applyNumberFormat="0" applyAlignment="0" applyProtection="0"/>
    <xf numFmtId="0" fontId="19" fillId="0" borderId="8" applyNumberFormat="0" applyFill="0" applyAlignment="0" applyProtection="0"/>
    <xf numFmtId="2" fontId="12" fillId="22" borderId="4">
      <alignment vertical="center"/>
    </xf>
    <xf numFmtId="170" fontId="12" fillId="22" borderId="4">
      <alignment vertical="center"/>
    </xf>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1" fillId="0" borderId="0"/>
    <xf numFmtId="0" fontId="9"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9" fillId="0" borderId="0"/>
    <xf numFmtId="0" fontId="21" fillId="0" borderId="0"/>
    <xf numFmtId="0" fontId="9" fillId="0" borderId="0"/>
    <xf numFmtId="0" fontId="9" fillId="0" borderId="0"/>
    <xf numFmtId="0" fontId="9" fillId="0" borderId="0"/>
    <xf numFmtId="0" fontId="2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8" fillId="0" borderId="0"/>
    <xf numFmtId="0" fontId="9" fillId="0" borderId="0"/>
    <xf numFmtId="0" fontId="28" fillId="0" borderId="0"/>
    <xf numFmtId="0" fontId="21" fillId="0" borderId="0"/>
    <xf numFmtId="0" fontId="21" fillId="0" borderId="0"/>
    <xf numFmtId="0" fontId="21" fillId="0" borderId="0"/>
    <xf numFmtId="0" fontId="21" fillId="0" borderId="0"/>
    <xf numFmtId="0" fontId="21" fillId="0" borderId="0"/>
    <xf numFmtId="0" fontId="28"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28" fillId="0" borderId="0"/>
    <xf numFmtId="0" fontId="22" fillId="0" borderId="0"/>
    <xf numFmtId="0" fontId="22"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33" fillId="0" borderId="0"/>
    <xf numFmtId="0" fontId="22" fillId="0" borderId="0"/>
    <xf numFmtId="0" fontId="21"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10"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10"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3"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9" fillId="0" borderId="0"/>
    <xf numFmtId="0" fontId="22" fillId="0" borderId="0"/>
    <xf numFmtId="0" fontId="21" fillId="0" borderId="0"/>
    <xf numFmtId="0" fontId="21" fillId="0" borderId="0"/>
    <xf numFmtId="0" fontId="21" fillId="0" borderId="0"/>
    <xf numFmtId="0" fontId="21" fillId="0" borderId="0"/>
    <xf numFmtId="0" fontId="21" fillId="0" borderId="0"/>
    <xf numFmtId="0" fontId="3" fillId="0" borderId="0"/>
    <xf numFmtId="0" fontId="4" fillId="0" borderId="0"/>
    <xf numFmtId="0" fontId="3" fillId="24" borderId="3" applyNumberFormat="0" applyFont="0" applyAlignment="0" applyProtection="0"/>
    <xf numFmtId="1" fontId="12" fillId="22" borderId="4">
      <alignment vertical="center"/>
    </xf>
    <xf numFmtId="0" fontId="23" fillId="20" borderId="9" applyNumberFormat="0" applyAlignment="0" applyProtection="0"/>
    <xf numFmtId="0" fontId="3" fillId="0" borderId="0"/>
    <xf numFmtId="171" fontId="30" fillId="0" borderId="15">
      <alignment vertical="center" wrapText="1"/>
    </xf>
    <xf numFmtId="171" fontId="30" fillId="0" borderId="15">
      <alignment vertical="center" wrapText="1"/>
    </xf>
    <xf numFmtId="171" fontId="3" fillId="0" borderId="3">
      <alignment vertical="center" wrapText="1"/>
    </xf>
    <xf numFmtId="171" fontId="3" fillId="0" borderId="3">
      <alignment vertical="center" wrapText="1"/>
    </xf>
    <xf numFmtId="0" fontId="12" fillId="0" borderId="4">
      <alignment horizontal="center" vertical="center"/>
    </xf>
    <xf numFmtId="0" fontId="24" fillId="0" borderId="0" applyNumberFormat="0" applyFill="0" applyBorder="0" applyAlignment="0" applyProtection="0"/>
    <xf numFmtId="0" fontId="12" fillId="0" borderId="4">
      <alignment horizontal="left" vertical="center" wrapText="1"/>
    </xf>
    <xf numFmtId="0" fontId="25" fillId="0" borderId="10" applyNumberFormat="0" applyFill="0" applyAlignment="0" applyProtection="0"/>
    <xf numFmtId="0" fontId="26" fillId="0" borderId="0" applyNumberFormat="0" applyFill="0" applyBorder="0" applyAlignment="0" applyProtection="0"/>
    <xf numFmtId="164" fontId="28" fillId="0" borderId="0" applyFont="0" applyFill="0" applyBorder="0" applyAlignment="0" applyProtection="0"/>
    <xf numFmtId="0" fontId="42" fillId="0" borderId="0" applyNumberFormat="0" applyFill="0" applyBorder="0" applyAlignment="0" applyProtection="0"/>
  </cellStyleXfs>
  <cellXfs count="142">
    <xf numFmtId="0" fontId="0" fillId="0" borderId="0" xfId="0"/>
    <xf numFmtId="0" fontId="1" fillId="25" borderId="11" xfId="0" applyFont="1" applyFill="1" applyBorder="1"/>
    <xf numFmtId="0" fontId="2" fillId="0" borderId="0" xfId="0" applyFont="1"/>
    <xf numFmtId="164" fontId="2" fillId="0" borderId="0" xfId="125" applyNumberFormat="1" applyFont="1" applyFill="1" applyBorder="1"/>
    <xf numFmtId="37" fontId="2" fillId="0" borderId="0" xfId="49" applyNumberFormat="1" applyFont="1" applyFill="1" applyBorder="1"/>
    <xf numFmtId="0" fontId="2" fillId="0" borderId="0" xfId="0" applyFont="1" applyAlignment="1">
      <alignment horizontal="left"/>
    </xf>
    <xf numFmtId="0" fontId="1" fillId="25" borderId="12" xfId="0" applyFont="1" applyFill="1" applyBorder="1"/>
    <xf numFmtId="0" fontId="1" fillId="0" borderId="0" xfId="0" applyFont="1"/>
    <xf numFmtId="0" fontId="2" fillId="0" borderId="12" xfId="0" applyFont="1" applyBorder="1"/>
    <xf numFmtId="44" fontId="2" fillId="0" borderId="12" xfId="125" applyFont="1" applyFill="1" applyBorder="1"/>
    <xf numFmtId="43" fontId="2" fillId="0" borderId="12" xfId="49" applyFont="1" applyFill="1" applyBorder="1"/>
    <xf numFmtId="164" fontId="2" fillId="0" borderId="12" xfId="125" applyNumberFormat="1" applyFont="1" applyFill="1" applyBorder="1"/>
    <xf numFmtId="0" fontId="1" fillId="25" borderId="12" xfId="0" applyFont="1" applyFill="1" applyBorder="1" applyAlignment="1">
      <alignment horizontal="right"/>
    </xf>
    <xf numFmtId="165" fontId="1" fillId="25" borderId="12" xfId="0" applyNumberFormat="1" applyFont="1" applyFill="1" applyBorder="1"/>
    <xf numFmtId="0" fontId="3" fillId="0" borderId="12" xfId="445" applyFont="1" applyBorder="1" applyAlignment="1">
      <alignment wrapText="1"/>
    </xf>
    <xf numFmtId="164" fontId="1" fillId="25" borderId="12" xfId="0" applyNumberFormat="1" applyFont="1" applyFill="1" applyBorder="1"/>
    <xf numFmtId="39" fontId="2" fillId="0" borderId="12" xfId="125" applyNumberFormat="1" applyFont="1" applyFill="1" applyBorder="1"/>
    <xf numFmtId="37" fontId="2" fillId="0" borderId="12" xfId="125" applyNumberFormat="1" applyFont="1" applyFill="1" applyBorder="1"/>
    <xf numFmtId="0" fontId="2" fillId="0" borderId="0" xfId="0" applyFont="1" applyAlignment="1">
      <alignment horizontal="right"/>
    </xf>
    <xf numFmtId="164" fontId="2" fillId="0" borderId="0" xfId="0" applyNumberFormat="1" applyFont="1"/>
    <xf numFmtId="172" fontId="2" fillId="0" borderId="12" xfId="0" applyNumberFormat="1" applyFont="1" applyBorder="1"/>
    <xf numFmtId="170" fontId="2" fillId="0" borderId="12" xfId="49" applyNumberFormat="1" applyFont="1" applyFill="1" applyBorder="1"/>
    <xf numFmtId="170" fontId="2" fillId="0" borderId="12" xfId="0" applyNumberFormat="1" applyFont="1" applyBorder="1"/>
    <xf numFmtId="0" fontId="1" fillId="0" borderId="0" xfId="0" applyFont="1" applyAlignment="1">
      <alignment horizontal="left"/>
    </xf>
    <xf numFmtId="0" fontId="2" fillId="0" borderId="13" xfId="0" applyFont="1" applyBorder="1"/>
    <xf numFmtId="39" fontId="2" fillId="0" borderId="13" xfId="125" applyNumberFormat="1" applyFont="1" applyFill="1" applyBorder="1"/>
    <xf numFmtId="37" fontId="2" fillId="0" borderId="13" xfId="125" applyNumberFormat="1" applyFont="1" applyFill="1" applyBorder="1"/>
    <xf numFmtId="0" fontId="1" fillId="25" borderId="14" xfId="0" applyFont="1" applyFill="1" applyBorder="1" applyAlignment="1">
      <alignment horizontal="right"/>
    </xf>
    <xf numFmtId="164" fontId="1" fillId="25" borderId="14" xfId="0" applyNumberFormat="1" applyFont="1" applyFill="1" applyBorder="1"/>
    <xf numFmtId="0" fontId="2" fillId="0" borderId="12" xfId="0" applyFont="1" applyBorder="1" applyAlignment="1">
      <alignment vertical="center" wrapText="1"/>
    </xf>
    <xf numFmtId="173" fontId="2" fillId="0" borderId="12" xfId="123" applyNumberFormat="1" applyFont="1" applyFill="1" applyBorder="1"/>
    <xf numFmtId="0" fontId="2" fillId="0" borderId="0" xfId="0" quotePrefix="1" applyFont="1"/>
    <xf numFmtId="44" fontId="2" fillId="0" borderId="0" xfId="125" applyFont="1" applyFill="1" applyBorder="1"/>
    <xf numFmtId="173" fontId="2" fillId="0" borderId="12" xfId="125" applyNumberFormat="1" applyFont="1" applyFill="1" applyBorder="1"/>
    <xf numFmtId="174" fontId="2" fillId="0" borderId="12" xfId="123" applyNumberFormat="1" applyFont="1" applyFill="1" applyBorder="1"/>
    <xf numFmtId="174" fontId="2" fillId="0" borderId="12" xfId="125" applyNumberFormat="1" applyFont="1" applyFill="1" applyBorder="1"/>
    <xf numFmtId="43" fontId="1" fillId="25" borderId="12" xfId="0" applyNumberFormat="1" applyFont="1" applyFill="1" applyBorder="1"/>
    <xf numFmtId="173" fontId="2" fillId="0" borderId="13" xfId="125" applyNumberFormat="1" applyFont="1" applyFill="1" applyBorder="1"/>
    <xf numFmtId="164" fontId="28" fillId="0" borderId="12" xfId="459" applyFont="1" applyBorder="1"/>
    <xf numFmtId="0" fontId="0" fillId="0" borderId="18" xfId="0" applyBorder="1" applyAlignment="1">
      <alignment horizontal="center"/>
    </xf>
    <xf numFmtId="0" fontId="34" fillId="29" borderId="14" xfId="0" applyFont="1" applyFill="1" applyBorder="1"/>
    <xf numFmtId="0" fontId="37" fillId="29" borderId="14" xfId="0" applyFont="1" applyFill="1" applyBorder="1" applyAlignment="1">
      <alignment wrapText="1"/>
    </xf>
    <xf numFmtId="0" fontId="0" fillId="29" borderId="14" xfId="0" applyFill="1" applyBorder="1"/>
    <xf numFmtId="0" fontId="0" fillId="29" borderId="14" xfId="0" applyFill="1" applyBorder="1" applyAlignment="1">
      <alignment vertical="top"/>
    </xf>
    <xf numFmtId="0" fontId="0" fillId="29" borderId="14" xfId="0" applyFill="1" applyBorder="1" applyAlignment="1">
      <alignment vertical="top" wrapText="1"/>
    </xf>
    <xf numFmtId="0" fontId="0" fillId="0" borderId="18" xfId="0" applyBorder="1" applyAlignment="1">
      <alignment horizontal="left" vertical="top"/>
    </xf>
    <xf numFmtId="0" fontId="0" fillId="0" borderId="18" xfId="0" applyBorder="1" applyAlignment="1">
      <alignment horizontal="left" wrapText="1"/>
    </xf>
    <xf numFmtId="0" fontId="2" fillId="0" borderId="17" xfId="0" applyFont="1" applyBorder="1"/>
    <xf numFmtId="0" fontId="2" fillId="0" borderId="17" xfId="0" applyFont="1" applyBorder="1" applyAlignment="1">
      <alignment vertical="center" wrapText="1"/>
    </xf>
    <xf numFmtId="0" fontId="2" fillId="0" borderId="16" xfId="0" applyFont="1" applyBorder="1"/>
    <xf numFmtId="0" fontId="1" fillId="30" borderId="12" xfId="0" applyFont="1" applyFill="1" applyBorder="1"/>
    <xf numFmtId="0" fontId="1" fillId="0" borderId="0" xfId="0" applyFont="1" applyAlignment="1">
      <alignment horizontal="right"/>
    </xf>
    <xf numFmtId="165" fontId="1" fillId="0" borderId="0" xfId="0" applyNumberFormat="1" applyFont="1"/>
    <xf numFmtId="0" fontId="1" fillId="0" borderId="12" xfId="0" applyFont="1" applyBorder="1"/>
    <xf numFmtId="39" fontId="2" fillId="0" borderId="0" xfId="125" applyNumberFormat="1" applyFont="1" applyFill="1" applyBorder="1"/>
    <xf numFmtId="37" fontId="2" fillId="0" borderId="0" xfId="125" applyNumberFormat="1" applyFont="1" applyFill="1" applyBorder="1"/>
    <xf numFmtId="173" fontId="2" fillId="0" borderId="0" xfId="125" applyNumberFormat="1" applyFont="1" applyFill="1" applyBorder="1"/>
    <xf numFmtId="0" fontId="2" fillId="0" borderId="12" xfId="0" applyFont="1" applyBorder="1" applyAlignment="1">
      <alignment vertical="top"/>
    </xf>
    <xf numFmtId="0" fontId="3" fillId="0" borderId="12" xfId="445" applyFont="1" applyBorder="1"/>
    <xf numFmtId="164" fontId="28" fillId="0" borderId="13" xfId="459" applyFont="1" applyBorder="1"/>
    <xf numFmtId="43" fontId="2" fillId="0" borderId="0" xfId="49" applyFont="1" applyFill="1" applyBorder="1"/>
    <xf numFmtId="2" fontId="2" fillId="0" borderId="12" xfId="0" applyNumberFormat="1" applyFont="1" applyBorder="1"/>
    <xf numFmtId="0" fontId="2" fillId="0" borderId="12" xfId="0" applyFont="1" applyBorder="1" applyAlignment="1">
      <alignment vertical="top" wrapText="1"/>
    </xf>
    <xf numFmtId="0" fontId="2" fillId="0" borderId="0" xfId="0" applyFont="1" applyAlignment="1">
      <alignment wrapText="1"/>
    </xf>
    <xf numFmtId="0" fontId="1" fillId="25" borderId="12" xfId="0" applyFont="1" applyFill="1" applyBorder="1" applyAlignment="1">
      <alignment wrapText="1"/>
    </xf>
    <xf numFmtId="0" fontId="2" fillId="0" borderId="12" xfId="0" applyFont="1" applyBorder="1" applyAlignment="1">
      <alignment wrapText="1"/>
    </xf>
    <xf numFmtId="0" fontId="1" fillId="0" borderId="0" xfId="0" applyFont="1" applyAlignment="1">
      <alignment wrapText="1"/>
    </xf>
    <xf numFmtId="0" fontId="2" fillId="0" borderId="13" xfId="0" applyFont="1" applyBorder="1" applyAlignment="1">
      <alignment wrapText="1"/>
    </xf>
    <xf numFmtId="164" fontId="0" fillId="0" borderId="12" xfId="459" applyFont="1" applyBorder="1"/>
    <xf numFmtId="0" fontId="39" fillId="0" borderId="12" xfId="0" applyFont="1" applyBorder="1"/>
    <xf numFmtId="7" fontId="2" fillId="0" borderId="12" xfId="125" applyNumberFormat="1" applyFont="1" applyFill="1" applyBorder="1"/>
    <xf numFmtId="2" fontId="39" fillId="0" borderId="12" xfId="0" applyNumberFormat="1" applyFont="1" applyBorder="1"/>
    <xf numFmtId="0" fontId="39" fillId="0" borderId="0" xfId="0" applyFont="1"/>
    <xf numFmtId="0" fontId="41" fillId="0" borderId="0" xfId="0" applyFont="1"/>
    <xf numFmtId="0" fontId="39" fillId="0" borderId="16" xfId="0" applyFont="1" applyBorder="1"/>
    <xf numFmtId="0" fontId="2" fillId="0" borderId="14" xfId="0" applyFont="1" applyBorder="1"/>
    <xf numFmtId="0" fontId="2" fillId="0" borderId="0" xfId="0" applyFont="1" applyAlignment="1">
      <alignment vertical="top" wrapText="1"/>
    </xf>
    <xf numFmtId="164" fontId="39" fillId="0" borderId="12" xfId="125" applyNumberFormat="1" applyFont="1" applyBorder="1"/>
    <xf numFmtId="44" fontId="2" fillId="0" borderId="14" xfId="125" applyFont="1" applyFill="1" applyBorder="1"/>
    <xf numFmtId="0" fontId="39" fillId="0" borderId="13" xfId="0" applyFont="1" applyBorder="1"/>
    <xf numFmtId="0" fontId="2" fillId="0" borderId="17" xfId="0" applyFont="1" applyBorder="1" applyAlignment="1">
      <alignment wrapText="1"/>
    </xf>
    <xf numFmtId="0" fontId="2" fillId="0" borderId="27" xfId="0" applyFont="1" applyBorder="1" applyAlignment="1">
      <alignment wrapText="1"/>
    </xf>
    <xf numFmtId="0" fontId="40" fillId="0" borderId="14" xfId="445" applyFont="1" applyBorder="1" applyAlignment="1">
      <alignment wrapText="1"/>
    </xf>
    <xf numFmtId="0" fontId="39" fillId="0" borderId="12" xfId="0" applyFont="1" applyBorder="1" applyAlignment="1">
      <alignment wrapText="1"/>
    </xf>
    <xf numFmtId="0" fontId="1" fillId="0" borderId="0" xfId="0" applyFont="1" applyAlignment="1">
      <alignment vertical="top"/>
    </xf>
    <xf numFmtId="0" fontId="1" fillId="25" borderId="12" xfId="0" applyFont="1" applyFill="1" applyBorder="1" applyAlignment="1">
      <alignment vertical="top"/>
    </xf>
    <xf numFmtId="0" fontId="2" fillId="0" borderId="0" xfId="0" applyFont="1" applyAlignment="1">
      <alignment vertical="top"/>
    </xf>
    <xf numFmtId="0" fontId="1" fillId="25" borderId="12" xfId="0" applyFont="1" applyFill="1" applyBorder="1" applyAlignment="1">
      <alignment vertical="top" wrapText="1"/>
    </xf>
    <xf numFmtId="0" fontId="1" fillId="0" borderId="0" xfId="0" applyFont="1" applyAlignment="1">
      <alignment vertical="top" wrapText="1"/>
    </xf>
    <xf numFmtId="44" fontId="39" fillId="0" borderId="12" xfId="0" applyNumberFormat="1" applyFont="1" applyBorder="1"/>
    <xf numFmtId="7" fontId="1" fillId="25" borderId="12" xfId="0" applyNumberFormat="1" applyFont="1" applyFill="1" applyBorder="1"/>
    <xf numFmtId="0" fontId="39" fillId="0" borderId="12" xfId="0" applyFont="1" applyBorder="1" applyAlignment="1">
      <alignment vertical="top"/>
    </xf>
    <xf numFmtId="49" fontId="1" fillId="25" borderId="11" xfId="0" applyNumberFormat="1" applyFont="1" applyFill="1" applyBorder="1" applyAlignment="1">
      <alignment vertical="top"/>
    </xf>
    <xf numFmtId="49" fontId="1" fillId="25" borderId="12" xfId="0" applyNumberFormat="1" applyFont="1" applyFill="1" applyBorder="1" applyAlignment="1">
      <alignment vertical="top"/>
    </xf>
    <xf numFmtId="49" fontId="2" fillId="0" borderId="12" xfId="0" applyNumberFormat="1" applyFont="1" applyBorder="1" applyAlignment="1">
      <alignment vertical="top"/>
    </xf>
    <xf numFmtId="49" fontId="1" fillId="0" borderId="0" xfId="0" applyNumberFormat="1" applyFont="1" applyAlignment="1">
      <alignment vertical="top"/>
    </xf>
    <xf numFmtId="49" fontId="2" fillId="0" borderId="0" xfId="0" applyNumberFormat="1" applyFont="1" applyAlignment="1">
      <alignment vertical="top"/>
    </xf>
    <xf numFmtId="49" fontId="2" fillId="0" borderId="13" xfId="0" applyNumberFormat="1" applyFont="1" applyBorder="1" applyAlignment="1">
      <alignment vertical="top"/>
    </xf>
    <xf numFmtId="0" fontId="1" fillId="0" borderId="0" xfId="0" applyFont="1" applyAlignment="1">
      <alignment horizontal="left" vertical="top"/>
    </xf>
    <xf numFmtId="0" fontId="34" fillId="29" borderId="14" xfId="0" applyFont="1" applyFill="1" applyBorder="1" applyAlignment="1">
      <alignment wrapText="1"/>
    </xf>
    <xf numFmtId="0" fontId="2" fillId="0" borderId="12" xfId="0" applyFont="1" applyBorder="1" applyAlignment="1">
      <alignment horizontal="left" vertical="top"/>
    </xf>
    <xf numFmtId="0" fontId="42" fillId="0" borderId="0" xfId="460" applyAlignment="1">
      <alignment vertical="top"/>
    </xf>
    <xf numFmtId="43" fontId="2" fillId="0" borderId="12" xfId="0" applyNumberFormat="1" applyFont="1" applyBorder="1"/>
    <xf numFmtId="175" fontId="2" fillId="0" borderId="12" xfId="125" applyNumberFormat="1" applyFont="1" applyFill="1" applyBorder="1"/>
    <xf numFmtId="176" fontId="1" fillId="25" borderId="12" xfId="0" applyNumberFormat="1" applyFont="1" applyFill="1" applyBorder="1"/>
    <xf numFmtId="0" fontId="3" fillId="0" borderId="28" xfId="445" applyFont="1" applyBorder="1" applyAlignment="1">
      <alignment wrapText="1"/>
    </xf>
    <xf numFmtId="0" fontId="2" fillId="0" borderId="13" xfId="0" applyFont="1" applyBorder="1" applyAlignment="1">
      <alignment vertical="top" wrapText="1"/>
    </xf>
    <xf numFmtId="0" fontId="0" fillId="0" borderId="0" xfId="0" applyAlignment="1">
      <alignment wrapText="1"/>
    </xf>
    <xf numFmtId="0" fontId="0" fillId="0" borderId="0" xfId="0" applyAlignment="1">
      <alignment vertical="top" wrapText="1"/>
    </xf>
    <xf numFmtId="16" fontId="2" fillId="0" borderId="13" xfId="0" applyNumberFormat="1" applyFont="1" applyBorder="1" applyAlignment="1">
      <alignment horizontal="right"/>
    </xf>
    <xf numFmtId="0" fontId="0" fillId="0" borderId="12" xfId="0" applyBorder="1" applyAlignment="1">
      <alignment vertical="top" wrapText="1"/>
    </xf>
    <xf numFmtId="170" fontId="1" fillId="0" borderId="0" xfId="0" applyNumberFormat="1" applyFont="1"/>
    <xf numFmtId="0" fontId="34" fillId="29" borderId="25" xfId="0" applyFont="1" applyFill="1" applyBorder="1"/>
    <xf numFmtId="0" fontId="0" fillId="29" borderId="27" xfId="0" applyFill="1" applyBorder="1" applyAlignment="1">
      <alignment vertical="top"/>
    </xf>
    <xf numFmtId="0" fontId="0" fillId="0" borderId="13" xfId="0" applyBorder="1" applyAlignment="1">
      <alignment horizontal="center"/>
    </xf>
    <xf numFmtId="0" fontId="37" fillId="29" borderId="12" xfId="0" applyFont="1" applyFill="1" applyBorder="1" applyAlignment="1">
      <alignment wrapText="1"/>
    </xf>
    <xf numFmtId="177" fontId="37" fillId="29" borderId="12" xfId="0" applyNumberFormat="1" applyFont="1" applyFill="1" applyBorder="1" applyAlignment="1">
      <alignment wrapText="1"/>
    </xf>
    <xf numFmtId="0" fontId="44" fillId="29" borderId="12" xfId="0" applyFont="1" applyFill="1" applyBorder="1" applyAlignment="1">
      <alignment wrapText="1"/>
    </xf>
    <xf numFmtId="177" fontId="44" fillId="29" borderId="12" xfId="0" applyNumberFormat="1" applyFont="1" applyFill="1" applyBorder="1" applyAlignment="1">
      <alignment wrapText="1"/>
    </xf>
    <xf numFmtId="0" fontId="1" fillId="32" borderId="16" xfId="0" applyFont="1" applyFill="1" applyBorder="1" applyAlignment="1">
      <alignment horizontal="center" wrapText="1"/>
    </xf>
    <xf numFmtId="0" fontId="34" fillId="32" borderId="19" xfId="0" applyFont="1" applyFill="1" applyBorder="1" applyAlignment="1">
      <alignment horizontal="center" wrapText="1"/>
    </xf>
    <xf numFmtId="0" fontId="34" fillId="32" borderId="17" xfId="0" applyFont="1" applyFill="1" applyBorder="1" applyAlignment="1">
      <alignment horizontal="center" wrapText="1"/>
    </xf>
    <xf numFmtId="0" fontId="1" fillId="31" borderId="12" xfId="0" applyFont="1" applyFill="1" applyBorder="1" applyAlignment="1">
      <alignment horizontal="center" wrapText="1"/>
    </xf>
    <xf numFmtId="0" fontId="34" fillId="31" borderId="12" xfId="0" applyFont="1" applyFill="1" applyBorder="1" applyAlignment="1">
      <alignment horizontal="center" wrapText="1"/>
    </xf>
    <xf numFmtId="0" fontId="1" fillId="25" borderId="16" xfId="0" applyFont="1" applyFill="1" applyBorder="1" applyAlignment="1">
      <alignment vertical="top" wrapText="1"/>
    </xf>
    <xf numFmtId="0" fontId="0" fillId="0" borderId="17" xfId="0" applyBorder="1" applyAlignment="1">
      <alignment vertical="top" wrapText="1"/>
    </xf>
    <xf numFmtId="0" fontId="0" fillId="0" borderId="12" xfId="0" applyBorder="1"/>
    <xf numFmtId="0" fontId="0" fillId="0" borderId="18" xfId="0" applyBorder="1"/>
    <xf numFmtId="0" fontId="0" fillId="0" borderId="12"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2" xfId="0" applyBorder="1" applyAlignment="1">
      <alignment wrapText="1"/>
    </xf>
    <xf numFmtId="0" fontId="0" fillId="0" borderId="18" xfId="0" applyBorder="1" applyAlignment="1">
      <alignment wrapText="1"/>
    </xf>
    <xf numFmtId="0" fontId="2"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0" xfId="0"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0" fillId="0" borderId="27" xfId="0" applyBorder="1" applyAlignment="1">
      <alignment vertical="top" wrapText="1"/>
    </xf>
  </cellXfs>
  <cellStyles count="461">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10" xfId="25" xr:uid="{00000000-0005-0000-0000-000018000000}"/>
    <cellStyle name="Bad 10 2" xfId="26" xr:uid="{00000000-0005-0000-0000-000019000000}"/>
    <cellStyle name="Bad 11" xfId="27" xr:uid="{00000000-0005-0000-0000-00001A000000}"/>
    <cellStyle name="Bad 11 2" xfId="28" xr:uid="{00000000-0005-0000-0000-00001B000000}"/>
    <cellStyle name="Bad 12" xfId="29" xr:uid="{00000000-0005-0000-0000-00001C000000}"/>
    <cellStyle name="Bad 12 2" xfId="30" xr:uid="{00000000-0005-0000-0000-00001D000000}"/>
    <cellStyle name="Bad 13" xfId="31" xr:uid="{00000000-0005-0000-0000-00001E000000}"/>
    <cellStyle name="Bad 13 2" xfId="32" xr:uid="{00000000-0005-0000-0000-00001F000000}"/>
    <cellStyle name="Bad 2" xfId="33" xr:uid="{00000000-0005-0000-0000-000020000000}"/>
    <cellStyle name="Bad 2 2" xfId="34" xr:uid="{00000000-0005-0000-0000-000021000000}"/>
    <cellStyle name="Bad 2 3" xfId="35" xr:uid="{00000000-0005-0000-0000-000022000000}"/>
    <cellStyle name="Bad 3" xfId="36" xr:uid="{00000000-0005-0000-0000-000023000000}"/>
    <cellStyle name="Bad 4" xfId="37" xr:uid="{00000000-0005-0000-0000-000024000000}"/>
    <cellStyle name="Bad 5" xfId="38" xr:uid="{00000000-0005-0000-0000-000025000000}"/>
    <cellStyle name="Bad 6" xfId="39" xr:uid="{00000000-0005-0000-0000-000026000000}"/>
    <cellStyle name="Bad 7" xfId="40" xr:uid="{00000000-0005-0000-0000-000027000000}"/>
    <cellStyle name="Bad 7 2" xfId="41" xr:uid="{00000000-0005-0000-0000-000028000000}"/>
    <cellStyle name="Bad 8" xfId="42" xr:uid="{00000000-0005-0000-0000-000029000000}"/>
    <cellStyle name="Bad 8 2" xfId="43" xr:uid="{00000000-0005-0000-0000-00002A000000}"/>
    <cellStyle name="Bad 9" xfId="44" xr:uid="{00000000-0005-0000-0000-00002B000000}"/>
    <cellStyle name="Bad 9 2" xfId="45" xr:uid="{00000000-0005-0000-0000-00002C000000}"/>
    <cellStyle name="Calculation 2" xfId="46" xr:uid="{00000000-0005-0000-0000-00002D000000}"/>
    <cellStyle name="Check Cell 2" xfId="47" xr:uid="{00000000-0005-0000-0000-00002E000000}"/>
    <cellStyle name="Comma 2" xfId="48" xr:uid="{00000000-0005-0000-0000-00002F000000}"/>
    <cellStyle name="Comma 2 2" xfId="49" xr:uid="{00000000-0005-0000-0000-000030000000}"/>
    <cellStyle name="Comma 3" xfId="50" xr:uid="{00000000-0005-0000-0000-000031000000}"/>
    <cellStyle name="Comma 4" xfId="51" xr:uid="{00000000-0005-0000-0000-000032000000}"/>
    <cellStyle name="Comma 5" xfId="52" xr:uid="{00000000-0005-0000-0000-000033000000}"/>
    <cellStyle name="Comma 6" xfId="53" xr:uid="{00000000-0005-0000-0000-000034000000}"/>
    <cellStyle name="Comma 7" xfId="54" xr:uid="{00000000-0005-0000-0000-000035000000}"/>
    <cellStyle name="Cost Table Plain" xfId="55" xr:uid="{00000000-0005-0000-0000-000036000000}"/>
    <cellStyle name="Cost Table Plain 10" xfId="56" xr:uid="{00000000-0005-0000-0000-000037000000}"/>
    <cellStyle name="Cost Table Plain 11" xfId="57" xr:uid="{00000000-0005-0000-0000-000038000000}"/>
    <cellStyle name="Cost Table Plain 12" xfId="58" xr:uid="{00000000-0005-0000-0000-000039000000}"/>
    <cellStyle name="Cost Table Plain 13" xfId="59" xr:uid="{00000000-0005-0000-0000-00003A000000}"/>
    <cellStyle name="Cost Table Plain 14" xfId="60" xr:uid="{00000000-0005-0000-0000-00003B000000}"/>
    <cellStyle name="Cost Table Plain 15" xfId="61" xr:uid="{00000000-0005-0000-0000-00003C000000}"/>
    <cellStyle name="Cost Table Plain 16" xfId="62" xr:uid="{00000000-0005-0000-0000-00003D000000}"/>
    <cellStyle name="Cost Table Plain 17" xfId="63" xr:uid="{00000000-0005-0000-0000-00003E000000}"/>
    <cellStyle name="Cost Table Plain 18" xfId="64" xr:uid="{00000000-0005-0000-0000-00003F000000}"/>
    <cellStyle name="Cost Table Plain 19" xfId="65" xr:uid="{00000000-0005-0000-0000-000040000000}"/>
    <cellStyle name="Cost Table Plain 2" xfId="66" xr:uid="{00000000-0005-0000-0000-000041000000}"/>
    <cellStyle name="Cost Table Plain 20" xfId="67" xr:uid="{00000000-0005-0000-0000-000042000000}"/>
    <cellStyle name="Cost Table Plain 21" xfId="68" xr:uid="{00000000-0005-0000-0000-000043000000}"/>
    <cellStyle name="Cost Table Plain 22" xfId="69" xr:uid="{00000000-0005-0000-0000-000044000000}"/>
    <cellStyle name="Cost Table Plain 3" xfId="70" xr:uid="{00000000-0005-0000-0000-000045000000}"/>
    <cellStyle name="Cost Table Plain 4" xfId="71" xr:uid="{00000000-0005-0000-0000-000046000000}"/>
    <cellStyle name="Cost Table Plain 5" xfId="72" xr:uid="{00000000-0005-0000-0000-000047000000}"/>
    <cellStyle name="Cost Table Plain 6" xfId="73" xr:uid="{00000000-0005-0000-0000-000048000000}"/>
    <cellStyle name="Cost Table Plain 7" xfId="74" xr:uid="{00000000-0005-0000-0000-000049000000}"/>
    <cellStyle name="Cost Table Plain 8" xfId="75" xr:uid="{00000000-0005-0000-0000-00004A000000}"/>
    <cellStyle name="Cost Table Plain 9" xfId="76" xr:uid="{00000000-0005-0000-0000-00004B000000}"/>
    <cellStyle name="Cost Table Plain_04 - Electrical" xfId="77" xr:uid="{00000000-0005-0000-0000-00004C000000}"/>
    <cellStyle name="Cost_Green" xfId="78" xr:uid="{00000000-0005-0000-0000-00004D000000}"/>
    <cellStyle name="Currency 10" xfId="79" xr:uid="{00000000-0005-0000-0000-00004E000000}"/>
    <cellStyle name="Currency 11" xfId="80" xr:uid="{00000000-0005-0000-0000-00004F000000}"/>
    <cellStyle name="Currency 12" xfId="81" xr:uid="{00000000-0005-0000-0000-000050000000}"/>
    <cellStyle name="Currency 13" xfId="82" xr:uid="{00000000-0005-0000-0000-000051000000}"/>
    <cellStyle name="Currency 14" xfId="83" xr:uid="{00000000-0005-0000-0000-000052000000}"/>
    <cellStyle name="Currency 15" xfId="84" xr:uid="{00000000-0005-0000-0000-000053000000}"/>
    <cellStyle name="Currency 16" xfId="85" xr:uid="{00000000-0005-0000-0000-000054000000}"/>
    <cellStyle name="Currency 17" xfId="86" xr:uid="{00000000-0005-0000-0000-000055000000}"/>
    <cellStyle name="Currency 18" xfId="87" xr:uid="{00000000-0005-0000-0000-000056000000}"/>
    <cellStyle name="Currency 19" xfId="88" xr:uid="{00000000-0005-0000-0000-000057000000}"/>
    <cellStyle name="Currency 2" xfId="89" xr:uid="{00000000-0005-0000-0000-000058000000}"/>
    <cellStyle name="Currency 2 2" xfId="90" xr:uid="{00000000-0005-0000-0000-000059000000}"/>
    <cellStyle name="Currency 20" xfId="91" xr:uid="{00000000-0005-0000-0000-00005A000000}"/>
    <cellStyle name="Currency 21" xfId="92" xr:uid="{00000000-0005-0000-0000-00005B000000}"/>
    <cellStyle name="Currency 22" xfId="93" xr:uid="{00000000-0005-0000-0000-00005C000000}"/>
    <cellStyle name="Currency 23" xfId="94" xr:uid="{00000000-0005-0000-0000-00005D000000}"/>
    <cellStyle name="Currency 24" xfId="95" xr:uid="{00000000-0005-0000-0000-00005E000000}"/>
    <cellStyle name="Currency 25" xfId="96" xr:uid="{00000000-0005-0000-0000-00005F000000}"/>
    <cellStyle name="Currency 26" xfId="97" xr:uid="{00000000-0005-0000-0000-000060000000}"/>
    <cellStyle name="Currency 27" xfId="98" xr:uid="{00000000-0005-0000-0000-000061000000}"/>
    <cellStyle name="Currency 28" xfId="99" xr:uid="{00000000-0005-0000-0000-000062000000}"/>
    <cellStyle name="Currency 29" xfId="100" xr:uid="{00000000-0005-0000-0000-000063000000}"/>
    <cellStyle name="Currency 3" xfId="101" xr:uid="{00000000-0005-0000-0000-000064000000}"/>
    <cellStyle name="Currency 3 2" xfId="102" xr:uid="{00000000-0005-0000-0000-000065000000}"/>
    <cellStyle name="Currency 3 3" xfId="103" xr:uid="{00000000-0005-0000-0000-000066000000}"/>
    <cellStyle name="Currency 30" xfId="104" xr:uid="{00000000-0005-0000-0000-000067000000}"/>
    <cellStyle name="Currency 31" xfId="105" xr:uid="{00000000-0005-0000-0000-000068000000}"/>
    <cellStyle name="Currency 32" xfId="106" xr:uid="{00000000-0005-0000-0000-000069000000}"/>
    <cellStyle name="Currency 32 2" xfId="107" xr:uid="{00000000-0005-0000-0000-00006A000000}"/>
    <cellStyle name="Currency 33" xfId="108" xr:uid="{00000000-0005-0000-0000-00006B000000}"/>
    <cellStyle name="Currency 34" xfId="109" xr:uid="{00000000-0005-0000-0000-00006C000000}"/>
    <cellStyle name="Currency 35" xfId="110" xr:uid="{00000000-0005-0000-0000-00006D000000}"/>
    <cellStyle name="Currency 36" xfId="111" xr:uid="{00000000-0005-0000-0000-00006E000000}"/>
    <cellStyle name="Currency 37" xfId="112" xr:uid="{00000000-0005-0000-0000-00006F000000}"/>
    <cellStyle name="Currency 38" xfId="113" xr:uid="{00000000-0005-0000-0000-000070000000}"/>
    <cellStyle name="Currency 39" xfId="114" xr:uid="{00000000-0005-0000-0000-000071000000}"/>
    <cellStyle name="Currency 4" xfId="115" xr:uid="{00000000-0005-0000-0000-000072000000}"/>
    <cellStyle name="Currency 4 2" xfId="116" xr:uid="{00000000-0005-0000-0000-000073000000}"/>
    <cellStyle name="Currency 40" xfId="117" xr:uid="{00000000-0005-0000-0000-000074000000}"/>
    <cellStyle name="Currency 41" xfId="118" xr:uid="{00000000-0005-0000-0000-000075000000}"/>
    <cellStyle name="Currency 42" xfId="119" xr:uid="{00000000-0005-0000-0000-000076000000}"/>
    <cellStyle name="Currency 43" xfId="120" xr:uid="{00000000-0005-0000-0000-000077000000}"/>
    <cellStyle name="Currency 44" xfId="121" xr:uid="{00000000-0005-0000-0000-000078000000}"/>
    <cellStyle name="Currency 45" xfId="122" xr:uid="{00000000-0005-0000-0000-000079000000}"/>
    <cellStyle name="Currency 46" xfId="123" xr:uid="{00000000-0005-0000-0000-00007A000000}"/>
    <cellStyle name="Currency 47" xfId="124" xr:uid="{00000000-0005-0000-0000-00007B000000}"/>
    <cellStyle name="Currency 48" xfId="125" xr:uid="{00000000-0005-0000-0000-00007C000000}"/>
    <cellStyle name="Currency 49" xfId="126" xr:uid="{00000000-0005-0000-0000-00007D000000}"/>
    <cellStyle name="Currency 5" xfId="127" xr:uid="{00000000-0005-0000-0000-00007E000000}"/>
    <cellStyle name="Currency 5 2" xfId="128" xr:uid="{00000000-0005-0000-0000-00007F000000}"/>
    <cellStyle name="Currency 50" xfId="129" xr:uid="{00000000-0005-0000-0000-000080000000}"/>
    <cellStyle name="Currency 51" xfId="130" xr:uid="{00000000-0005-0000-0000-000081000000}"/>
    <cellStyle name="Currency 52" xfId="131" xr:uid="{00000000-0005-0000-0000-000082000000}"/>
    <cellStyle name="Currency 53" xfId="132" xr:uid="{00000000-0005-0000-0000-000083000000}"/>
    <cellStyle name="Currency 54" xfId="133" xr:uid="{00000000-0005-0000-0000-000084000000}"/>
    <cellStyle name="Currency 55" xfId="134" xr:uid="{00000000-0005-0000-0000-000085000000}"/>
    <cellStyle name="Currency 56" xfId="135" xr:uid="{00000000-0005-0000-0000-000086000000}"/>
    <cellStyle name="Currency 57" xfId="136" xr:uid="{00000000-0005-0000-0000-000087000000}"/>
    <cellStyle name="Currency 58" xfId="137" xr:uid="{00000000-0005-0000-0000-000088000000}"/>
    <cellStyle name="Currency 59" xfId="138" xr:uid="{00000000-0005-0000-0000-000089000000}"/>
    <cellStyle name="Currency 6" xfId="139" xr:uid="{00000000-0005-0000-0000-00008A000000}"/>
    <cellStyle name="Currency 60" xfId="140" xr:uid="{00000000-0005-0000-0000-00008B000000}"/>
    <cellStyle name="Currency 61" xfId="141" xr:uid="{00000000-0005-0000-0000-00008C000000}"/>
    <cellStyle name="Currency 62" xfId="142" xr:uid="{00000000-0005-0000-0000-00008D000000}"/>
    <cellStyle name="Currency 63" xfId="143" xr:uid="{00000000-0005-0000-0000-00008E000000}"/>
    <cellStyle name="Currency 64" xfId="144" xr:uid="{00000000-0005-0000-0000-00008F000000}"/>
    <cellStyle name="Currency 65" xfId="145" xr:uid="{00000000-0005-0000-0000-000090000000}"/>
    <cellStyle name="Currency 66" xfId="146" xr:uid="{00000000-0005-0000-0000-000091000000}"/>
    <cellStyle name="Currency 67" xfId="147" xr:uid="{00000000-0005-0000-0000-000092000000}"/>
    <cellStyle name="Currency 68" xfId="148" xr:uid="{00000000-0005-0000-0000-000093000000}"/>
    <cellStyle name="Currency 69" xfId="149" xr:uid="{00000000-0005-0000-0000-000094000000}"/>
    <cellStyle name="Currency 7" xfId="150" xr:uid="{00000000-0005-0000-0000-000095000000}"/>
    <cellStyle name="Currency 70" xfId="151" xr:uid="{00000000-0005-0000-0000-000096000000}"/>
    <cellStyle name="Currency 71" xfId="152" xr:uid="{00000000-0005-0000-0000-000097000000}"/>
    <cellStyle name="Currency 72" xfId="153" xr:uid="{00000000-0005-0000-0000-000098000000}"/>
    <cellStyle name="Currency 73" xfId="154" xr:uid="{00000000-0005-0000-0000-000099000000}"/>
    <cellStyle name="Currency 74" xfId="155" xr:uid="{00000000-0005-0000-0000-00009A000000}"/>
    <cellStyle name="Currency 75" xfId="156" xr:uid="{00000000-0005-0000-0000-00009B000000}"/>
    <cellStyle name="Currency 76" xfId="157" xr:uid="{00000000-0005-0000-0000-00009C000000}"/>
    <cellStyle name="Currency 77" xfId="158" xr:uid="{00000000-0005-0000-0000-00009D000000}"/>
    <cellStyle name="Currency 78" xfId="159" xr:uid="{00000000-0005-0000-0000-00009E000000}"/>
    <cellStyle name="Currency 79" xfId="160" xr:uid="{00000000-0005-0000-0000-00009F000000}"/>
    <cellStyle name="Currency 8" xfId="161" xr:uid="{00000000-0005-0000-0000-0000A0000000}"/>
    <cellStyle name="Currency 80" xfId="162" xr:uid="{00000000-0005-0000-0000-0000A1000000}"/>
    <cellStyle name="Currency 81" xfId="163" xr:uid="{00000000-0005-0000-0000-0000A2000000}"/>
    <cellStyle name="Currency 82" xfId="459" xr:uid="{00000000-0005-0000-0000-0000A3000000}"/>
    <cellStyle name="Currency 9" xfId="164" xr:uid="{00000000-0005-0000-0000-0000A4000000}"/>
    <cellStyle name="DefaultRowStyle" xfId="165" xr:uid="{00000000-0005-0000-0000-0000A5000000}"/>
    <cellStyle name="Excel Built-in Normal" xfId="166" xr:uid="{00000000-0005-0000-0000-0000A6000000}"/>
    <cellStyle name="Excel Built-in Normal 1" xfId="167" xr:uid="{00000000-0005-0000-0000-0000A7000000}"/>
    <cellStyle name="Excel Built-in Normal 2" xfId="168" xr:uid="{00000000-0005-0000-0000-0000A8000000}"/>
    <cellStyle name="Excel Built-in Normal 3" xfId="169" xr:uid="{00000000-0005-0000-0000-0000A9000000}"/>
    <cellStyle name="Excel Built-in Normal 4" xfId="170" xr:uid="{00000000-0005-0000-0000-0000AA000000}"/>
    <cellStyle name="Excel Built-in Normal 5" xfId="171" xr:uid="{00000000-0005-0000-0000-0000AB000000}"/>
    <cellStyle name="Explanatory Text 2" xfId="172" xr:uid="{00000000-0005-0000-0000-0000AC000000}"/>
    <cellStyle name="Good 10" xfId="173" xr:uid="{00000000-0005-0000-0000-0000AD000000}"/>
    <cellStyle name="Good 10 2" xfId="174" xr:uid="{00000000-0005-0000-0000-0000AE000000}"/>
    <cellStyle name="Good 11" xfId="175" xr:uid="{00000000-0005-0000-0000-0000AF000000}"/>
    <cellStyle name="Good 11 2" xfId="176" xr:uid="{00000000-0005-0000-0000-0000B0000000}"/>
    <cellStyle name="Good 12" xfId="177" xr:uid="{00000000-0005-0000-0000-0000B1000000}"/>
    <cellStyle name="Good 12 2" xfId="178" xr:uid="{00000000-0005-0000-0000-0000B2000000}"/>
    <cellStyle name="Good 13" xfId="179" xr:uid="{00000000-0005-0000-0000-0000B3000000}"/>
    <cellStyle name="Good 13 2" xfId="180" xr:uid="{00000000-0005-0000-0000-0000B4000000}"/>
    <cellStyle name="Good 2" xfId="181" xr:uid="{00000000-0005-0000-0000-0000B5000000}"/>
    <cellStyle name="Good 3" xfId="182" xr:uid="{00000000-0005-0000-0000-0000B6000000}"/>
    <cellStyle name="Good 4" xfId="183" xr:uid="{00000000-0005-0000-0000-0000B7000000}"/>
    <cellStyle name="Good 5" xfId="184" xr:uid="{00000000-0005-0000-0000-0000B8000000}"/>
    <cellStyle name="Good 6" xfId="185" xr:uid="{00000000-0005-0000-0000-0000B9000000}"/>
    <cellStyle name="Good 7" xfId="186" xr:uid="{00000000-0005-0000-0000-0000BA000000}"/>
    <cellStyle name="Good 7 2" xfId="187" xr:uid="{00000000-0005-0000-0000-0000BB000000}"/>
    <cellStyle name="Good 8" xfId="188" xr:uid="{00000000-0005-0000-0000-0000BC000000}"/>
    <cellStyle name="Good 8 2" xfId="189" xr:uid="{00000000-0005-0000-0000-0000BD000000}"/>
    <cellStyle name="Good 9" xfId="190" xr:uid="{00000000-0005-0000-0000-0000BE000000}"/>
    <cellStyle name="Good 9 2" xfId="191" xr:uid="{00000000-0005-0000-0000-0000BF000000}"/>
    <cellStyle name="Heading 1 2" xfId="192" xr:uid="{00000000-0005-0000-0000-0000C0000000}"/>
    <cellStyle name="Heading 2 2" xfId="193" xr:uid="{00000000-0005-0000-0000-0000C1000000}"/>
    <cellStyle name="Heading 3 2" xfId="194" xr:uid="{00000000-0005-0000-0000-0000C2000000}"/>
    <cellStyle name="Heading 4 2" xfId="195" xr:uid="{00000000-0005-0000-0000-0000C3000000}"/>
    <cellStyle name="Hyperlink" xfId="460" builtinId="8"/>
    <cellStyle name="Hyperlink 2" xfId="196" xr:uid="{00000000-0005-0000-0000-0000C4000000}"/>
    <cellStyle name="Input 2" xfId="197" xr:uid="{00000000-0005-0000-0000-0000C5000000}"/>
    <cellStyle name="Linked Cell 2" xfId="198" xr:uid="{00000000-0005-0000-0000-0000C6000000}"/>
    <cellStyle name="n2wdb" xfId="199" xr:uid="{00000000-0005-0000-0000-0000C7000000}"/>
    <cellStyle name="n4wdb" xfId="200" xr:uid="{00000000-0005-0000-0000-0000C8000000}"/>
    <cellStyle name="Neutral 10" xfId="201" xr:uid="{00000000-0005-0000-0000-0000C9000000}"/>
    <cellStyle name="Neutral 10 2" xfId="202" xr:uid="{00000000-0005-0000-0000-0000CA000000}"/>
    <cellStyle name="Neutral 11" xfId="203" xr:uid="{00000000-0005-0000-0000-0000CB000000}"/>
    <cellStyle name="Neutral 11 2" xfId="204" xr:uid="{00000000-0005-0000-0000-0000CC000000}"/>
    <cellStyle name="Neutral 12" xfId="205" xr:uid="{00000000-0005-0000-0000-0000CD000000}"/>
    <cellStyle name="Neutral 12 2" xfId="206" xr:uid="{00000000-0005-0000-0000-0000CE000000}"/>
    <cellStyle name="Neutral 13" xfId="207" xr:uid="{00000000-0005-0000-0000-0000CF000000}"/>
    <cellStyle name="Neutral 13 2" xfId="208" xr:uid="{00000000-0005-0000-0000-0000D0000000}"/>
    <cellStyle name="Neutral 2" xfId="209" xr:uid="{00000000-0005-0000-0000-0000D1000000}"/>
    <cellStyle name="Neutral 3" xfId="210" xr:uid="{00000000-0005-0000-0000-0000D2000000}"/>
    <cellStyle name="Neutral 4" xfId="211" xr:uid="{00000000-0005-0000-0000-0000D3000000}"/>
    <cellStyle name="Neutral 5" xfId="212" xr:uid="{00000000-0005-0000-0000-0000D4000000}"/>
    <cellStyle name="Neutral 6" xfId="213" xr:uid="{00000000-0005-0000-0000-0000D5000000}"/>
    <cellStyle name="Neutral 7" xfId="214" xr:uid="{00000000-0005-0000-0000-0000D6000000}"/>
    <cellStyle name="Neutral 7 2" xfId="215" xr:uid="{00000000-0005-0000-0000-0000D7000000}"/>
    <cellStyle name="Neutral 8" xfId="216" xr:uid="{00000000-0005-0000-0000-0000D8000000}"/>
    <cellStyle name="Neutral 8 2" xfId="217" xr:uid="{00000000-0005-0000-0000-0000D9000000}"/>
    <cellStyle name="Neutral 9" xfId="218" xr:uid="{00000000-0005-0000-0000-0000DA000000}"/>
    <cellStyle name="Neutral 9 2" xfId="219" xr:uid="{00000000-0005-0000-0000-0000DB000000}"/>
    <cellStyle name="Normal" xfId="0" builtinId="0"/>
    <cellStyle name="Normal 10" xfId="220" xr:uid="{00000000-0005-0000-0000-0000DC000000}"/>
    <cellStyle name="Normal 2" xfId="221" xr:uid="{00000000-0005-0000-0000-0000DD000000}"/>
    <cellStyle name="Normal 2 10" xfId="222" xr:uid="{00000000-0005-0000-0000-0000DE000000}"/>
    <cellStyle name="Normal 2 11" xfId="223" xr:uid="{00000000-0005-0000-0000-0000DF000000}"/>
    <cellStyle name="Normal 2 12" xfId="224" xr:uid="{00000000-0005-0000-0000-0000E0000000}"/>
    <cellStyle name="Normal 2 13" xfId="225" xr:uid="{00000000-0005-0000-0000-0000E1000000}"/>
    <cellStyle name="Normal 2 14" xfId="226" xr:uid="{00000000-0005-0000-0000-0000E2000000}"/>
    <cellStyle name="Normal 2 15" xfId="227" xr:uid="{00000000-0005-0000-0000-0000E3000000}"/>
    <cellStyle name="Normal 2 16" xfId="228" xr:uid="{00000000-0005-0000-0000-0000E4000000}"/>
    <cellStyle name="Normal 2 17" xfId="229" xr:uid="{00000000-0005-0000-0000-0000E5000000}"/>
    <cellStyle name="Normal 2 18" xfId="230" xr:uid="{00000000-0005-0000-0000-0000E6000000}"/>
    <cellStyle name="Normal 2 19" xfId="231" xr:uid="{00000000-0005-0000-0000-0000E7000000}"/>
    <cellStyle name="Normal 2 2" xfId="232" xr:uid="{00000000-0005-0000-0000-0000E8000000}"/>
    <cellStyle name="Normal 2 2 2" xfId="233" xr:uid="{00000000-0005-0000-0000-0000E9000000}"/>
    <cellStyle name="Normal 2 2 2 2" xfId="234" xr:uid="{00000000-0005-0000-0000-0000EA000000}"/>
    <cellStyle name="Normal 2 2 2 2 2" xfId="235" xr:uid="{00000000-0005-0000-0000-0000EB000000}"/>
    <cellStyle name="Normal 2 2 2 3" xfId="236" xr:uid="{00000000-0005-0000-0000-0000EC000000}"/>
    <cellStyle name="Normal 2 2 3" xfId="237" xr:uid="{00000000-0005-0000-0000-0000ED000000}"/>
    <cellStyle name="Normal 2 2 4" xfId="238" xr:uid="{00000000-0005-0000-0000-0000EE000000}"/>
    <cellStyle name="Normal 2 2 4 2" xfId="239" xr:uid="{00000000-0005-0000-0000-0000EF000000}"/>
    <cellStyle name="Normal 2 20" xfId="240" xr:uid="{00000000-0005-0000-0000-0000F0000000}"/>
    <cellStyle name="Normal 2 21" xfId="241" xr:uid="{00000000-0005-0000-0000-0000F1000000}"/>
    <cellStyle name="Normal 2 22" xfId="242" xr:uid="{00000000-0005-0000-0000-0000F2000000}"/>
    <cellStyle name="Normal 2 23" xfId="243" xr:uid="{00000000-0005-0000-0000-0000F3000000}"/>
    <cellStyle name="Normal 2 24" xfId="244" xr:uid="{00000000-0005-0000-0000-0000F4000000}"/>
    <cellStyle name="Normal 2 25" xfId="245" xr:uid="{00000000-0005-0000-0000-0000F5000000}"/>
    <cellStyle name="Normal 2 26" xfId="246" xr:uid="{00000000-0005-0000-0000-0000F6000000}"/>
    <cellStyle name="Normal 2 27" xfId="247" xr:uid="{00000000-0005-0000-0000-0000F7000000}"/>
    <cellStyle name="Normal 2 28" xfId="248" xr:uid="{00000000-0005-0000-0000-0000F8000000}"/>
    <cellStyle name="Normal 2 29" xfId="249" xr:uid="{00000000-0005-0000-0000-0000F9000000}"/>
    <cellStyle name="Normal 2 3" xfId="250" xr:uid="{00000000-0005-0000-0000-0000FA000000}"/>
    <cellStyle name="Normal 2 30" xfId="251" xr:uid="{00000000-0005-0000-0000-0000FB000000}"/>
    <cellStyle name="Normal 2 31" xfId="252" xr:uid="{00000000-0005-0000-0000-0000FC000000}"/>
    <cellStyle name="Normal 2 32" xfId="253" xr:uid="{00000000-0005-0000-0000-0000FD000000}"/>
    <cellStyle name="Normal 2 33" xfId="254" xr:uid="{00000000-0005-0000-0000-0000FE000000}"/>
    <cellStyle name="Normal 2 34" xfId="255" xr:uid="{00000000-0005-0000-0000-0000FF000000}"/>
    <cellStyle name="Normal 2 35" xfId="256" xr:uid="{00000000-0005-0000-0000-000000010000}"/>
    <cellStyle name="Normal 2 36" xfId="257" xr:uid="{00000000-0005-0000-0000-000001010000}"/>
    <cellStyle name="Normal 2 4" xfId="258" xr:uid="{00000000-0005-0000-0000-000002010000}"/>
    <cellStyle name="Normal 2 5" xfId="259" xr:uid="{00000000-0005-0000-0000-000003010000}"/>
    <cellStyle name="Normal 2 6" xfId="260" xr:uid="{00000000-0005-0000-0000-000004010000}"/>
    <cellStyle name="Normal 2 7" xfId="261" xr:uid="{00000000-0005-0000-0000-000005010000}"/>
    <cellStyle name="Normal 2 8" xfId="262" xr:uid="{00000000-0005-0000-0000-000006010000}"/>
    <cellStyle name="Normal 2 9" xfId="263" xr:uid="{00000000-0005-0000-0000-000007010000}"/>
    <cellStyle name="Normal 3" xfId="264" xr:uid="{00000000-0005-0000-0000-000008010000}"/>
    <cellStyle name="Normal 3 10" xfId="265" xr:uid="{00000000-0005-0000-0000-000009010000}"/>
    <cellStyle name="Normal 3 10 2" xfId="266" xr:uid="{00000000-0005-0000-0000-00000A010000}"/>
    <cellStyle name="Normal 3 11" xfId="267" xr:uid="{00000000-0005-0000-0000-00000B010000}"/>
    <cellStyle name="Normal 3 11 2" xfId="268" xr:uid="{00000000-0005-0000-0000-00000C010000}"/>
    <cellStyle name="Normal 3 12" xfId="269" xr:uid="{00000000-0005-0000-0000-00000D010000}"/>
    <cellStyle name="Normal 3 12 2" xfId="270" xr:uid="{00000000-0005-0000-0000-00000E010000}"/>
    <cellStyle name="Normal 3 13" xfId="271" xr:uid="{00000000-0005-0000-0000-00000F010000}"/>
    <cellStyle name="Normal 3 13 2" xfId="272" xr:uid="{00000000-0005-0000-0000-000010010000}"/>
    <cellStyle name="Normal 3 14" xfId="273" xr:uid="{00000000-0005-0000-0000-000011010000}"/>
    <cellStyle name="Normal 3 14 2" xfId="274" xr:uid="{00000000-0005-0000-0000-000012010000}"/>
    <cellStyle name="Normal 3 15" xfId="275" xr:uid="{00000000-0005-0000-0000-000013010000}"/>
    <cellStyle name="Normal 3 15 2" xfId="276" xr:uid="{00000000-0005-0000-0000-000014010000}"/>
    <cellStyle name="Normal 3 16" xfId="277" xr:uid="{00000000-0005-0000-0000-000015010000}"/>
    <cellStyle name="Normal 3 16 2" xfId="278" xr:uid="{00000000-0005-0000-0000-000016010000}"/>
    <cellStyle name="Normal 3 17" xfId="279" xr:uid="{00000000-0005-0000-0000-000017010000}"/>
    <cellStyle name="Normal 3 17 2" xfId="280" xr:uid="{00000000-0005-0000-0000-000018010000}"/>
    <cellStyle name="Normal 3 18" xfId="281" xr:uid="{00000000-0005-0000-0000-000019010000}"/>
    <cellStyle name="Normal 3 18 2" xfId="282" xr:uid="{00000000-0005-0000-0000-00001A010000}"/>
    <cellStyle name="Normal 3 19" xfId="283" xr:uid="{00000000-0005-0000-0000-00001B010000}"/>
    <cellStyle name="Normal 3 19 2" xfId="284" xr:uid="{00000000-0005-0000-0000-00001C010000}"/>
    <cellStyle name="Normal 3 2" xfId="285" xr:uid="{00000000-0005-0000-0000-00001D010000}"/>
    <cellStyle name="Normal 3 2 2" xfId="286" xr:uid="{00000000-0005-0000-0000-00001E010000}"/>
    <cellStyle name="Normal 3 2 3" xfId="287" xr:uid="{00000000-0005-0000-0000-00001F010000}"/>
    <cellStyle name="Normal 3 2 4" xfId="288" xr:uid="{00000000-0005-0000-0000-000020010000}"/>
    <cellStyle name="Normal 3 20" xfId="289" xr:uid="{00000000-0005-0000-0000-000021010000}"/>
    <cellStyle name="Normal 3 20 2" xfId="290" xr:uid="{00000000-0005-0000-0000-000022010000}"/>
    <cellStyle name="Normal 3 21" xfId="291" xr:uid="{00000000-0005-0000-0000-000023010000}"/>
    <cellStyle name="Normal 3 21 2" xfId="292" xr:uid="{00000000-0005-0000-0000-000024010000}"/>
    <cellStyle name="Normal 3 22" xfId="293" xr:uid="{00000000-0005-0000-0000-000025010000}"/>
    <cellStyle name="Normal 3 22 2" xfId="294" xr:uid="{00000000-0005-0000-0000-000026010000}"/>
    <cellStyle name="Normal 3 23" xfId="295" xr:uid="{00000000-0005-0000-0000-000027010000}"/>
    <cellStyle name="Normal 3 3" xfId="296" xr:uid="{00000000-0005-0000-0000-000028010000}"/>
    <cellStyle name="Normal 3 3 2" xfId="297" xr:uid="{00000000-0005-0000-0000-000029010000}"/>
    <cellStyle name="Normal 3 4" xfId="298" xr:uid="{00000000-0005-0000-0000-00002A010000}"/>
    <cellStyle name="Normal 3 4 2" xfId="299" xr:uid="{00000000-0005-0000-0000-00002B010000}"/>
    <cellStyle name="Normal 3 5" xfId="300" xr:uid="{00000000-0005-0000-0000-00002C010000}"/>
    <cellStyle name="Normal 3 5 2" xfId="301" xr:uid="{00000000-0005-0000-0000-00002D010000}"/>
    <cellStyle name="Normal 3 6" xfId="302" xr:uid="{00000000-0005-0000-0000-00002E010000}"/>
    <cellStyle name="Normal 3 6 2" xfId="303" xr:uid="{00000000-0005-0000-0000-00002F010000}"/>
    <cellStyle name="Normal 3 7" xfId="304" xr:uid="{00000000-0005-0000-0000-000030010000}"/>
    <cellStyle name="Normal 3 7 2" xfId="305" xr:uid="{00000000-0005-0000-0000-000031010000}"/>
    <cellStyle name="Normal 3 8" xfId="306" xr:uid="{00000000-0005-0000-0000-000032010000}"/>
    <cellStyle name="Normal 3 8 2" xfId="307" xr:uid="{00000000-0005-0000-0000-000033010000}"/>
    <cellStyle name="Normal 3 9" xfId="308" xr:uid="{00000000-0005-0000-0000-000034010000}"/>
    <cellStyle name="Normal 3 9 2" xfId="309" xr:uid="{00000000-0005-0000-0000-000035010000}"/>
    <cellStyle name="Normal 4" xfId="310" xr:uid="{00000000-0005-0000-0000-000036010000}"/>
    <cellStyle name="Normal 4 10" xfId="311" xr:uid="{00000000-0005-0000-0000-000037010000}"/>
    <cellStyle name="Normal 4 10 2" xfId="312" xr:uid="{00000000-0005-0000-0000-000038010000}"/>
    <cellStyle name="Normal 4 11" xfId="313" xr:uid="{00000000-0005-0000-0000-000039010000}"/>
    <cellStyle name="Normal 4 11 2" xfId="314" xr:uid="{00000000-0005-0000-0000-00003A010000}"/>
    <cellStyle name="Normal 4 12" xfId="315" xr:uid="{00000000-0005-0000-0000-00003B010000}"/>
    <cellStyle name="Normal 4 12 2" xfId="316" xr:uid="{00000000-0005-0000-0000-00003C010000}"/>
    <cellStyle name="Normal 4 13" xfId="317" xr:uid="{00000000-0005-0000-0000-00003D010000}"/>
    <cellStyle name="Normal 4 13 2" xfId="318" xr:uid="{00000000-0005-0000-0000-00003E010000}"/>
    <cellStyle name="Normal 4 14" xfId="319" xr:uid="{00000000-0005-0000-0000-00003F010000}"/>
    <cellStyle name="Normal 4 14 2" xfId="320" xr:uid="{00000000-0005-0000-0000-000040010000}"/>
    <cellStyle name="Normal 4 15" xfId="321" xr:uid="{00000000-0005-0000-0000-000041010000}"/>
    <cellStyle name="Normal 4 15 2" xfId="322" xr:uid="{00000000-0005-0000-0000-000042010000}"/>
    <cellStyle name="Normal 4 16" xfId="323" xr:uid="{00000000-0005-0000-0000-000043010000}"/>
    <cellStyle name="Normal 4 16 2" xfId="324" xr:uid="{00000000-0005-0000-0000-000044010000}"/>
    <cellStyle name="Normal 4 17" xfId="325" xr:uid="{00000000-0005-0000-0000-000045010000}"/>
    <cellStyle name="Normal 4 17 2" xfId="326" xr:uid="{00000000-0005-0000-0000-000046010000}"/>
    <cellStyle name="Normal 4 18" xfId="327" xr:uid="{00000000-0005-0000-0000-000047010000}"/>
    <cellStyle name="Normal 4 18 2" xfId="328" xr:uid="{00000000-0005-0000-0000-000048010000}"/>
    <cellStyle name="Normal 4 19" xfId="329" xr:uid="{00000000-0005-0000-0000-000049010000}"/>
    <cellStyle name="Normal 4 19 2" xfId="330" xr:uid="{00000000-0005-0000-0000-00004A010000}"/>
    <cellStyle name="Normal 4 2" xfId="331" xr:uid="{00000000-0005-0000-0000-00004B010000}"/>
    <cellStyle name="Normal 4 2 2" xfId="332" xr:uid="{00000000-0005-0000-0000-00004C010000}"/>
    <cellStyle name="Normal 4 20" xfId="333" xr:uid="{00000000-0005-0000-0000-00004D010000}"/>
    <cellStyle name="Normal 4 20 2" xfId="334" xr:uid="{00000000-0005-0000-0000-00004E010000}"/>
    <cellStyle name="Normal 4 21" xfId="335" xr:uid="{00000000-0005-0000-0000-00004F010000}"/>
    <cellStyle name="Normal 4 21 2" xfId="336" xr:uid="{00000000-0005-0000-0000-000050010000}"/>
    <cellStyle name="Normal 4 22" xfId="337" xr:uid="{00000000-0005-0000-0000-000051010000}"/>
    <cellStyle name="Normal 4 22 2" xfId="338" xr:uid="{00000000-0005-0000-0000-000052010000}"/>
    <cellStyle name="Normal 4 3" xfId="339" xr:uid="{00000000-0005-0000-0000-000053010000}"/>
    <cellStyle name="Normal 4 3 2" xfId="340" xr:uid="{00000000-0005-0000-0000-000054010000}"/>
    <cellStyle name="Normal 4 4" xfId="341" xr:uid="{00000000-0005-0000-0000-000055010000}"/>
    <cellStyle name="Normal 4 4 2" xfId="342" xr:uid="{00000000-0005-0000-0000-000056010000}"/>
    <cellStyle name="Normal 4 5" xfId="343" xr:uid="{00000000-0005-0000-0000-000057010000}"/>
    <cellStyle name="Normal 4 5 2" xfId="344" xr:uid="{00000000-0005-0000-0000-000058010000}"/>
    <cellStyle name="Normal 4 6" xfId="345" xr:uid="{00000000-0005-0000-0000-000059010000}"/>
    <cellStyle name="Normal 4 6 2" xfId="346" xr:uid="{00000000-0005-0000-0000-00005A010000}"/>
    <cellStyle name="Normal 4 7" xfId="347" xr:uid="{00000000-0005-0000-0000-00005B010000}"/>
    <cellStyle name="Normal 4 7 2" xfId="348" xr:uid="{00000000-0005-0000-0000-00005C010000}"/>
    <cellStyle name="Normal 4 8" xfId="349" xr:uid="{00000000-0005-0000-0000-00005D010000}"/>
    <cellStyle name="Normal 4 8 2" xfId="350" xr:uid="{00000000-0005-0000-0000-00005E010000}"/>
    <cellStyle name="Normal 4 9" xfId="351" xr:uid="{00000000-0005-0000-0000-00005F010000}"/>
    <cellStyle name="Normal 4 9 2" xfId="352" xr:uid="{00000000-0005-0000-0000-000060010000}"/>
    <cellStyle name="Normal 5" xfId="353" xr:uid="{00000000-0005-0000-0000-000061010000}"/>
    <cellStyle name="Normal 5 10" xfId="354" xr:uid="{00000000-0005-0000-0000-000062010000}"/>
    <cellStyle name="Normal 5 10 2" xfId="355" xr:uid="{00000000-0005-0000-0000-000063010000}"/>
    <cellStyle name="Normal 5 11" xfId="356" xr:uid="{00000000-0005-0000-0000-000064010000}"/>
    <cellStyle name="Normal 5 11 2" xfId="357" xr:uid="{00000000-0005-0000-0000-000065010000}"/>
    <cellStyle name="Normal 5 12" xfId="358" xr:uid="{00000000-0005-0000-0000-000066010000}"/>
    <cellStyle name="Normal 5 12 2" xfId="359" xr:uid="{00000000-0005-0000-0000-000067010000}"/>
    <cellStyle name="Normal 5 13" xfId="360" xr:uid="{00000000-0005-0000-0000-000068010000}"/>
    <cellStyle name="Normal 5 13 2" xfId="361" xr:uid="{00000000-0005-0000-0000-000069010000}"/>
    <cellStyle name="Normal 5 14" xfId="362" xr:uid="{00000000-0005-0000-0000-00006A010000}"/>
    <cellStyle name="Normal 5 14 2" xfId="363" xr:uid="{00000000-0005-0000-0000-00006B010000}"/>
    <cellStyle name="Normal 5 15" xfId="364" xr:uid="{00000000-0005-0000-0000-00006C010000}"/>
    <cellStyle name="Normal 5 15 2" xfId="365" xr:uid="{00000000-0005-0000-0000-00006D010000}"/>
    <cellStyle name="Normal 5 16" xfId="366" xr:uid="{00000000-0005-0000-0000-00006E010000}"/>
    <cellStyle name="Normal 5 16 2" xfId="367" xr:uid="{00000000-0005-0000-0000-00006F010000}"/>
    <cellStyle name="Normal 5 17" xfId="368" xr:uid="{00000000-0005-0000-0000-000070010000}"/>
    <cellStyle name="Normal 5 17 2" xfId="369" xr:uid="{00000000-0005-0000-0000-000071010000}"/>
    <cellStyle name="Normal 5 18" xfId="370" xr:uid="{00000000-0005-0000-0000-000072010000}"/>
    <cellStyle name="Normal 5 18 2" xfId="371" xr:uid="{00000000-0005-0000-0000-000073010000}"/>
    <cellStyle name="Normal 5 19" xfId="372" xr:uid="{00000000-0005-0000-0000-000074010000}"/>
    <cellStyle name="Normal 5 19 2" xfId="373" xr:uid="{00000000-0005-0000-0000-000075010000}"/>
    <cellStyle name="Normal 5 2" xfId="374" xr:uid="{00000000-0005-0000-0000-000076010000}"/>
    <cellStyle name="Normal 5 2 2" xfId="375" xr:uid="{00000000-0005-0000-0000-000077010000}"/>
    <cellStyle name="Normal 5 20" xfId="376" xr:uid="{00000000-0005-0000-0000-000078010000}"/>
    <cellStyle name="Normal 5 20 2" xfId="377" xr:uid="{00000000-0005-0000-0000-000079010000}"/>
    <cellStyle name="Normal 5 21" xfId="378" xr:uid="{00000000-0005-0000-0000-00007A010000}"/>
    <cellStyle name="Normal 5 21 2" xfId="379" xr:uid="{00000000-0005-0000-0000-00007B010000}"/>
    <cellStyle name="Normal 5 22" xfId="380" xr:uid="{00000000-0005-0000-0000-00007C010000}"/>
    <cellStyle name="Normal 5 22 2" xfId="381" xr:uid="{00000000-0005-0000-0000-00007D010000}"/>
    <cellStyle name="Normal 5 3" xfId="382" xr:uid="{00000000-0005-0000-0000-00007E010000}"/>
    <cellStyle name="Normal 5 3 2" xfId="383" xr:uid="{00000000-0005-0000-0000-00007F010000}"/>
    <cellStyle name="Normal 5 4" xfId="384" xr:uid="{00000000-0005-0000-0000-000080010000}"/>
    <cellStyle name="Normal 5 4 2" xfId="385" xr:uid="{00000000-0005-0000-0000-000081010000}"/>
    <cellStyle name="Normal 5 5" xfId="386" xr:uid="{00000000-0005-0000-0000-000082010000}"/>
    <cellStyle name="Normal 5 5 2" xfId="387" xr:uid="{00000000-0005-0000-0000-000083010000}"/>
    <cellStyle name="Normal 5 6" xfId="388" xr:uid="{00000000-0005-0000-0000-000084010000}"/>
    <cellStyle name="Normal 5 6 2" xfId="389" xr:uid="{00000000-0005-0000-0000-000085010000}"/>
    <cellStyle name="Normal 5 7" xfId="390" xr:uid="{00000000-0005-0000-0000-000086010000}"/>
    <cellStyle name="Normal 5 7 2" xfId="391" xr:uid="{00000000-0005-0000-0000-000087010000}"/>
    <cellStyle name="Normal 5 8" xfId="392" xr:uid="{00000000-0005-0000-0000-000088010000}"/>
    <cellStyle name="Normal 5 8 2" xfId="393" xr:uid="{00000000-0005-0000-0000-000089010000}"/>
    <cellStyle name="Normal 5 9" xfId="394" xr:uid="{00000000-0005-0000-0000-00008A010000}"/>
    <cellStyle name="Normal 5 9 2" xfId="395" xr:uid="{00000000-0005-0000-0000-00008B010000}"/>
    <cellStyle name="Normal 6" xfId="396" xr:uid="{00000000-0005-0000-0000-00008C010000}"/>
    <cellStyle name="Normal 6 10" xfId="397" xr:uid="{00000000-0005-0000-0000-00008D010000}"/>
    <cellStyle name="Normal 6 10 2" xfId="398" xr:uid="{00000000-0005-0000-0000-00008E010000}"/>
    <cellStyle name="Normal 6 11" xfId="399" xr:uid="{00000000-0005-0000-0000-00008F010000}"/>
    <cellStyle name="Normal 6 11 2" xfId="400" xr:uid="{00000000-0005-0000-0000-000090010000}"/>
    <cellStyle name="Normal 6 12" xfId="401" xr:uid="{00000000-0005-0000-0000-000091010000}"/>
    <cellStyle name="Normal 6 12 2" xfId="402" xr:uid="{00000000-0005-0000-0000-000092010000}"/>
    <cellStyle name="Normal 6 13" xfId="403" xr:uid="{00000000-0005-0000-0000-000093010000}"/>
    <cellStyle name="Normal 6 13 2" xfId="404" xr:uid="{00000000-0005-0000-0000-000094010000}"/>
    <cellStyle name="Normal 6 14" xfId="405" xr:uid="{00000000-0005-0000-0000-000095010000}"/>
    <cellStyle name="Normal 6 14 2" xfId="406" xr:uid="{00000000-0005-0000-0000-000096010000}"/>
    <cellStyle name="Normal 6 15" xfId="407" xr:uid="{00000000-0005-0000-0000-000097010000}"/>
    <cellStyle name="Normal 6 15 2" xfId="408" xr:uid="{00000000-0005-0000-0000-000098010000}"/>
    <cellStyle name="Normal 6 16" xfId="409" xr:uid="{00000000-0005-0000-0000-000099010000}"/>
    <cellStyle name="Normal 6 16 2" xfId="410" xr:uid="{00000000-0005-0000-0000-00009A010000}"/>
    <cellStyle name="Normal 6 17" xfId="411" xr:uid="{00000000-0005-0000-0000-00009B010000}"/>
    <cellStyle name="Normal 6 17 2" xfId="412" xr:uid="{00000000-0005-0000-0000-00009C010000}"/>
    <cellStyle name="Normal 6 18" xfId="413" xr:uid="{00000000-0005-0000-0000-00009D010000}"/>
    <cellStyle name="Normal 6 18 2" xfId="414" xr:uid="{00000000-0005-0000-0000-00009E010000}"/>
    <cellStyle name="Normal 6 19" xfId="415" xr:uid="{00000000-0005-0000-0000-00009F010000}"/>
    <cellStyle name="Normal 6 19 2" xfId="416" xr:uid="{00000000-0005-0000-0000-0000A0010000}"/>
    <cellStyle name="Normal 6 2" xfId="417" xr:uid="{00000000-0005-0000-0000-0000A1010000}"/>
    <cellStyle name="Normal 6 2 2" xfId="418" xr:uid="{00000000-0005-0000-0000-0000A2010000}"/>
    <cellStyle name="Normal 6 20" xfId="419" xr:uid="{00000000-0005-0000-0000-0000A3010000}"/>
    <cellStyle name="Normal 6 20 2" xfId="420" xr:uid="{00000000-0005-0000-0000-0000A4010000}"/>
    <cellStyle name="Normal 6 21" xfId="421" xr:uid="{00000000-0005-0000-0000-0000A5010000}"/>
    <cellStyle name="Normal 6 21 2" xfId="422" xr:uid="{00000000-0005-0000-0000-0000A6010000}"/>
    <cellStyle name="Normal 6 22" xfId="423" xr:uid="{00000000-0005-0000-0000-0000A7010000}"/>
    <cellStyle name="Normal 6 22 2" xfId="424" xr:uid="{00000000-0005-0000-0000-0000A8010000}"/>
    <cellStyle name="Normal 6 3" xfId="425" xr:uid="{00000000-0005-0000-0000-0000A9010000}"/>
    <cellStyle name="Normal 6 3 2" xfId="426" xr:uid="{00000000-0005-0000-0000-0000AA010000}"/>
    <cellStyle name="Normal 6 4" xfId="427" xr:uid="{00000000-0005-0000-0000-0000AB010000}"/>
    <cellStyle name="Normal 6 4 2" xfId="428" xr:uid="{00000000-0005-0000-0000-0000AC010000}"/>
    <cellStyle name="Normal 6 5" xfId="429" xr:uid="{00000000-0005-0000-0000-0000AD010000}"/>
    <cellStyle name="Normal 6 5 2" xfId="430" xr:uid="{00000000-0005-0000-0000-0000AE010000}"/>
    <cellStyle name="Normal 6 6" xfId="431" xr:uid="{00000000-0005-0000-0000-0000AF010000}"/>
    <cellStyle name="Normal 6 6 2" xfId="432" xr:uid="{00000000-0005-0000-0000-0000B0010000}"/>
    <cellStyle name="Normal 6 7" xfId="433" xr:uid="{00000000-0005-0000-0000-0000B1010000}"/>
    <cellStyle name="Normal 6 7 2" xfId="434" xr:uid="{00000000-0005-0000-0000-0000B2010000}"/>
    <cellStyle name="Normal 6 8" xfId="435" xr:uid="{00000000-0005-0000-0000-0000B3010000}"/>
    <cellStyle name="Normal 6 8 2" xfId="436" xr:uid="{00000000-0005-0000-0000-0000B4010000}"/>
    <cellStyle name="Normal 6 9" xfId="437" xr:uid="{00000000-0005-0000-0000-0000B5010000}"/>
    <cellStyle name="Normal 6 9 2" xfId="438" xr:uid="{00000000-0005-0000-0000-0000B6010000}"/>
    <cellStyle name="Normal 7" xfId="439" xr:uid="{00000000-0005-0000-0000-0000B7010000}"/>
    <cellStyle name="Normal 7 2" xfId="440" xr:uid="{00000000-0005-0000-0000-0000B8010000}"/>
    <cellStyle name="Normal 8" xfId="441" xr:uid="{00000000-0005-0000-0000-0000B9010000}"/>
    <cellStyle name="Normal 8 2" xfId="442" xr:uid="{00000000-0005-0000-0000-0000BA010000}"/>
    <cellStyle name="Normal 8 3" xfId="443" xr:uid="{00000000-0005-0000-0000-0000BB010000}"/>
    <cellStyle name="Normal 9" xfId="444" xr:uid="{00000000-0005-0000-0000-0000BC010000}"/>
    <cellStyle name="Normal_Sheet1" xfId="445" xr:uid="{00000000-0005-0000-0000-0000BD010000}"/>
    <cellStyle name="Note 2" xfId="446" xr:uid="{00000000-0005-0000-0000-0000BE010000}"/>
    <cellStyle name="nwdb" xfId="447" xr:uid="{00000000-0005-0000-0000-0000BF010000}"/>
    <cellStyle name="Output 2" xfId="448" xr:uid="{00000000-0005-0000-0000-0000C0010000}"/>
    <cellStyle name="Standard 2" xfId="449" xr:uid="{00000000-0005-0000-0000-0000C1010000}"/>
    <cellStyle name="Style 1" xfId="450" xr:uid="{00000000-0005-0000-0000-0000C2010000}"/>
    <cellStyle name="Style 1 2" xfId="451" xr:uid="{00000000-0005-0000-0000-0000C3010000}"/>
    <cellStyle name="Style 1 3" xfId="452" xr:uid="{00000000-0005-0000-0000-0000C4010000}"/>
    <cellStyle name="Style 1_04 - Electrical" xfId="453" xr:uid="{00000000-0005-0000-0000-0000C5010000}"/>
    <cellStyle name="tcwdb" xfId="454" xr:uid="{00000000-0005-0000-0000-0000C6010000}"/>
    <cellStyle name="Title 2" xfId="455" xr:uid="{00000000-0005-0000-0000-0000C7010000}"/>
    <cellStyle name="tlwdb" xfId="456" xr:uid="{00000000-0005-0000-0000-0000C8010000}"/>
    <cellStyle name="Total 2" xfId="457" xr:uid="{00000000-0005-0000-0000-0000C9010000}"/>
    <cellStyle name="Warning Text 2" xfId="458" xr:uid="{00000000-0005-0000-0000-0000CA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png"/><Relationship Id="rId3" Type="http://schemas.openxmlformats.org/officeDocument/2006/relationships/image" Target="../media/image3.png"/><Relationship Id="rId21" Type="http://schemas.openxmlformats.org/officeDocument/2006/relationships/image" Target="../media/image20.png"/><Relationship Id="rId34" Type="http://schemas.openxmlformats.org/officeDocument/2006/relationships/image" Target="../media/image33.png"/><Relationship Id="rId7" Type="http://schemas.openxmlformats.org/officeDocument/2006/relationships/image" Target="../media/image7.png"/><Relationship Id="rId12" Type="http://schemas.microsoft.com/office/2007/relationships/hdphoto" Target="../media/hdphoto1.wdp"/><Relationship Id="rId17" Type="http://schemas.openxmlformats.org/officeDocument/2006/relationships/image" Target="../media/image16.png"/><Relationship Id="rId25" Type="http://schemas.openxmlformats.org/officeDocument/2006/relationships/image" Target="../media/image24.png"/><Relationship Id="rId33" Type="http://schemas.openxmlformats.org/officeDocument/2006/relationships/image" Target="../media/image32.png"/><Relationship Id="rId2" Type="http://schemas.openxmlformats.org/officeDocument/2006/relationships/image" Target="../media/image2.png"/><Relationship Id="rId16" Type="http://schemas.openxmlformats.org/officeDocument/2006/relationships/image" Target="../media/image15.png"/><Relationship Id="rId20" Type="http://schemas.openxmlformats.org/officeDocument/2006/relationships/image" Target="../media/image19.png"/><Relationship Id="rId29" Type="http://schemas.openxmlformats.org/officeDocument/2006/relationships/image" Target="../media/image28.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3.png"/><Relationship Id="rId32" Type="http://schemas.openxmlformats.org/officeDocument/2006/relationships/image" Target="../media/image31.png"/><Relationship Id="rId5" Type="http://schemas.openxmlformats.org/officeDocument/2006/relationships/image" Target="../media/image5.png"/><Relationship Id="rId15" Type="http://schemas.openxmlformats.org/officeDocument/2006/relationships/image" Target="../media/image14.png"/><Relationship Id="rId23" Type="http://schemas.openxmlformats.org/officeDocument/2006/relationships/image" Target="../media/image22.png"/><Relationship Id="rId28" Type="http://schemas.openxmlformats.org/officeDocument/2006/relationships/image" Target="../media/image27.png"/><Relationship Id="rId10" Type="http://schemas.openxmlformats.org/officeDocument/2006/relationships/image" Target="../media/image10.png"/><Relationship Id="rId19" Type="http://schemas.openxmlformats.org/officeDocument/2006/relationships/image" Target="../media/image18.png"/><Relationship Id="rId31" Type="http://schemas.openxmlformats.org/officeDocument/2006/relationships/image" Target="../media/image3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image" Target="../media/image21.png"/><Relationship Id="rId27" Type="http://schemas.openxmlformats.org/officeDocument/2006/relationships/image" Target="../media/image26.png"/><Relationship Id="rId30" Type="http://schemas.openxmlformats.org/officeDocument/2006/relationships/image" Target="../media/image29.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41.png"/><Relationship Id="rId13" Type="http://schemas.openxmlformats.org/officeDocument/2006/relationships/image" Target="../media/image46.png"/><Relationship Id="rId3" Type="http://schemas.openxmlformats.org/officeDocument/2006/relationships/image" Target="../media/image36.png"/><Relationship Id="rId7" Type="http://schemas.openxmlformats.org/officeDocument/2006/relationships/image" Target="../media/image40.png"/><Relationship Id="rId12" Type="http://schemas.openxmlformats.org/officeDocument/2006/relationships/image" Target="../media/image45.png"/><Relationship Id="rId17" Type="http://schemas.openxmlformats.org/officeDocument/2006/relationships/image" Target="../media/image50.png"/><Relationship Id="rId2" Type="http://schemas.openxmlformats.org/officeDocument/2006/relationships/image" Target="../media/image35.png"/><Relationship Id="rId16" Type="http://schemas.openxmlformats.org/officeDocument/2006/relationships/image" Target="../media/image49.png"/><Relationship Id="rId1" Type="http://schemas.openxmlformats.org/officeDocument/2006/relationships/image" Target="../media/image34.png"/><Relationship Id="rId6" Type="http://schemas.openxmlformats.org/officeDocument/2006/relationships/image" Target="../media/image39.png"/><Relationship Id="rId11" Type="http://schemas.openxmlformats.org/officeDocument/2006/relationships/image" Target="../media/image44.png"/><Relationship Id="rId5" Type="http://schemas.openxmlformats.org/officeDocument/2006/relationships/image" Target="../media/image38.png"/><Relationship Id="rId15" Type="http://schemas.openxmlformats.org/officeDocument/2006/relationships/image" Target="../media/image4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 Id="rId14" Type="http://schemas.openxmlformats.org/officeDocument/2006/relationships/image" Target="../media/image47.png"/></Relationships>
</file>

<file path=xl/drawings/_rels/drawing3.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4.xml.rels><?xml version="1.0" encoding="UTF-8" standalone="yes"?>
<Relationships xmlns="http://schemas.openxmlformats.org/package/2006/relationships"><Relationship Id="rId1" Type="http://schemas.openxmlformats.org/officeDocument/2006/relationships/image" Target="../media/image53.png"/></Relationships>
</file>

<file path=xl/drawings/drawing1.xml><?xml version="1.0" encoding="utf-8"?>
<xdr:wsDr xmlns:xdr="http://schemas.openxmlformats.org/drawingml/2006/spreadsheetDrawing" xmlns:a="http://schemas.openxmlformats.org/drawingml/2006/main">
  <xdr:twoCellAnchor editAs="oneCell">
    <xdr:from>
      <xdr:col>2</xdr:col>
      <xdr:colOff>9182100</xdr:colOff>
      <xdr:row>34</xdr:row>
      <xdr:rowOff>466725</xdr:rowOff>
    </xdr:from>
    <xdr:to>
      <xdr:col>2</xdr:col>
      <xdr:colOff>11181484</xdr:colOff>
      <xdr:row>34</xdr:row>
      <xdr:rowOff>2219570</xdr:rowOff>
    </xdr:to>
    <xdr:pic>
      <xdr:nvPicPr>
        <xdr:cNvPr id="66" name="Picture 2">
          <a:extLst>
            <a:ext uri="{FF2B5EF4-FFF2-40B4-BE49-F238E27FC236}">
              <a16:creationId xmlns:a16="http://schemas.microsoft.com/office/drawing/2014/main" id="{6DDCD3E6-C717-80CD-E796-49D93FB79CEA}"/>
            </a:ext>
          </a:extLst>
        </xdr:cNvPr>
        <xdr:cNvPicPr>
          <a:picLocks noChangeAspect="1"/>
        </xdr:cNvPicPr>
      </xdr:nvPicPr>
      <xdr:blipFill>
        <a:blip xmlns:r="http://schemas.openxmlformats.org/officeDocument/2006/relationships" r:embed="rId1"/>
        <a:stretch>
          <a:fillRect/>
        </a:stretch>
      </xdr:blipFill>
      <xdr:spPr>
        <a:xfrm>
          <a:off x="11258550" y="11820525"/>
          <a:ext cx="1999384" cy="1752845"/>
        </a:xfrm>
        <a:prstGeom prst="rect">
          <a:avLst/>
        </a:prstGeom>
      </xdr:spPr>
    </xdr:pic>
    <xdr:clientData/>
  </xdr:twoCellAnchor>
  <xdr:twoCellAnchor editAs="oneCell">
    <xdr:from>
      <xdr:col>2</xdr:col>
      <xdr:colOff>9077325</xdr:colOff>
      <xdr:row>35</xdr:row>
      <xdr:rowOff>266700</xdr:rowOff>
    </xdr:from>
    <xdr:to>
      <xdr:col>2</xdr:col>
      <xdr:colOff>11147714</xdr:colOff>
      <xdr:row>35</xdr:row>
      <xdr:rowOff>2019545</xdr:rowOff>
    </xdr:to>
    <xdr:pic>
      <xdr:nvPicPr>
        <xdr:cNvPr id="62" name="Picture 8">
          <a:extLst>
            <a:ext uri="{FF2B5EF4-FFF2-40B4-BE49-F238E27FC236}">
              <a16:creationId xmlns:a16="http://schemas.microsoft.com/office/drawing/2014/main" id="{AFE39655-6C37-49F3-B116-A437E68B0B55}"/>
            </a:ext>
          </a:extLst>
        </xdr:cNvPr>
        <xdr:cNvPicPr>
          <a:picLocks noChangeAspect="1"/>
        </xdr:cNvPicPr>
      </xdr:nvPicPr>
      <xdr:blipFill>
        <a:blip xmlns:r="http://schemas.openxmlformats.org/officeDocument/2006/relationships" r:embed="rId1"/>
        <a:stretch>
          <a:fillRect/>
        </a:stretch>
      </xdr:blipFill>
      <xdr:spPr>
        <a:xfrm>
          <a:off x="11153775" y="14154150"/>
          <a:ext cx="2070389" cy="1752845"/>
        </a:xfrm>
        <a:prstGeom prst="rect">
          <a:avLst/>
        </a:prstGeom>
      </xdr:spPr>
    </xdr:pic>
    <xdr:clientData/>
  </xdr:twoCellAnchor>
  <xdr:twoCellAnchor editAs="oneCell">
    <xdr:from>
      <xdr:col>2</xdr:col>
      <xdr:colOff>4400550</xdr:colOff>
      <xdr:row>34</xdr:row>
      <xdr:rowOff>428626</xdr:rowOff>
    </xdr:from>
    <xdr:to>
      <xdr:col>2</xdr:col>
      <xdr:colOff>8874821</xdr:colOff>
      <xdr:row>34</xdr:row>
      <xdr:rowOff>1981200</xdr:rowOff>
    </xdr:to>
    <xdr:pic>
      <xdr:nvPicPr>
        <xdr:cNvPr id="3" name="Picture 2">
          <a:extLst>
            <a:ext uri="{FF2B5EF4-FFF2-40B4-BE49-F238E27FC236}">
              <a16:creationId xmlns:a16="http://schemas.microsoft.com/office/drawing/2014/main" id="{D98D59C8-28EB-A475-E252-A0F61BFA9CD1}"/>
            </a:ext>
          </a:extLst>
        </xdr:cNvPr>
        <xdr:cNvPicPr>
          <a:picLocks noChangeAspect="1"/>
        </xdr:cNvPicPr>
      </xdr:nvPicPr>
      <xdr:blipFill>
        <a:blip xmlns:r="http://schemas.openxmlformats.org/officeDocument/2006/relationships" r:embed="rId2"/>
        <a:stretch>
          <a:fillRect/>
        </a:stretch>
      </xdr:blipFill>
      <xdr:spPr>
        <a:xfrm>
          <a:off x="5943600" y="11782426"/>
          <a:ext cx="4474271" cy="1552574"/>
        </a:xfrm>
        <a:prstGeom prst="rect">
          <a:avLst/>
        </a:prstGeom>
      </xdr:spPr>
    </xdr:pic>
    <xdr:clientData/>
  </xdr:twoCellAnchor>
  <xdr:twoCellAnchor editAs="oneCell">
    <xdr:from>
      <xdr:col>2</xdr:col>
      <xdr:colOff>4116126</xdr:colOff>
      <xdr:row>34</xdr:row>
      <xdr:rowOff>2523159</xdr:rowOff>
    </xdr:from>
    <xdr:to>
      <xdr:col>2</xdr:col>
      <xdr:colOff>9055473</xdr:colOff>
      <xdr:row>35</xdr:row>
      <xdr:rowOff>2000250</xdr:rowOff>
    </xdr:to>
    <xdr:pic>
      <xdr:nvPicPr>
        <xdr:cNvPr id="5" name="Picture 4">
          <a:extLst>
            <a:ext uri="{FF2B5EF4-FFF2-40B4-BE49-F238E27FC236}">
              <a16:creationId xmlns:a16="http://schemas.microsoft.com/office/drawing/2014/main" id="{420F3013-B875-EC01-FA1B-8FCD40A6319E}"/>
            </a:ext>
          </a:extLst>
        </xdr:cNvPr>
        <xdr:cNvPicPr>
          <a:picLocks noChangeAspect="1"/>
        </xdr:cNvPicPr>
      </xdr:nvPicPr>
      <xdr:blipFill>
        <a:blip xmlns:r="http://schemas.openxmlformats.org/officeDocument/2006/relationships" r:embed="rId3"/>
        <a:stretch>
          <a:fillRect/>
        </a:stretch>
      </xdr:blipFill>
      <xdr:spPr>
        <a:xfrm>
          <a:off x="6192576" y="13876959"/>
          <a:ext cx="4939347" cy="2010741"/>
        </a:xfrm>
        <a:prstGeom prst="rect">
          <a:avLst/>
        </a:prstGeom>
      </xdr:spPr>
    </xdr:pic>
    <xdr:clientData/>
  </xdr:twoCellAnchor>
  <xdr:twoCellAnchor editAs="oneCell">
    <xdr:from>
      <xdr:col>2</xdr:col>
      <xdr:colOff>4175103</xdr:colOff>
      <xdr:row>36</xdr:row>
      <xdr:rowOff>164727</xdr:rowOff>
    </xdr:from>
    <xdr:to>
      <xdr:col>2</xdr:col>
      <xdr:colOff>8929511</xdr:colOff>
      <xdr:row>36</xdr:row>
      <xdr:rowOff>1905001</xdr:rowOff>
    </xdr:to>
    <xdr:pic>
      <xdr:nvPicPr>
        <xdr:cNvPr id="2" name="Picture 1">
          <a:extLst>
            <a:ext uri="{FF2B5EF4-FFF2-40B4-BE49-F238E27FC236}">
              <a16:creationId xmlns:a16="http://schemas.microsoft.com/office/drawing/2014/main" id="{48FB6C39-F1EB-41F7-9DB9-376DEEAEF67D}"/>
            </a:ext>
          </a:extLst>
        </xdr:cNvPr>
        <xdr:cNvPicPr>
          <a:picLocks noChangeAspect="1"/>
        </xdr:cNvPicPr>
      </xdr:nvPicPr>
      <xdr:blipFill>
        <a:blip xmlns:r="http://schemas.openxmlformats.org/officeDocument/2006/relationships" r:embed="rId4"/>
        <a:stretch>
          <a:fillRect/>
        </a:stretch>
      </xdr:blipFill>
      <xdr:spPr>
        <a:xfrm>
          <a:off x="6251553" y="16585827"/>
          <a:ext cx="4754408" cy="1740274"/>
        </a:xfrm>
        <a:prstGeom prst="rect">
          <a:avLst/>
        </a:prstGeom>
      </xdr:spPr>
    </xdr:pic>
    <xdr:clientData/>
  </xdr:twoCellAnchor>
  <xdr:twoCellAnchor editAs="oneCell">
    <xdr:from>
      <xdr:col>2</xdr:col>
      <xdr:colOff>4113440</xdr:colOff>
      <xdr:row>38</xdr:row>
      <xdr:rowOff>422946</xdr:rowOff>
    </xdr:from>
    <xdr:to>
      <xdr:col>2</xdr:col>
      <xdr:colOff>8832441</xdr:colOff>
      <xdr:row>38</xdr:row>
      <xdr:rowOff>1790700</xdr:rowOff>
    </xdr:to>
    <xdr:pic>
      <xdr:nvPicPr>
        <xdr:cNvPr id="19" name="Picture 18">
          <a:extLst>
            <a:ext uri="{FF2B5EF4-FFF2-40B4-BE49-F238E27FC236}">
              <a16:creationId xmlns:a16="http://schemas.microsoft.com/office/drawing/2014/main" id="{9077DB50-D9A9-5FF5-70CF-034871C98206}"/>
            </a:ext>
          </a:extLst>
        </xdr:cNvPr>
        <xdr:cNvPicPr>
          <a:picLocks noChangeAspect="1"/>
        </xdr:cNvPicPr>
      </xdr:nvPicPr>
      <xdr:blipFill>
        <a:blip xmlns:r="http://schemas.openxmlformats.org/officeDocument/2006/relationships" r:embed="rId5"/>
        <a:stretch>
          <a:fillRect/>
        </a:stretch>
      </xdr:blipFill>
      <xdr:spPr>
        <a:xfrm>
          <a:off x="6189890" y="21911346"/>
          <a:ext cx="4719001" cy="1367754"/>
        </a:xfrm>
        <a:prstGeom prst="rect">
          <a:avLst/>
        </a:prstGeom>
      </xdr:spPr>
    </xdr:pic>
    <xdr:clientData/>
  </xdr:twoCellAnchor>
  <xdr:twoCellAnchor editAs="oneCell">
    <xdr:from>
      <xdr:col>2</xdr:col>
      <xdr:colOff>27214</xdr:colOff>
      <xdr:row>42</xdr:row>
      <xdr:rowOff>40822</xdr:rowOff>
    </xdr:from>
    <xdr:to>
      <xdr:col>2</xdr:col>
      <xdr:colOff>2685585</xdr:colOff>
      <xdr:row>42</xdr:row>
      <xdr:rowOff>2462893</xdr:rowOff>
    </xdr:to>
    <xdr:pic>
      <xdr:nvPicPr>
        <xdr:cNvPr id="30" name="Picture 29">
          <a:extLst>
            <a:ext uri="{FF2B5EF4-FFF2-40B4-BE49-F238E27FC236}">
              <a16:creationId xmlns:a16="http://schemas.microsoft.com/office/drawing/2014/main" id="{2392BB41-C4B8-9F95-05A1-E6EFF19E416E}"/>
            </a:ext>
          </a:extLst>
        </xdr:cNvPr>
        <xdr:cNvPicPr>
          <a:picLocks noChangeAspect="1"/>
        </xdr:cNvPicPr>
      </xdr:nvPicPr>
      <xdr:blipFill>
        <a:blip xmlns:r="http://schemas.openxmlformats.org/officeDocument/2006/relationships" r:embed="rId6"/>
        <a:stretch>
          <a:fillRect/>
        </a:stretch>
      </xdr:blipFill>
      <xdr:spPr>
        <a:xfrm>
          <a:off x="1564821" y="31636608"/>
          <a:ext cx="2658371" cy="2422071"/>
        </a:xfrm>
        <a:prstGeom prst="rect">
          <a:avLst/>
        </a:prstGeom>
      </xdr:spPr>
    </xdr:pic>
    <xdr:clientData/>
  </xdr:twoCellAnchor>
  <xdr:twoCellAnchor editAs="oneCell">
    <xdr:from>
      <xdr:col>2</xdr:col>
      <xdr:colOff>3860346</xdr:colOff>
      <xdr:row>42</xdr:row>
      <xdr:rowOff>521153</xdr:rowOff>
    </xdr:from>
    <xdr:to>
      <xdr:col>2</xdr:col>
      <xdr:colOff>8352117</xdr:colOff>
      <xdr:row>42</xdr:row>
      <xdr:rowOff>1909082</xdr:rowOff>
    </xdr:to>
    <xdr:pic>
      <xdr:nvPicPr>
        <xdr:cNvPr id="35" name="Picture 34">
          <a:extLst>
            <a:ext uri="{FF2B5EF4-FFF2-40B4-BE49-F238E27FC236}">
              <a16:creationId xmlns:a16="http://schemas.microsoft.com/office/drawing/2014/main" id="{CDAECE27-8289-38A1-6513-4ACAE96756EC}"/>
            </a:ext>
          </a:extLst>
        </xdr:cNvPr>
        <xdr:cNvPicPr>
          <a:picLocks noChangeAspect="1"/>
        </xdr:cNvPicPr>
      </xdr:nvPicPr>
      <xdr:blipFill>
        <a:blip xmlns:r="http://schemas.openxmlformats.org/officeDocument/2006/relationships" r:embed="rId7"/>
        <a:stretch>
          <a:fillRect/>
        </a:stretch>
      </xdr:blipFill>
      <xdr:spPr>
        <a:xfrm>
          <a:off x="5936796" y="32144153"/>
          <a:ext cx="4491771" cy="1387929"/>
        </a:xfrm>
        <a:prstGeom prst="rect">
          <a:avLst/>
        </a:prstGeom>
      </xdr:spPr>
    </xdr:pic>
    <xdr:clientData/>
  </xdr:twoCellAnchor>
  <xdr:twoCellAnchor editAs="oneCell">
    <xdr:from>
      <xdr:col>2</xdr:col>
      <xdr:colOff>81642</xdr:colOff>
      <xdr:row>38</xdr:row>
      <xdr:rowOff>60074</xdr:rowOff>
    </xdr:from>
    <xdr:to>
      <xdr:col>2</xdr:col>
      <xdr:colOff>3524250</xdr:colOff>
      <xdr:row>38</xdr:row>
      <xdr:rowOff>2498587</xdr:rowOff>
    </xdr:to>
    <xdr:pic>
      <xdr:nvPicPr>
        <xdr:cNvPr id="37" name="Picture 36">
          <a:extLst>
            <a:ext uri="{FF2B5EF4-FFF2-40B4-BE49-F238E27FC236}">
              <a16:creationId xmlns:a16="http://schemas.microsoft.com/office/drawing/2014/main" id="{E1E2A073-6DDA-2B7A-C4EC-3A9C0840F630}"/>
            </a:ext>
          </a:extLst>
        </xdr:cNvPr>
        <xdr:cNvPicPr>
          <a:picLocks noChangeAspect="1"/>
        </xdr:cNvPicPr>
      </xdr:nvPicPr>
      <xdr:blipFill>
        <a:blip xmlns:r="http://schemas.openxmlformats.org/officeDocument/2006/relationships" r:embed="rId8"/>
        <a:stretch>
          <a:fillRect/>
        </a:stretch>
      </xdr:blipFill>
      <xdr:spPr>
        <a:xfrm>
          <a:off x="1619249" y="21532145"/>
          <a:ext cx="3442608" cy="2438513"/>
        </a:xfrm>
        <a:prstGeom prst="rect">
          <a:avLst/>
        </a:prstGeom>
      </xdr:spPr>
    </xdr:pic>
    <xdr:clientData/>
  </xdr:twoCellAnchor>
  <xdr:twoCellAnchor editAs="oneCell">
    <xdr:from>
      <xdr:col>2</xdr:col>
      <xdr:colOff>4398476</xdr:colOff>
      <xdr:row>37</xdr:row>
      <xdr:rowOff>457199</xdr:rowOff>
    </xdr:from>
    <xdr:to>
      <xdr:col>2</xdr:col>
      <xdr:colOff>8772526</xdr:colOff>
      <xdr:row>37</xdr:row>
      <xdr:rowOff>2016870</xdr:rowOff>
    </xdr:to>
    <xdr:pic>
      <xdr:nvPicPr>
        <xdr:cNvPr id="40" name="Picture 39">
          <a:extLst>
            <a:ext uri="{FF2B5EF4-FFF2-40B4-BE49-F238E27FC236}">
              <a16:creationId xmlns:a16="http://schemas.microsoft.com/office/drawing/2014/main" id="{55A437A6-0061-9B60-87D9-42ECBC8A933E}"/>
            </a:ext>
          </a:extLst>
        </xdr:cNvPr>
        <xdr:cNvPicPr>
          <a:picLocks noChangeAspect="1"/>
        </xdr:cNvPicPr>
      </xdr:nvPicPr>
      <xdr:blipFill>
        <a:blip xmlns:r="http://schemas.openxmlformats.org/officeDocument/2006/relationships" r:embed="rId9"/>
        <a:stretch>
          <a:fillRect/>
        </a:stretch>
      </xdr:blipFill>
      <xdr:spPr>
        <a:xfrm>
          <a:off x="6474926" y="19411949"/>
          <a:ext cx="4374050" cy="1559671"/>
        </a:xfrm>
        <a:prstGeom prst="rect">
          <a:avLst/>
        </a:prstGeom>
      </xdr:spPr>
    </xdr:pic>
    <xdr:clientData/>
  </xdr:twoCellAnchor>
  <xdr:twoCellAnchor editAs="oneCell">
    <xdr:from>
      <xdr:col>2</xdr:col>
      <xdr:colOff>10025063</xdr:colOff>
      <xdr:row>37</xdr:row>
      <xdr:rowOff>111946</xdr:rowOff>
    </xdr:from>
    <xdr:to>
      <xdr:col>2</xdr:col>
      <xdr:colOff>10991850</xdr:colOff>
      <xdr:row>37</xdr:row>
      <xdr:rowOff>2376493</xdr:rowOff>
    </xdr:to>
    <xdr:pic>
      <xdr:nvPicPr>
        <xdr:cNvPr id="45" name="Picture 44" descr="CRC - HSS Corner Rounding Cutter">
          <a:extLst>
            <a:ext uri="{FF2B5EF4-FFF2-40B4-BE49-F238E27FC236}">
              <a16:creationId xmlns:a16="http://schemas.microsoft.com/office/drawing/2014/main" id="{2B1BAB9C-F7C3-7924-01F9-80EABC15EF2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rot="5400000">
          <a:off x="11452633" y="19715576"/>
          <a:ext cx="2264547" cy="966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9327578</xdr:colOff>
      <xdr:row>36</xdr:row>
      <xdr:rowOff>257026</xdr:rowOff>
    </xdr:from>
    <xdr:to>
      <xdr:col>2</xdr:col>
      <xdr:colOff>11116985</xdr:colOff>
      <xdr:row>36</xdr:row>
      <xdr:rowOff>2292843</xdr:rowOff>
    </xdr:to>
    <xdr:pic>
      <xdr:nvPicPr>
        <xdr:cNvPr id="46" name="Picture 45">
          <a:extLst>
            <a:ext uri="{FF2B5EF4-FFF2-40B4-BE49-F238E27FC236}">
              <a16:creationId xmlns:a16="http://schemas.microsoft.com/office/drawing/2014/main" id="{20D09159-8F5B-44B1-5DA0-2AC6D2D8B401}"/>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6230" b="93770" l="8069" r="89914">
                      <a14:foregroundMark x1="84726" y1="8852" x2="81556" y2="6557"/>
                      <a14:foregroundMark x1="19597" y1="94098" x2="10951" y2="81311"/>
                      <a14:foregroundMark x1="10086" y1="79344" x2="8069" y2="81311"/>
                    </a14:backgroundRemoval>
                  </a14:imgEffect>
                </a14:imgLayer>
              </a14:imgProps>
            </a:ext>
          </a:extLst>
        </a:blip>
        <a:stretch>
          <a:fillRect/>
        </a:stretch>
      </xdr:blipFill>
      <xdr:spPr>
        <a:xfrm rot="8021503">
          <a:off x="11280823" y="16801331"/>
          <a:ext cx="2035817" cy="1789407"/>
        </a:xfrm>
        <a:prstGeom prst="rect">
          <a:avLst/>
        </a:prstGeom>
      </xdr:spPr>
    </xdr:pic>
    <xdr:clientData/>
  </xdr:twoCellAnchor>
  <xdr:twoCellAnchor editAs="oneCell">
    <xdr:from>
      <xdr:col>2</xdr:col>
      <xdr:colOff>10339624</xdr:colOff>
      <xdr:row>40</xdr:row>
      <xdr:rowOff>209550</xdr:rowOff>
    </xdr:from>
    <xdr:to>
      <xdr:col>2</xdr:col>
      <xdr:colOff>11349193</xdr:colOff>
      <xdr:row>40</xdr:row>
      <xdr:rowOff>2443784</xdr:rowOff>
    </xdr:to>
    <xdr:pic>
      <xdr:nvPicPr>
        <xdr:cNvPr id="49" name="Picture 48">
          <a:extLst>
            <a:ext uri="{FF2B5EF4-FFF2-40B4-BE49-F238E27FC236}">
              <a16:creationId xmlns:a16="http://schemas.microsoft.com/office/drawing/2014/main" id="{3402B7FF-B6F8-A340-B011-BE1085DDFCC6}"/>
            </a:ext>
          </a:extLst>
        </xdr:cNvPr>
        <xdr:cNvPicPr>
          <a:picLocks noChangeAspect="1"/>
        </xdr:cNvPicPr>
      </xdr:nvPicPr>
      <xdr:blipFill>
        <a:blip xmlns:r="http://schemas.openxmlformats.org/officeDocument/2006/relationships" r:embed="rId13"/>
        <a:stretch>
          <a:fillRect/>
        </a:stretch>
      </xdr:blipFill>
      <xdr:spPr>
        <a:xfrm rot="16200000">
          <a:off x="11803742" y="27377582"/>
          <a:ext cx="2234234" cy="1009569"/>
        </a:xfrm>
        <a:prstGeom prst="rect">
          <a:avLst/>
        </a:prstGeom>
      </xdr:spPr>
    </xdr:pic>
    <xdr:clientData/>
  </xdr:twoCellAnchor>
  <xdr:twoCellAnchor editAs="oneCell">
    <xdr:from>
      <xdr:col>2</xdr:col>
      <xdr:colOff>10463458</xdr:colOff>
      <xdr:row>39</xdr:row>
      <xdr:rowOff>200024</xdr:rowOff>
    </xdr:from>
    <xdr:to>
      <xdr:col>2</xdr:col>
      <xdr:colOff>11381030</xdr:colOff>
      <xdr:row>39</xdr:row>
      <xdr:rowOff>2377077</xdr:rowOff>
    </xdr:to>
    <xdr:pic>
      <xdr:nvPicPr>
        <xdr:cNvPr id="50" name="Picture 49">
          <a:extLst>
            <a:ext uri="{FF2B5EF4-FFF2-40B4-BE49-F238E27FC236}">
              <a16:creationId xmlns:a16="http://schemas.microsoft.com/office/drawing/2014/main" id="{90133B43-8CF6-D905-474A-94F3A5D58B8F}"/>
            </a:ext>
          </a:extLst>
        </xdr:cNvPr>
        <xdr:cNvPicPr>
          <a:picLocks noChangeAspect="1"/>
        </xdr:cNvPicPr>
      </xdr:nvPicPr>
      <xdr:blipFill>
        <a:blip xmlns:r="http://schemas.openxmlformats.org/officeDocument/2006/relationships" r:embed="rId14"/>
        <a:stretch>
          <a:fillRect/>
        </a:stretch>
      </xdr:blipFill>
      <xdr:spPr>
        <a:xfrm rot="16200000">
          <a:off x="11910167" y="24851815"/>
          <a:ext cx="2177053" cy="917572"/>
        </a:xfrm>
        <a:prstGeom prst="rect">
          <a:avLst/>
        </a:prstGeom>
      </xdr:spPr>
    </xdr:pic>
    <xdr:clientData/>
  </xdr:twoCellAnchor>
  <xdr:twoCellAnchor editAs="oneCell">
    <xdr:from>
      <xdr:col>2</xdr:col>
      <xdr:colOff>9848850</xdr:colOff>
      <xdr:row>41</xdr:row>
      <xdr:rowOff>152400</xdr:rowOff>
    </xdr:from>
    <xdr:to>
      <xdr:col>2</xdr:col>
      <xdr:colOff>11264576</xdr:colOff>
      <xdr:row>41</xdr:row>
      <xdr:rowOff>2247900</xdr:rowOff>
    </xdr:to>
    <xdr:pic>
      <xdr:nvPicPr>
        <xdr:cNvPr id="52" name="Picture 51">
          <a:extLst>
            <a:ext uri="{FF2B5EF4-FFF2-40B4-BE49-F238E27FC236}">
              <a16:creationId xmlns:a16="http://schemas.microsoft.com/office/drawing/2014/main" id="{D839D838-6CBB-487B-F05D-5A90F198887C}"/>
            </a:ext>
          </a:extLst>
        </xdr:cNvPr>
        <xdr:cNvPicPr>
          <a:picLocks noChangeAspect="1"/>
        </xdr:cNvPicPr>
      </xdr:nvPicPr>
      <xdr:blipFill>
        <a:blip xmlns:r="http://schemas.openxmlformats.org/officeDocument/2006/relationships" r:embed="rId15"/>
        <a:stretch>
          <a:fillRect/>
        </a:stretch>
      </xdr:blipFill>
      <xdr:spPr>
        <a:xfrm rot="10800000">
          <a:off x="11925300" y="29241750"/>
          <a:ext cx="1415726" cy="2095500"/>
        </a:xfrm>
        <a:prstGeom prst="rect">
          <a:avLst/>
        </a:prstGeom>
      </xdr:spPr>
    </xdr:pic>
    <xdr:clientData/>
  </xdr:twoCellAnchor>
  <xdr:twoCellAnchor editAs="oneCell">
    <xdr:from>
      <xdr:col>2</xdr:col>
      <xdr:colOff>9286876</xdr:colOff>
      <xdr:row>38</xdr:row>
      <xdr:rowOff>238124</xdr:rowOff>
    </xdr:from>
    <xdr:to>
      <xdr:col>2</xdr:col>
      <xdr:colOff>11388564</xdr:colOff>
      <xdr:row>38</xdr:row>
      <xdr:rowOff>2238769</xdr:rowOff>
    </xdr:to>
    <xdr:pic>
      <xdr:nvPicPr>
        <xdr:cNvPr id="53" name="Picture 52">
          <a:extLst>
            <a:ext uri="{FF2B5EF4-FFF2-40B4-BE49-F238E27FC236}">
              <a16:creationId xmlns:a16="http://schemas.microsoft.com/office/drawing/2014/main" id="{AE9C669F-48A3-FCF7-F125-7CCC82FC5C2A}"/>
            </a:ext>
          </a:extLst>
        </xdr:cNvPr>
        <xdr:cNvPicPr>
          <a:picLocks noChangeAspect="1"/>
        </xdr:cNvPicPr>
      </xdr:nvPicPr>
      <xdr:blipFill>
        <a:blip xmlns:r="http://schemas.openxmlformats.org/officeDocument/2006/relationships" r:embed="rId16"/>
        <a:stretch>
          <a:fillRect/>
        </a:stretch>
      </xdr:blipFill>
      <xdr:spPr>
        <a:xfrm>
          <a:off x="11363326" y="21726524"/>
          <a:ext cx="2101688" cy="2000645"/>
        </a:xfrm>
        <a:prstGeom prst="rect">
          <a:avLst/>
        </a:prstGeom>
      </xdr:spPr>
    </xdr:pic>
    <xdr:clientData/>
  </xdr:twoCellAnchor>
  <xdr:twoCellAnchor editAs="oneCell">
    <xdr:from>
      <xdr:col>2</xdr:col>
      <xdr:colOff>8496300</xdr:colOff>
      <xdr:row>39</xdr:row>
      <xdr:rowOff>142875</xdr:rowOff>
    </xdr:from>
    <xdr:to>
      <xdr:col>2</xdr:col>
      <xdr:colOff>10466421</xdr:colOff>
      <xdr:row>39</xdr:row>
      <xdr:rowOff>2343150</xdr:rowOff>
    </xdr:to>
    <xdr:pic>
      <xdr:nvPicPr>
        <xdr:cNvPr id="4" name="Picture 3">
          <a:extLst>
            <a:ext uri="{FF2B5EF4-FFF2-40B4-BE49-F238E27FC236}">
              <a16:creationId xmlns:a16="http://schemas.microsoft.com/office/drawing/2014/main" id="{3FE911FD-27E8-013B-FB84-39BED41F032D}"/>
            </a:ext>
          </a:extLst>
        </xdr:cNvPr>
        <xdr:cNvPicPr>
          <a:picLocks noChangeAspect="1"/>
        </xdr:cNvPicPr>
      </xdr:nvPicPr>
      <xdr:blipFill>
        <a:blip xmlns:r="http://schemas.openxmlformats.org/officeDocument/2006/relationships" r:embed="rId17"/>
        <a:stretch>
          <a:fillRect/>
        </a:stretch>
      </xdr:blipFill>
      <xdr:spPr>
        <a:xfrm>
          <a:off x="10572750" y="24164925"/>
          <a:ext cx="1970121" cy="2200275"/>
        </a:xfrm>
        <a:prstGeom prst="rect">
          <a:avLst/>
        </a:prstGeom>
      </xdr:spPr>
    </xdr:pic>
    <xdr:clientData/>
  </xdr:twoCellAnchor>
  <xdr:twoCellAnchor>
    <xdr:from>
      <xdr:col>2</xdr:col>
      <xdr:colOff>6191250</xdr:colOff>
      <xdr:row>38</xdr:row>
      <xdr:rowOff>285750</xdr:rowOff>
    </xdr:from>
    <xdr:to>
      <xdr:col>2</xdr:col>
      <xdr:colOff>6896100</xdr:colOff>
      <xdr:row>38</xdr:row>
      <xdr:rowOff>561975</xdr:rowOff>
    </xdr:to>
    <xdr:sp macro="" textlink="">
      <xdr:nvSpPr>
        <xdr:cNvPr id="11" name="TextBox 10">
          <a:extLst>
            <a:ext uri="{FF2B5EF4-FFF2-40B4-BE49-F238E27FC236}">
              <a16:creationId xmlns:a16="http://schemas.microsoft.com/office/drawing/2014/main" id="{9BE3E2EF-5158-5003-764D-6DC845E5170B}"/>
            </a:ext>
          </a:extLst>
        </xdr:cNvPr>
        <xdr:cNvSpPr txBox="1"/>
      </xdr:nvSpPr>
      <xdr:spPr>
        <a:xfrm>
          <a:off x="8267700" y="21774150"/>
          <a:ext cx="70485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Top face</a:t>
          </a:r>
        </a:p>
      </xdr:txBody>
    </xdr:sp>
    <xdr:clientData/>
  </xdr:twoCellAnchor>
  <xdr:oneCellAnchor>
    <xdr:from>
      <xdr:col>2</xdr:col>
      <xdr:colOff>4772025</xdr:colOff>
      <xdr:row>33</xdr:row>
      <xdr:rowOff>1571625</xdr:rowOff>
    </xdr:from>
    <xdr:ext cx="1036951" cy="342786"/>
    <xdr:sp macro="" textlink="">
      <xdr:nvSpPr>
        <xdr:cNvPr id="17" name="TextBox 16">
          <a:extLst>
            <a:ext uri="{FF2B5EF4-FFF2-40B4-BE49-F238E27FC236}">
              <a16:creationId xmlns:a16="http://schemas.microsoft.com/office/drawing/2014/main" id="{B69A04B9-1786-4A7D-90E2-87E0792921A8}"/>
            </a:ext>
          </a:extLst>
        </xdr:cNvPr>
        <xdr:cNvSpPr txBox="1"/>
      </xdr:nvSpPr>
      <xdr:spPr>
        <a:xfrm>
          <a:off x="6315075" y="10391775"/>
          <a:ext cx="103695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600"/>
            <a:t>Diagram 1</a:t>
          </a:r>
        </a:p>
      </xdr:txBody>
    </xdr:sp>
    <xdr:clientData/>
  </xdr:oneCellAnchor>
  <xdr:twoCellAnchor editAs="oneCell">
    <xdr:from>
      <xdr:col>2</xdr:col>
      <xdr:colOff>47625</xdr:colOff>
      <xdr:row>37</xdr:row>
      <xdr:rowOff>57150</xdr:rowOff>
    </xdr:from>
    <xdr:to>
      <xdr:col>2</xdr:col>
      <xdr:colOff>3413924</xdr:colOff>
      <xdr:row>37</xdr:row>
      <xdr:rowOff>2438400</xdr:rowOff>
    </xdr:to>
    <xdr:pic>
      <xdr:nvPicPr>
        <xdr:cNvPr id="21" name="Picture 20">
          <a:extLst>
            <a:ext uri="{FF2B5EF4-FFF2-40B4-BE49-F238E27FC236}">
              <a16:creationId xmlns:a16="http://schemas.microsoft.com/office/drawing/2014/main" id="{A9BAE7ED-9BC1-0057-0D08-BF625EE61CDD}"/>
            </a:ext>
          </a:extLst>
        </xdr:cNvPr>
        <xdr:cNvPicPr>
          <a:picLocks noChangeAspect="1"/>
        </xdr:cNvPicPr>
      </xdr:nvPicPr>
      <xdr:blipFill>
        <a:blip xmlns:r="http://schemas.openxmlformats.org/officeDocument/2006/relationships" r:embed="rId18"/>
        <a:stretch>
          <a:fillRect/>
        </a:stretch>
      </xdr:blipFill>
      <xdr:spPr>
        <a:xfrm>
          <a:off x="1590675" y="19011900"/>
          <a:ext cx="3366299" cy="2381250"/>
        </a:xfrm>
        <a:prstGeom prst="rect">
          <a:avLst/>
        </a:prstGeom>
      </xdr:spPr>
    </xdr:pic>
    <xdr:clientData/>
  </xdr:twoCellAnchor>
  <xdr:twoCellAnchor editAs="oneCell">
    <xdr:from>
      <xdr:col>2</xdr:col>
      <xdr:colOff>9526</xdr:colOff>
      <xdr:row>36</xdr:row>
      <xdr:rowOff>47625</xdr:rowOff>
    </xdr:from>
    <xdr:to>
      <xdr:col>2</xdr:col>
      <xdr:colOff>2924176</xdr:colOff>
      <xdr:row>36</xdr:row>
      <xdr:rowOff>2444115</xdr:rowOff>
    </xdr:to>
    <xdr:pic>
      <xdr:nvPicPr>
        <xdr:cNvPr id="22" name="Picture 21">
          <a:extLst>
            <a:ext uri="{FF2B5EF4-FFF2-40B4-BE49-F238E27FC236}">
              <a16:creationId xmlns:a16="http://schemas.microsoft.com/office/drawing/2014/main" id="{CE26C2E0-D637-933D-333A-AFE5206BC7BF}"/>
            </a:ext>
          </a:extLst>
        </xdr:cNvPr>
        <xdr:cNvPicPr>
          <a:picLocks noChangeAspect="1"/>
        </xdr:cNvPicPr>
      </xdr:nvPicPr>
      <xdr:blipFill>
        <a:blip xmlns:r="http://schemas.openxmlformats.org/officeDocument/2006/relationships" r:embed="rId19"/>
        <a:stretch>
          <a:fillRect/>
        </a:stretch>
      </xdr:blipFill>
      <xdr:spPr>
        <a:xfrm>
          <a:off x="1552576" y="16468725"/>
          <a:ext cx="2914650" cy="2396490"/>
        </a:xfrm>
        <a:prstGeom prst="rect">
          <a:avLst/>
        </a:prstGeom>
      </xdr:spPr>
    </xdr:pic>
    <xdr:clientData/>
  </xdr:twoCellAnchor>
  <xdr:twoCellAnchor editAs="oneCell">
    <xdr:from>
      <xdr:col>2</xdr:col>
      <xdr:colOff>3552825</xdr:colOff>
      <xdr:row>33</xdr:row>
      <xdr:rowOff>114300</xdr:rowOff>
    </xdr:from>
    <xdr:to>
      <xdr:col>2</xdr:col>
      <xdr:colOff>7467600</xdr:colOff>
      <xdr:row>33</xdr:row>
      <xdr:rowOff>1563520</xdr:rowOff>
    </xdr:to>
    <xdr:pic>
      <xdr:nvPicPr>
        <xdr:cNvPr id="23" name="Picture 22">
          <a:extLst>
            <a:ext uri="{FF2B5EF4-FFF2-40B4-BE49-F238E27FC236}">
              <a16:creationId xmlns:a16="http://schemas.microsoft.com/office/drawing/2014/main" id="{A229FBB8-6396-4E8F-B06E-706CE336EFBD}"/>
            </a:ext>
          </a:extLst>
        </xdr:cNvPr>
        <xdr:cNvPicPr>
          <a:picLocks noChangeAspect="1"/>
        </xdr:cNvPicPr>
      </xdr:nvPicPr>
      <xdr:blipFill>
        <a:blip xmlns:r="http://schemas.openxmlformats.org/officeDocument/2006/relationships" r:embed="rId20"/>
        <a:stretch>
          <a:fillRect/>
        </a:stretch>
      </xdr:blipFill>
      <xdr:spPr>
        <a:xfrm>
          <a:off x="5095875" y="8934450"/>
          <a:ext cx="3914775" cy="1449220"/>
        </a:xfrm>
        <a:prstGeom prst="rect">
          <a:avLst/>
        </a:prstGeom>
      </xdr:spPr>
    </xdr:pic>
    <xdr:clientData/>
  </xdr:twoCellAnchor>
  <xdr:twoCellAnchor editAs="oneCell">
    <xdr:from>
      <xdr:col>2</xdr:col>
      <xdr:colOff>28575</xdr:colOff>
      <xdr:row>33</xdr:row>
      <xdr:rowOff>47625</xdr:rowOff>
    </xdr:from>
    <xdr:to>
      <xdr:col>2</xdr:col>
      <xdr:colOff>3421710</xdr:colOff>
      <xdr:row>33</xdr:row>
      <xdr:rowOff>2362200</xdr:rowOff>
    </xdr:to>
    <xdr:pic>
      <xdr:nvPicPr>
        <xdr:cNvPr id="24" name="Picture 23">
          <a:extLst>
            <a:ext uri="{FF2B5EF4-FFF2-40B4-BE49-F238E27FC236}">
              <a16:creationId xmlns:a16="http://schemas.microsoft.com/office/drawing/2014/main" id="{28BFD527-C805-2837-D010-EF123DA031D0}"/>
            </a:ext>
          </a:extLst>
        </xdr:cNvPr>
        <xdr:cNvPicPr>
          <a:picLocks noChangeAspect="1"/>
        </xdr:cNvPicPr>
      </xdr:nvPicPr>
      <xdr:blipFill>
        <a:blip xmlns:r="http://schemas.openxmlformats.org/officeDocument/2006/relationships" r:embed="rId21"/>
        <a:stretch>
          <a:fillRect/>
        </a:stretch>
      </xdr:blipFill>
      <xdr:spPr>
        <a:xfrm>
          <a:off x="1571625" y="8867775"/>
          <a:ext cx="3393135" cy="2314575"/>
        </a:xfrm>
        <a:prstGeom prst="rect">
          <a:avLst/>
        </a:prstGeom>
      </xdr:spPr>
    </xdr:pic>
    <xdr:clientData/>
  </xdr:twoCellAnchor>
  <xdr:twoCellAnchor>
    <xdr:from>
      <xdr:col>2</xdr:col>
      <xdr:colOff>2647950</xdr:colOff>
      <xdr:row>37</xdr:row>
      <xdr:rowOff>552450</xdr:rowOff>
    </xdr:from>
    <xdr:to>
      <xdr:col>2</xdr:col>
      <xdr:colOff>3333750</xdr:colOff>
      <xdr:row>37</xdr:row>
      <xdr:rowOff>990600</xdr:rowOff>
    </xdr:to>
    <xdr:cxnSp macro="">
      <xdr:nvCxnSpPr>
        <xdr:cNvPr id="27" name="Straight Arrow Connector 26">
          <a:extLst>
            <a:ext uri="{FF2B5EF4-FFF2-40B4-BE49-F238E27FC236}">
              <a16:creationId xmlns:a16="http://schemas.microsoft.com/office/drawing/2014/main" id="{69B9D5FB-D5F1-8968-2419-55A36E11E8C5}"/>
            </a:ext>
          </a:extLst>
        </xdr:cNvPr>
        <xdr:cNvCxnSpPr/>
      </xdr:nvCxnSpPr>
      <xdr:spPr>
        <a:xfrm flipH="1" flipV="1">
          <a:off x="4191000" y="19507200"/>
          <a:ext cx="685800" cy="438150"/>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457200</xdr:colOff>
      <xdr:row>37</xdr:row>
      <xdr:rowOff>1657350</xdr:rowOff>
    </xdr:from>
    <xdr:to>
      <xdr:col>2</xdr:col>
      <xdr:colOff>1143000</xdr:colOff>
      <xdr:row>37</xdr:row>
      <xdr:rowOff>2095500</xdr:rowOff>
    </xdr:to>
    <xdr:cxnSp macro="">
      <xdr:nvCxnSpPr>
        <xdr:cNvPr id="29" name="Straight Arrow Connector 28">
          <a:extLst>
            <a:ext uri="{FF2B5EF4-FFF2-40B4-BE49-F238E27FC236}">
              <a16:creationId xmlns:a16="http://schemas.microsoft.com/office/drawing/2014/main" id="{01EEEEDE-BBB6-4330-B535-83F6BD6F025B}"/>
            </a:ext>
          </a:extLst>
        </xdr:cNvPr>
        <xdr:cNvCxnSpPr/>
      </xdr:nvCxnSpPr>
      <xdr:spPr>
        <a:xfrm flipH="1" flipV="1">
          <a:off x="2000250" y="20612100"/>
          <a:ext cx="685800" cy="438150"/>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1152525</xdr:colOff>
      <xdr:row>38</xdr:row>
      <xdr:rowOff>1733550</xdr:rowOff>
    </xdr:from>
    <xdr:to>
      <xdr:col>2</xdr:col>
      <xdr:colOff>1409700</xdr:colOff>
      <xdr:row>38</xdr:row>
      <xdr:rowOff>1943100</xdr:rowOff>
    </xdr:to>
    <xdr:cxnSp macro="">
      <xdr:nvCxnSpPr>
        <xdr:cNvPr id="34" name="Straight Arrow Connector 33">
          <a:extLst>
            <a:ext uri="{FF2B5EF4-FFF2-40B4-BE49-F238E27FC236}">
              <a16:creationId xmlns:a16="http://schemas.microsoft.com/office/drawing/2014/main" id="{34F6ACF0-7376-45DF-98AE-B56EF0A328A2}"/>
            </a:ext>
          </a:extLst>
        </xdr:cNvPr>
        <xdr:cNvCxnSpPr/>
      </xdr:nvCxnSpPr>
      <xdr:spPr>
        <a:xfrm flipH="1">
          <a:off x="2695575" y="23221950"/>
          <a:ext cx="257175" cy="209550"/>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2514600</xdr:colOff>
      <xdr:row>38</xdr:row>
      <xdr:rowOff>914400</xdr:rowOff>
    </xdr:from>
    <xdr:to>
      <xdr:col>2</xdr:col>
      <xdr:colOff>2771775</xdr:colOff>
      <xdr:row>38</xdr:row>
      <xdr:rowOff>1123950</xdr:rowOff>
    </xdr:to>
    <xdr:cxnSp macro="">
      <xdr:nvCxnSpPr>
        <xdr:cNvPr id="47" name="Straight Arrow Connector 46">
          <a:extLst>
            <a:ext uri="{FF2B5EF4-FFF2-40B4-BE49-F238E27FC236}">
              <a16:creationId xmlns:a16="http://schemas.microsoft.com/office/drawing/2014/main" id="{64AA35BB-A8BE-4045-A8C6-39AD709EDD1B}"/>
            </a:ext>
          </a:extLst>
        </xdr:cNvPr>
        <xdr:cNvCxnSpPr/>
      </xdr:nvCxnSpPr>
      <xdr:spPr>
        <a:xfrm flipH="1">
          <a:off x="4057650" y="22402800"/>
          <a:ext cx="257175" cy="209550"/>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1209675</xdr:colOff>
      <xdr:row>36</xdr:row>
      <xdr:rowOff>1243895</xdr:rowOff>
    </xdr:from>
    <xdr:to>
      <xdr:col>2</xdr:col>
      <xdr:colOff>1238249</xdr:colOff>
      <xdr:row>36</xdr:row>
      <xdr:rowOff>2019300</xdr:rowOff>
    </xdr:to>
    <xdr:cxnSp macro="">
      <xdr:nvCxnSpPr>
        <xdr:cNvPr id="51" name="Straight Arrow Connector 50">
          <a:extLst>
            <a:ext uri="{FF2B5EF4-FFF2-40B4-BE49-F238E27FC236}">
              <a16:creationId xmlns:a16="http://schemas.microsoft.com/office/drawing/2014/main" id="{3D4C6689-974F-47EC-8186-E294C5DF3627}"/>
            </a:ext>
          </a:extLst>
        </xdr:cNvPr>
        <xdr:cNvCxnSpPr/>
      </xdr:nvCxnSpPr>
      <xdr:spPr>
        <a:xfrm flipH="1">
          <a:off x="2752725" y="17664995"/>
          <a:ext cx="28574" cy="77540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2</xdr:col>
      <xdr:colOff>9525</xdr:colOff>
      <xdr:row>34</xdr:row>
      <xdr:rowOff>492189</xdr:rowOff>
    </xdr:from>
    <xdr:to>
      <xdr:col>2</xdr:col>
      <xdr:colOff>2155765</xdr:colOff>
      <xdr:row>34</xdr:row>
      <xdr:rowOff>2247900</xdr:rowOff>
    </xdr:to>
    <xdr:pic>
      <xdr:nvPicPr>
        <xdr:cNvPr id="60" name="Picture 59">
          <a:extLst>
            <a:ext uri="{FF2B5EF4-FFF2-40B4-BE49-F238E27FC236}">
              <a16:creationId xmlns:a16="http://schemas.microsoft.com/office/drawing/2014/main" id="{B7D32C9E-C466-6E22-FDED-8E630F590EF6}"/>
            </a:ext>
          </a:extLst>
        </xdr:cNvPr>
        <xdr:cNvPicPr>
          <a:picLocks noChangeAspect="1"/>
        </xdr:cNvPicPr>
      </xdr:nvPicPr>
      <xdr:blipFill>
        <a:blip xmlns:r="http://schemas.openxmlformats.org/officeDocument/2006/relationships" r:embed="rId22"/>
        <a:stretch>
          <a:fillRect/>
        </a:stretch>
      </xdr:blipFill>
      <xdr:spPr>
        <a:xfrm>
          <a:off x="1552575" y="11845989"/>
          <a:ext cx="2146240" cy="1755711"/>
        </a:xfrm>
        <a:prstGeom prst="rect">
          <a:avLst/>
        </a:prstGeom>
      </xdr:spPr>
    </xdr:pic>
    <xdr:clientData/>
  </xdr:twoCellAnchor>
  <xdr:twoCellAnchor editAs="oneCell">
    <xdr:from>
      <xdr:col>2</xdr:col>
      <xdr:colOff>180975</xdr:colOff>
      <xdr:row>35</xdr:row>
      <xdr:rowOff>110222</xdr:rowOff>
    </xdr:from>
    <xdr:to>
      <xdr:col>2</xdr:col>
      <xdr:colOff>2781300</xdr:colOff>
      <xdr:row>35</xdr:row>
      <xdr:rowOff>2324504</xdr:rowOff>
    </xdr:to>
    <xdr:pic>
      <xdr:nvPicPr>
        <xdr:cNvPr id="63" name="Picture 62">
          <a:extLst>
            <a:ext uri="{FF2B5EF4-FFF2-40B4-BE49-F238E27FC236}">
              <a16:creationId xmlns:a16="http://schemas.microsoft.com/office/drawing/2014/main" id="{8185556C-138A-DEE1-6BDB-EC38B308AC61}"/>
            </a:ext>
          </a:extLst>
        </xdr:cNvPr>
        <xdr:cNvPicPr>
          <a:picLocks noChangeAspect="1"/>
        </xdr:cNvPicPr>
      </xdr:nvPicPr>
      <xdr:blipFill>
        <a:blip xmlns:r="http://schemas.openxmlformats.org/officeDocument/2006/relationships" r:embed="rId23"/>
        <a:stretch>
          <a:fillRect/>
        </a:stretch>
      </xdr:blipFill>
      <xdr:spPr>
        <a:xfrm>
          <a:off x="1724025" y="13997672"/>
          <a:ext cx="2600325" cy="2214282"/>
        </a:xfrm>
        <a:prstGeom prst="rect">
          <a:avLst/>
        </a:prstGeom>
      </xdr:spPr>
    </xdr:pic>
    <xdr:clientData/>
  </xdr:twoCellAnchor>
  <xdr:twoCellAnchor editAs="oneCell">
    <xdr:from>
      <xdr:col>2</xdr:col>
      <xdr:colOff>2085974</xdr:colOff>
      <xdr:row>34</xdr:row>
      <xdr:rowOff>285272</xdr:rowOff>
    </xdr:from>
    <xdr:to>
      <xdr:col>2</xdr:col>
      <xdr:colOff>4381499</xdr:colOff>
      <xdr:row>34</xdr:row>
      <xdr:rowOff>2238770</xdr:rowOff>
    </xdr:to>
    <xdr:pic>
      <xdr:nvPicPr>
        <xdr:cNvPr id="64" name="Picture 63">
          <a:extLst>
            <a:ext uri="{FF2B5EF4-FFF2-40B4-BE49-F238E27FC236}">
              <a16:creationId xmlns:a16="http://schemas.microsoft.com/office/drawing/2014/main" id="{25671E4C-4A35-884D-0321-BD4CA7088751}"/>
            </a:ext>
          </a:extLst>
        </xdr:cNvPr>
        <xdr:cNvPicPr>
          <a:picLocks noChangeAspect="1"/>
        </xdr:cNvPicPr>
      </xdr:nvPicPr>
      <xdr:blipFill>
        <a:blip xmlns:r="http://schemas.openxmlformats.org/officeDocument/2006/relationships" r:embed="rId24"/>
        <a:stretch>
          <a:fillRect/>
        </a:stretch>
      </xdr:blipFill>
      <xdr:spPr>
        <a:xfrm>
          <a:off x="3629024" y="11639072"/>
          <a:ext cx="2295525" cy="1953498"/>
        </a:xfrm>
        <a:prstGeom prst="rect">
          <a:avLst/>
        </a:prstGeom>
      </xdr:spPr>
    </xdr:pic>
    <xdr:clientData/>
  </xdr:twoCellAnchor>
  <xdr:twoCellAnchor editAs="oneCell">
    <xdr:from>
      <xdr:col>2</xdr:col>
      <xdr:colOff>76200</xdr:colOff>
      <xdr:row>32</xdr:row>
      <xdr:rowOff>123825</xdr:rowOff>
    </xdr:from>
    <xdr:to>
      <xdr:col>2</xdr:col>
      <xdr:colOff>2934099</xdr:colOff>
      <xdr:row>32</xdr:row>
      <xdr:rowOff>2514934</xdr:rowOff>
    </xdr:to>
    <xdr:pic>
      <xdr:nvPicPr>
        <xdr:cNvPr id="67" name="Picture 66">
          <a:extLst>
            <a:ext uri="{FF2B5EF4-FFF2-40B4-BE49-F238E27FC236}">
              <a16:creationId xmlns:a16="http://schemas.microsoft.com/office/drawing/2014/main" id="{BD9DCE84-0B81-068D-D5FC-E94912F03023}"/>
            </a:ext>
          </a:extLst>
        </xdr:cNvPr>
        <xdr:cNvPicPr>
          <a:picLocks noChangeAspect="1"/>
        </xdr:cNvPicPr>
      </xdr:nvPicPr>
      <xdr:blipFill>
        <a:blip xmlns:r="http://schemas.openxmlformats.org/officeDocument/2006/relationships" r:embed="rId25"/>
        <a:stretch>
          <a:fillRect/>
        </a:stretch>
      </xdr:blipFill>
      <xdr:spPr>
        <a:xfrm>
          <a:off x="1619250" y="6410325"/>
          <a:ext cx="2857899" cy="2391109"/>
        </a:xfrm>
        <a:prstGeom prst="rect">
          <a:avLst/>
        </a:prstGeom>
      </xdr:spPr>
    </xdr:pic>
    <xdr:clientData/>
  </xdr:twoCellAnchor>
  <xdr:twoCellAnchor>
    <xdr:from>
      <xdr:col>2</xdr:col>
      <xdr:colOff>1657350</xdr:colOff>
      <xdr:row>33</xdr:row>
      <xdr:rowOff>746830</xdr:rowOff>
    </xdr:from>
    <xdr:to>
      <xdr:col>2</xdr:col>
      <xdr:colOff>2257425</xdr:colOff>
      <xdr:row>33</xdr:row>
      <xdr:rowOff>1190625</xdr:rowOff>
    </xdr:to>
    <xdr:cxnSp macro="">
      <xdr:nvCxnSpPr>
        <xdr:cNvPr id="68" name="Straight Arrow Connector 67">
          <a:extLst>
            <a:ext uri="{FF2B5EF4-FFF2-40B4-BE49-F238E27FC236}">
              <a16:creationId xmlns:a16="http://schemas.microsoft.com/office/drawing/2014/main" id="{112BC167-798D-4E05-9C89-072635CB72C8}"/>
            </a:ext>
          </a:extLst>
        </xdr:cNvPr>
        <xdr:cNvCxnSpPr/>
      </xdr:nvCxnSpPr>
      <xdr:spPr>
        <a:xfrm flipH="1" flipV="1">
          <a:off x="3200400" y="9566980"/>
          <a:ext cx="600075" cy="44379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2190750</xdr:colOff>
      <xdr:row>33</xdr:row>
      <xdr:rowOff>442030</xdr:rowOff>
    </xdr:from>
    <xdr:to>
      <xdr:col>2</xdr:col>
      <xdr:colOff>2790825</xdr:colOff>
      <xdr:row>33</xdr:row>
      <xdr:rowOff>885825</xdr:rowOff>
    </xdr:to>
    <xdr:cxnSp macro="">
      <xdr:nvCxnSpPr>
        <xdr:cNvPr id="70" name="Straight Arrow Connector 69">
          <a:extLst>
            <a:ext uri="{FF2B5EF4-FFF2-40B4-BE49-F238E27FC236}">
              <a16:creationId xmlns:a16="http://schemas.microsoft.com/office/drawing/2014/main" id="{D43E972D-954D-485F-86EE-D36C927C4A88}"/>
            </a:ext>
          </a:extLst>
        </xdr:cNvPr>
        <xdr:cNvCxnSpPr/>
      </xdr:nvCxnSpPr>
      <xdr:spPr>
        <a:xfrm flipH="1" flipV="1">
          <a:off x="3733800" y="9262180"/>
          <a:ext cx="600075" cy="44379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1076325</xdr:colOff>
      <xdr:row>33</xdr:row>
      <xdr:rowOff>1118305</xdr:rowOff>
    </xdr:from>
    <xdr:to>
      <xdr:col>2</xdr:col>
      <xdr:colOff>1676400</xdr:colOff>
      <xdr:row>33</xdr:row>
      <xdr:rowOff>1562100</xdr:rowOff>
    </xdr:to>
    <xdr:cxnSp macro="">
      <xdr:nvCxnSpPr>
        <xdr:cNvPr id="71" name="Straight Arrow Connector 70">
          <a:extLst>
            <a:ext uri="{FF2B5EF4-FFF2-40B4-BE49-F238E27FC236}">
              <a16:creationId xmlns:a16="http://schemas.microsoft.com/office/drawing/2014/main" id="{1AF810B1-ECC7-4DB8-9BCB-0EB699C8CF96}"/>
            </a:ext>
          </a:extLst>
        </xdr:cNvPr>
        <xdr:cNvCxnSpPr/>
      </xdr:nvCxnSpPr>
      <xdr:spPr>
        <a:xfrm flipH="1" flipV="1">
          <a:off x="2619375" y="9938455"/>
          <a:ext cx="600075" cy="44379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2</xdr:col>
      <xdr:colOff>8677275</xdr:colOff>
      <xdr:row>33</xdr:row>
      <xdr:rowOff>200025</xdr:rowOff>
    </xdr:from>
    <xdr:to>
      <xdr:col>2</xdr:col>
      <xdr:colOff>10905484</xdr:colOff>
      <xdr:row>33</xdr:row>
      <xdr:rowOff>2400725</xdr:rowOff>
    </xdr:to>
    <xdr:pic>
      <xdr:nvPicPr>
        <xdr:cNvPr id="72" name="Picture 71">
          <a:extLst>
            <a:ext uri="{FF2B5EF4-FFF2-40B4-BE49-F238E27FC236}">
              <a16:creationId xmlns:a16="http://schemas.microsoft.com/office/drawing/2014/main" id="{72D19318-25A9-1EA1-7A7A-6F1BD7E91A39}"/>
            </a:ext>
          </a:extLst>
        </xdr:cNvPr>
        <xdr:cNvPicPr>
          <a:picLocks noChangeAspect="1"/>
        </xdr:cNvPicPr>
      </xdr:nvPicPr>
      <xdr:blipFill>
        <a:blip xmlns:r="http://schemas.openxmlformats.org/officeDocument/2006/relationships" r:embed="rId26"/>
        <a:stretch>
          <a:fillRect/>
        </a:stretch>
      </xdr:blipFill>
      <xdr:spPr>
        <a:xfrm>
          <a:off x="10220325" y="9020175"/>
          <a:ext cx="2228209" cy="2200700"/>
        </a:xfrm>
        <a:prstGeom prst="rect">
          <a:avLst/>
        </a:prstGeom>
      </xdr:spPr>
    </xdr:pic>
    <xdr:clientData/>
  </xdr:twoCellAnchor>
  <xdr:twoCellAnchor editAs="oneCell">
    <xdr:from>
      <xdr:col>2</xdr:col>
      <xdr:colOff>7486650</xdr:colOff>
      <xdr:row>33</xdr:row>
      <xdr:rowOff>285750</xdr:rowOff>
    </xdr:from>
    <xdr:to>
      <xdr:col>2</xdr:col>
      <xdr:colOff>8667166</xdr:colOff>
      <xdr:row>33</xdr:row>
      <xdr:rowOff>2152972</xdr:rowOff>
    </xdr:to>
    <xdr:pic>
      <xdr:nvPicPr>
        <xdr:cNvPr id="73" name="Picture 72">
          <a:extLst>
            <a:ext uri="{FF2B5EF4-FFF2-40B4-BE49-F238E27FC236}">
              <a16:creationId xmlns:a16="http://schemas.microsoft.com/office/drawing/2014/main" id="{4A828E24-EA7F-D2B4-33C7-B9011B6AF6F7}"/>
            </a:ext>
          </a:extLst>
        </xdr:cNvPr>
        <xdr:cNvPicPr>
          <a:picLocks noChangeAspect="1"/>
        </xdr:cNvPicPr>
      </xdr:nvPicPr>
      <xdr:blipFill>
        <a:blip xmlns:r="http://schemas.openxmlformats.org/officeDocument/2006/relationships" r:embed="rId27"/>
        <a:stretch>
          <a:fillRect/>
        </a:stretch>
      </xdr:blipFill>
      <xdr:spPr>
        <a:xfrm>
          <a:off x="9029700" y="9105900"/>
          <a:ext cx="1180516" cy="1867222"/>
        </a:xfrm>
        <a:prstGeom prst="rect">
          <a:avLst/>
        </a:prstGeom>
      </xdr:spPr>
    </xdr:pic>
    <xdr:clientData/>
  </xdr:twoCellAnchor>
  <xdr:twoCellAnchor editAs="oneCell">
    <xdr:from>
      <xdr:col>2</xdr:col>
      <xdr:colOff>47626</xdr:colOff>
      <xdr:row>39</xdr:row>
      <xdr:rowOff>57150</xdr:rowOff>
    </xdr:from>
    <xdr:to>
      <xdr:col>2</xdr:col>
      <xdr:colOff>2929916</xdr:colOff>
      <xdr:row>39</xdr:row>
      <xdr:rowOff>2524125</xdr:rowOff>
    </xdr:to>
    <xdr:pic>
      <xdr:nvPicPr>
        <xdr:cNvPr id="74" name="Picture 73">
          <a:extLst>
            <a:ext uri="{FF2B5EF4-FFF2-40B4-BE49-F238E27FC236}">
              <a16:creationId xmlns:a16="http://schemas.microsoft.com/office/drawing/2014/main" id="{3A890173-8F3B-69E5-DF0A-DD778EA67F87}"/>
            </a:ext>
          </a:extLst>
        </xdr:cNvPr>
        <xdr:cNvPicPr>
          <a:picLocks noChangeAspect="1"/>
        </xdr:cNvPicPr>
      </xdr:nvPicPr>
      <xdr:blipFill>
        <a:blip xmlns:r="http://schemas.openxmlformats.org/officeDocument/2006/relationships" r:embed="rId28"/>
        <a:stretch>
          <a:fillRect/>
        </a:stretch>
      </xdr:blipFill>
      <xdr:spPr>
        <a:xfrm>
          <a:off x="1590676" y="24079200"/>
          <a:ext cx="2882290" cy="2466975"/>
        </a:xfrm>
        <a:prstGeom prst="rect">
          <a:avLst/>
        </a:prstGeom>
      </xdr:spPr>
    </xdr:pic>
    <xdr:clientData/>
  </xdr:twoCellAnchor>
  <xdr:twoCellAnchor editAs="oneCell">
    <xdr:from>
      <xdr:col>2</xdr:col>
      <xdr:colOff>38101</xdr:colOff>
      <xdr:row>40</xdr:row>
      <xdr:rowOff>47626</xdr:rowOff>
    </xdr:from>
    <xdr:to>
      <xdr:col>2</xdr:col>
      <xdr:colOff>2571751</xdr:colOff>
      <xdr:row>40</xdr:row>
      <xdr:rowOff>2459539</xdr:rowOff>
    </xdr:to>
    <xdr:pic>
      <xdr:nvPicPr>
        <xdr:cNvPr id="75" name="Picture 74">
          <a:extLst>
            <a:ext uri="{FF2B5EF4-FFF2-40B4-BE49-F238E27FC236}">
              <a16:creationId xmlns:a16="http://schemas.microsoft.com/office/drawing/2014/main" id="{B809E2A8-EF31-67C8-E973-86574E456A5E}"/>
            </a:ext>
          </a:extLst>
        </xdr:cNvPr>
        <xdr:cNvPicPr>
          <a:picLocks noChangeAspect="1"/>
        </xdr:cNvPicPr>
      </xdr:nvPicPr>
      <xdr:blipFill>
        <a:blip xmlns:r="http://schemas.openxmlformats.org/officeDocument/2006/relationships" r:embed="rId29"/>
        <a:stretch>
          <a:fillRect/>
        </a:stretch>
      </xdr:blipFill>
      <xdr:spPr>
        <a:xfrm>
          <a:off x="1581151" y="26603326"/>
          <a:ext cx="2533650" cy="2411913"/>
        </a:xfrm>
        <a:prstGeom prst="rect">
          <a:avLst/>
        </a:prstGeom>
      </xdr:spPr>
    </xdr:pic>
    <xdr:clientData/>
  </xdr:twoCellAnchor>
  <xdr:twoCellAnchor editAs="oneCell">
    <xdr:from>
      <xdr:col>2</xdr:col>
      <xdr:colOff>47626</xdr:colOff>
      <xdr:row>41</xdr:row>
      <xdr:rowOff>28575</xdr:rowOff>
    </xdr:from>
    <xdr:to>
      <xdr:col>2</xdr:col>
      <xdr:colOff>2752726</xdr:colOff>
      <xdr:row>41</xdr:row>
      <xdr:rowOff>2524948</xdr:rowOff>
    </xdr:to>
    <xdr:pic>
      <xdr:nvPicPr>
        <xdr:cNvPr id="76" name="Picture 75">
          <a:extLst>
            <a:ext uri="{FF2B5EF4-FFF2-40B4-BE49-F238E27FC236}">
              <a16:creationId xmlns:a16="http://schemas.microsoft.com/office/drawing/2014/main" id="{77433032-A9A1-A652-32CD-FC68330D8E11}"/>
            </a:ext>
          </a:extLst>
        </xdr:cNvPr>
        <xdr:cNvPicPr>
          <a:picLocks noChangeAspect="1"/>
        </xdr:cNvPicPr>
      </xdr:nvPicPr>
      <xdr:blipFill>
        <a:blip xmlns:r="http://schemas.openxmlformats.org/officeDocument/2006/relationships" r:embed="rId30"/>
        <a:stretch>
          <a:fillRect/>
        </a:stretch>
      </xdr:blipFill>
      <xdr:spPr>
        <a:xfrm>
          <a:off x="1590676" y="29117925"/>
          <a:ext cx="2705100" cy="2496373"/>
        </a:xfrm>
        <a:prstGeom prst="rect">
          <a:avLst/>
        </a:prstGeom>
      </xdr:spPr>
    </xdr:pic>
    <xdr:clientData/>
  </xdr:twoCellAnchor>
  <xdr:twoCellAnchor>
    <xdr:from>
      <xdr:col>2</xdr:col>
      <xdr:colOff>2228850</xdr:colOff>
      <xdr:row>39</xdr:row>
      <xdr:rowOff>1104900</xdr:rowOff>
    </xdr:from>
    <xdr:to>
      <xdr:col>2</xdr:col>
      <xdr:colOff>2257425</xdr:colOff>
      <xdr:row>39</xdr:row>
      <xdr:rowOff>1704975</xdr:rowOff>
    </xdr:to>
    <xdr:cxnSp macro="">
      <xdr:nvCxnSpPr>
        <xdr:cNvPr id="77" name="Straight Arrow Connector 76">
          <a:extLst>
            <a:ext uri="{FF2B5EF4-FFF2-40B4-BE49-F238E27FC236}">
              <a16:creationId xmlns:a16="http://schemas.microsoft.com/office/drawing/2014/main" id="{E1D37E57-D7F5-4BA4-BC96-C438BE2C72B1}"/>
            </a:ext>
          </a:extLst>
        </xdr:cNvPr>
        <xdr:cNvCxnSpPr/>
      </xdr:nvCxnSpPr>
      <xdr:spPr>
        <a:xfrm>
          <a:off x="3771900" y="25126950"/>
          <a:ext cx="28575" cy="60007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2095500</xdr:colOff>
      <xdr:row>40</xdr:row>
      <xdr:rowOff>1162050</xdr:rowOff>
    </xdr:from>
    <xdr:to>
      <xdr:col>2</xdr:col>
      <xdr:colOff>2124075</xdr:colOff>
      <xdr:row>40</xdr:row>
      <xdr:rowOff>1762125</xdr:rowOff>
    </xdr:to>
    <xdr:cxnSp macro="">
      <xdr:nvCxnSpPr>
        <xdr:cNvPr id="79" name="Straight Arrow Connector 78">
          <a:extLst>
            <a:ext uri="{FF2B5EF4-FFF2-40B4-BE49-F238E27FC236}">
              <a16:creationId xmlns:a16="http://schemas.microsoft.com/office/drawing/2014/main" id="{B5E95691-3FD0-4818-84C3-3D49C661B1CF}"/>
            </a:ext>
          </a:extLst>
        </xdr:cNvPr>
        <xdr:cNvCxnSpPr/>
      </xdr:nvCxnSpPr>
      <xdr:spPr>
        <a:xfrm>
          <a:off x="3638550" y="27717750"/>
          <a:ext cx="28575" cy="60007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2286000</xdr:colOff>
      <xdr:row>41</xdr:row>
      <xdr:rowOff>1066800</xdr:rowOff>
    </xdr:from>
    <xdr:to>
      <xdr:col>2</xdr:col>
      <xdr:colOff>2314575</xdr:colOff>
      <xdr:row>41</xdr:row>
      <xdr:rowOff>1666875</xdr:rowOff>
    </xdr:to>
    <xdr:cxnSp macro="">
      <xdr:nvCxnSpPr>
        <xdr:cNvPr id="80" name="Straight Arrow Connector 79">
          <a:extLst>
            <a:ext uri="{FF2B5EF4-FFF2-40B4-BE49-F238E27FC236}">
              <a16:creationId xmlns:a16="http://schemas.microsoft.com/office/drawing/2014/main" id="{4CC3B527-BDA2-4F2C-81A0-1F644D5B2064}"/>
            </a:ext>
          </a:extLst>
        </xdr:cNvPr>
        <xdr:cNvCxnSpPr/>
      </xdr:nvCxnSpPr>
      <xdr:spPr>
        <a:xfrm>
          <a:off x="3829050" y="30156150"/>
          <a:ext cx="28575" cy="600075"/>
        </a:xfrm>
        <a:prstGeom prst="straightConnector1">
          <a:avLst/>
        </a:prstGeom>
        <a:ln w="76200">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xdr:col>
      <xdr:colOff>1219200</xdr:colOff>
      <xdr:row>39</xdr:row>
      <xdr:rowOff>1219200</xdr:rowOff>
    </xdr:from>
    <xdr:to>
      <xdr:col>2</xdr:col>
      <xdr:colOff>1609725</xdr:colOff>
      <xdr:row>39</xdr:row>
      <xdr:rowOff>1457325</xdr:rowOff>
    </xdr:to>
    <xdr:sp macro="" textlink="">
      <xdr:nvSpPr>
        <xdr:cNvPr id="81" name="Oval 80">
          <a:extLst>
            <a:ext uri="{FF2B5EF4-FFF2-40B4-BE49-F238E27FC236}">
              <a16:creationId xmlns:a16="http://schemas.microsoft.com/office/drawing/2014/main" id="{3B3BD354-C9F1-03DE-B935-9009226A236C}"/>
            </a:ext>
          </a:extLst>
        </xdr:cNvPr>
        <xdr:cNvSpPr/>
      </xdr:nvSpPr>
      <xdr:spPr>
        <a:xfrm>
          <a:off x="2762250" y="25241250"/>
          <a:ext cx="390525" cy="2381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1924050</xdr:colOff>
      <xdr:row>39</xdr:row>
      <xdr:rowOff>800100</xdr:rowOff>
    </xdr:from>
    <xdr:to>
      <xdr:col>2</xdr:col>
      <xdr:colOff>2238375</xdr:colOff>
      <xdr:row>39</xdr:row>
      <xdr:rowOff>1000125</xdr:rowOff>
    </xdr:to>
    <xdr:sp macro="" textlink="">
      <xdr:nvSpPr>
        <xdr:cNvPr id="82" name="Oval 81">
          <a:extLst>
            <a:ext uri="{FF2B5EF4-FFF2-40B4-BE49-F238E27FC236}">
              <a16:creationId xmlns:a16="http://schemas.microsoft.com/office/drawing/2014/main" id="{8F03B8FD-4930-44BE-AC86-D7FEA5A8B60D}"/>
            </a:ext>
          </a:extLst>
        </xdr:cNvPr>
        <xdr:cNvSpPr/>
      </xdr:nvSpPr>
      <xdr:spPr>
        <a:xfrm>
          <a:off x="3467100" y="24822150"/>
          <a:ext cx="314325" cy="2000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1000125</xdr:colOff>
      <xdr:row>40</xdr:row>
      <xdr:rowOff>1266825</xdr:rowOff>
    </xdr:from>
    <xdr:to>
      <xdr:col>2</xdr:col>
      <xdr:colOff>1390650</xdr:colOff>
      <xdr:row>40</xdr:row>
      <xdr:rowOff>1504950</xdr:rowOff>
    </xdr:to>
    <xdr:sp macro="" textlink="">
      <xdr:nvSpPr>
        <xdr:cNvPr id="83" name="Oval 82">
          <a:extLst>
            <a:ext uri="{FF2B5EF4-FFF2-40B4-BE49-F238E27FC236}">
              <a16:creationId xmlns:a16="http://schemas.microsoft.com/office/drawing/2014/main" id="{F40B0A59-BB2B-445A-9BAE-8D7CC4BCF947}"/>
            </a:ext>
          </a:extLst>
        </xdr:cNvPr>
        <xdr:cNvSpPr/>
      </xdr:nvSpPr>
      <xdr:spPr>
        <a:xfrm>
          <a:off x="2543175" y="27822525"/>
          <a:ext cx="390525" cy="2381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1704975</xdr:colOff>
      <xdr:row>40</xdr:row>
      <xdr:rowOff>847725</xdr:rowOff>
    </xdr:from>
    <xdr:to>
      <xdr:col>2</xdr:col>
      <xdr:colOff>2019300</xdr:colOff>
      <xdr:row>40</xdr:row>
      <xdr:rowOff>1047750</xdr:rowOff>
    </xdr:to>
    <xdr:sp macro="" textlink="">
      <xdr:nvSpPr>
        <xdr:cNvPr id="84" name="Oval 83">
          <a:extLst>
            <a:ext uri="{FF2B5EF4-FFF2-40B4-BE49-F238E27FC236}">
              <a16:creationId xmlns:a16="http://schemas.microsoft.com/office/drawing/2014/main" id="{AA1A389B-DD33-48CF-8BFC-748E5510BC7B}"/>
            </a:ext>
          </a:extLst>
        </xdr:cNvPr>
        <xdr:cNvSpPr/>
      </xdr:nvSpPr>
      <xdr:spPr>
        <a:xfrm>
          <a:off x="3248025" y="27403425"/>
          <a:ext cx="314325" cy="2000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1123950</xdr:colOff>
      <xdr:row>41</xdr:row>
      <xdr:rowOff>1162050</xdr:rowOff>
    </xdr:from>
    <xdr:to>
      <xdr:col>2</xdr:col>
      <xdr:colOff>1514475</xdr:colOff>
      <xdr:row>41</xdr:row>
      <xdr:rowOff>1400175</xdr:rowOff>
    </xdr:to>
    <xdr:sp macro="" textlink="">
      <xdr:nvSpPr>
        <xdr:cNvPr id="85" name="Oval 84">
          <a:extLst>
            <a:ext uri="{FF2B5EF4-FFF2-40B4-BE49-F238E27FC236}">
              <a16:creationId xmlns:a16="http://schemas.microsoft.com/office/drawing/2014/main" id="{AF11E008-2134-468C-B552-29A6434D9EAD}"/>
            </a:ext>
          </a:extLst>
        </xdr:cNvPr>
        <xdr:cNvSpPr/>
      </xdr:nvSpPr>
      <xdr:spPr>
        <a:xfrm>
          <a:off x="2667000" y="30251400"/>
          <a:ext cx="390525" cy="2381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1828800</xdr:colOff>
      <xdr:row>41</xdr:row>
      <xdr:rowOff>742950</xdr:rowOff>
    </xdr:from>
    <xdr:to>
      <xdr:col>2</xdr:col>
      <xdr:colOff>2143125</xdr:colOff>
      <xdr:row>41</xdr:row>
      <xdr:rowOff>942975</xdr:rowOff>
    </xdr:to>
    <xdr:sp macro="" textlink="">
      <xdr:nvSpPr>
        <xdr:cNvPr id="86" name="Oval 85">
          <a:extLst>
            <a:ext uri="{FF2B5EF4-FFF2-40B4-BE49-F238E27FC236}">
              <a16:creationId xmlns:a16="http://schemas.microsoft.com/office/drawing/2014/main" id="{412EA668-C1F1-42A5-80DE-FA7739092A4A}"/>
            </a:ext>
          </a:extLst>
        </xdr:cNvPr>
        <xdr:cNvSpPr/>
      </xdr:nvSpPr>
      <xdr:spPr>
        <a:xfrm>
          <a:off x="3371850" y="29832300"/>
          <a:ext cx="314325" cy="200025"/>
        </a:xfrm>
        <a:prstGeom prst="ellipse">
          <a:avLst/>
        </a:prstGeom>
        <a:solidFill>
          <a:schemeClr val="accent6">
            <a:lumMod val="75000"/>
          </a:schemeClr>
        </a:solidFill>
        <a:ln>
          <a:solidFill>
            <a:schemeClr val="accent6">
              <a:lumMod val="7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4059010</xdr:colOff>
      <xdr:row>40</xdr:row>
      <xdr:rowOff>171450</xdr:rowOff>
    </xdr:from>
    <xdr:to>
      <xdr:col>2</xdr:col>
      <xdr:colOff>8291051</xdr:colOff>
      <xdr:row>40</xdr:row>
      <xdr:rowOff>2415559</xdr:rowOff>
    </xdr:to>
    <xdr:grpSp>
      <xdr:nvGrpSpPr>
        <xdr:cNvPr id="8" name="Group 7">
          <a:extLst>
            <a:ext uri="{FF2B5EF4-FFF2-40B4-BE49-F238E27FC236}">
              <a16:creationId xmlns:a16="http://schemas.microsoft.com/office/drawing/2014/main" id="{C82A5114-C35C-DAAA-E033-3DDBA9B676CE}"/>
            </a:ext>
          </a:extLst>
        </xdr:cNvPr>
        <xdr:cNvGrpSpPr/>
      </xdr:nvGrpSpPr>
      <xdr:grpSpPr>
        <a:xfrm>
          <a:off x="6135460" y="26727150"/>
          <a:ext cx="4232041" cy="2244109"/>
          <a:chOff x="6135460" y="26727150"/>
          <a:chExt cx="4232041" cy="2244109"/>
        </a:xfrm>
      </xdr:grpSpPr>
      <xdr:pic>
        <xdr:nvPicPr>
          <xdr:cNvPr id="33" name="Picture 32">
            <a:extLst>
              <a:ext uri="{FF2B5EF4-FFF2-40B4-BE49-F238E27FC236}">
                <a16:creationId xmlns:a16="http://schemas.microsoft.com/office/drawing/2014/main" id="{EEB7F997-066F-3BE4-492E-E2EDA743DB0A}"/>
              </a:ext>
            </a:extLst>
          </xdr:cNvPr>
          <xdr:cNvPicPr>
            <a:picLocks noChangeAspect="1"/>
          </xdr:cNvPicPr>
        </xdr:nvPicPr>
        <xdr:blipFill>
          <a:blip xmlns:r="http://schemas.openxmlformats.org/officeDocument/2006/relationships" r:embed="rId31"/>
          <a:stretch>
            <a:fillRect/>
          </a:stretch>
        </xdr:blipFill>
        <xdr:spPr>
          <a:xfrm>
            <a:off x="6135460" y="26727150"/>
            <a:ext cx="4232041" cy="2244109"/>
          </a:xfrm>
          <a:prstGeom prst="rect">
            <a:avLst/>
          </a:prstGeom>
        </xdr:spPr>
      </xdr:pic>
      <xdr:sp macro="" textlink="">
        <xdr:nvSpPr>
          <xdr:cNvPr id="87" name="Oval 86">
            <a:extLst>
              <a:ext uri="{FF2B5EF4-FFF2-40B4-BE49-F238E27FC236}">
                <a16:creationId xmlns:a16="http://schemas.microsoft.com/office/drawing/2014/main" id="{1EDB2B15-7E4B-A92F-3F46-F25E422FB871}"/>
              </a:ext>
            </a:extLst>
          </xdr:cNvPr>
          <xdr:cNvSpPr/>
        </xdr:nvSpPr>
        <xdr:spPr>
          <a:xfrm>
            <a:off x="7448550" y="28308300"/>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8" name="Oval 87">
            <a:extLst>
              <a:ext uri="{FF2B5EF4-FFF2-40B4-BE49-F238E27FC236}">
                <a16:creationId xmlns:a16="http://schemas.microsoft.com/office/drawing/2014/main" id="{A1348CBD-E3CF-40D0-B842-F571118AF194}"/>
              </a:ext>
            </a:extLst>
          </xdr:cNvPr>
          <xdr:cNvSpPr/>
        </xdr:nvSpPr>
        <xdr:spPr>
          <a:xfrm>
            <a:off x="8486775" y="28308300"/>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xdr:col>
      <xdr:colOff>3846739</xdr:colOff>
      <xdr:row>41</xdr:row>
      <xdr:rowOff>216195</xdr:rowOff>
    </xdr:from>
    <xdr:to>
      <xdr:col>2</xdr:col>
      <xdr:colOff>8201025</xdr:colOff>
      <xdr:row>41</xdr:row>
      <xdr:rowOff>2494477</xdr:rowOff>
    </xdr:to>
    <xdr:grpSp>
      <xdr:nvGrpSpPr>
        <xdr:cNvPr id="9" name="Group 8">
          <a:extLst>
            <a:ext uri="{FF2B5EF4-FFF2-40B4-BE49-F238E27FC236}">
              <a16:creationId xmlns:a16="http://schemas.microsoft.com/office/drawing/2014/main" id="{8EFCEE18-96BA-0378-5AB0-192683980B88}"/>
            </a:ext>
          </a:extLst>
        </xdr:cNvPr>
        <xdr:cNvGrpSpPr/>
      </xdr:nvGrpSpPr>
      <xdr:grpSpPr>
        <a:xfrm>
          <a:off x="5923189" y="29305545"/>
          <a:ext cx="4354286" cy="2278282"/>
          <a:chOff x="5361214" y="29343645"/>
          <a:chExt cx="4354286" cy="2278282"/>
        </a:xfrm>
      </xdr:grpSpPr>
      <xdr:pic>
        <xdr:nvPicPr>
          <xdr:cNvPr id="32" name="Picture 31">
            <a:extLst>
              <a:ext uri="{FF2B5EF4-FFF2-40B4-BE49-F238E27FC236}">
                <a16:creationId xmlns:a16="http://schemas.microsoft.com/office/drawing/2014/main" id="{3D1B8102-4589-DB29-4D35-32F3E6A212C5}"/>
              </a:ext>
            </a:extLst>
          </xdr:cNvPr>
          <xdr:cNvPicPr>
            <a:picLocks noChangeAspect="1"/>
          </xdr:cNvPicPr>
        </xdr:nvPicPr>
        <xdr:blipFill>
          <a:blip xmlns:r="http://schemas.openxmlformats.org/officeDocument/2006/relationships" r:embed="rId32"/>
          <a:stretch>
            <a:fillRect/>
          </a:stretch>
        </xdr:blipFill>
        <xdr:spPr>
          <a:xfrm>
            <a:off x="5361214" y="29343645"/>
            <a:ext cx="4354286" cy="2278282"/>
          </a:xfrm>
          <a:prstGeom prst="rect">
            <a:avLst/>
          </a:prstGeom>
        </xdr:spPr>
      </xdr:pic>
      <xdr:sp macro="" textlink="">
        <xdr:nvSpPr>
          <xdr:cNvPr id="89" name="Oval 88">
            <a:extLst>
              <a:ext uri="{FF2B5EF4-FFF2-40B4-BE49-F238E27FC236}">
                <a16:creationId xmlns:a16="http://schemas.microsoft.com/office/drawing/2014/main" id="{21715048-1D42-43C2-9833-85987D28A125}"/>
              </a:ext>
            </a:extLst>
          </xdr:cNvPr>
          <xdr:cNvSpPr/>
        </xdr:nvSpPr>
        <xdr:spPr>
          <a:xfrm>
            <a:off x="6762750" y="30889575"/>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0" name="Oval 89">
            <a:extLst>
              <a:ext uri="{FF2B5EF4-FFF2-40B4-BE49-F238E27FC236}">
                <a16:creationId xmlns:a16="http://schemas.microsoft.com/office/drawing/2014/main" id="{116D3F6C-E4FB-4F68-84B5-033DA460F0D5}"/>
              </a:ext>
            </a:extLst>
          </xdr:cNvPr>
          <xdr:cNvSpPr/>
        </xdr:nvSpPr>
        <xdr:spPr>
          <a:xfrm>
            <a:off x="7810500" y="30870525"/>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2</xdr:col>
      <xdr:colOff>3985532</xdr:colOff>
      <xdr:row>39</xdr:row>
      <xdr:rowOff>85725</xdr:rowOff>
    </xdr:from>
    <xdr:to>
      <xdr:col>2</xdr:col>
      <xdr:colOff>8457393</xdr:colOff>
      <xdr:row>39</xdr:row>
      <xdr:rowOff>2321656</xdr:rowOff>
    </xdr:to>
    <xdr:grpSp>
      <xdr:nvGrpSpPr>
        <xdr:cNvPr id="6" name="Group 5">
          <a:extLst>
            <a:ext uri="{FF2B5EF4-FFF2-40B4-BE49-F238E27FC236}">
              <a16:creationId xmlns:a16="http://schemas.microsoft.com/office/drawing/2014/main" id="{9B759030-3649-79D8-B423-9871EA388C4A}"/>
            </a:ext>
          </a:extLst>
        </xdr:cNvPr>
        <xdr:cNvGrpSpPr/>
      </xdr:nvGrpSpPr>
      <xdr:grpSpPr>
        <a:xfrm>
          <a:off x="6061982" y="24107775"/>
          <a:ext cx="4471861" cy="2235931"/>
          <a:chOff x="5528582" y="24164925"/>
          <a:chExt cx="4471861" cy="2235931"/>
        </a:xfrm>
      </xdr:grpSpPr>
      <xdr:pic>
        <xdr:nvPicPr>
          <xdr:cNvPr id="31" name="Picture 30">
            <a:extLst>
              <a:ext uri="{FF2B5EF4-FFF2-40B4-BE49-F238E27FC236}">
                <a16:creationId xmlns:a16="http://schemas.microsoft.com/office/drawing/2014/main" id="{03590C51-98A0-F57D-3277-77ADBE7B14CE}"/>
              </a:ext>
            </a:extLst>
          </xdr:cNvPr>
          <xdr:cNvPicPr>
            <a:picLocks noChangeAspect="1"/>
          </xdr:cNvPicPr>
        </xdr:nvPicPr>
        <xdr:blipFill>
          <a:blip xmlns:r="http://schemas.openxmlformats.org/officeDocument/2006/relationships" r:embed="rId33"/>
          <a:stretch>
            <a:fillRect/>
          </a:stretch>
        </xdr:blipFill>
        <xdr:spPr>
          <a:xfrm>
            <a:off x="5528582" y="24164925"/>
            <a:ext cx="4471861" cy="2235931"/>
          </a:xfrm>
          <a:prstGeom prst="rect">
            <a:avLst/>
          </a:prstGeom>
        </xdr:spPr>
      </xdr:pic>
      <xdr:sp macro="" textlink="">
        <xdr:nvSpPr>
          <xdr:cNvPr id="91" name="Oval 90">
            <a:extLst>
              <a:ext uri="{FF2B5EF4-FFF2-40B4-BE49-F238E27FC236}">
                <a16:creationId xmlns:a16="http://schemas.microsoft.com/office/drawing/2014/main" id="{C7271151-37E6-48C9-A49F-3AFFDE46C0C5}"/>
              </a:ext>
            </a:extLst>
          </xdr:cNvPr>
          <xdr:cNvSpPr/>
        </xdr:nvSpPr>
        <xdr:spPr>
          <a:xfrm>
            <a:off x="6934200" y="25707975"/>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2" name="Oval 91">
            <a:extLst>
              <a:ext uri="{FF2B5EF4-FFF2-40B4-BE49-F238E27FC236}">
                <a16:creationId xmlns:a16="http://schemas.microsoft.com/office/drawing/2014/main" id="{94C8B908-9C97-4DD0-B02D-85E8E90F3CE7}"/>
              </a:ext>
            </a:extLst>
          </xdr:cNvPr>
          <xdr:cNvSpPr/>
        </xdr:nvSpPr>
        <xdr:spPr>
          <a:xfrm>
            <a:off x="8048625" y="25707975"/>
            <a:ext cx="485775" cy="504825"/>
          </a:xfrm>
          <a:prstGeom prst="ellipse">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8877300</xdr:colOff>
      <xdr:row>42</xdr:row>
      <xdr:rowOff>38100</xdr:rowOff>
    </xdr:from>
    <xdr:to>
      <xdr:col>2</xdr:col>
      <xdr:colOff>11374510</xdr:colOff>
      <xdr:row>42</xdr:row>
      <xdr:rowOff>2422589</xdr:rowOff>
    </xdr:to>
    <xdr:pic>
      <xdr:nvPicPr>
        <xdr:cNvPr id="12" name="Picture 11">
          <a:extLst>
            <a:ext uri="{FF2B5EF4-FFF2-40B4-BE49-F238E27FC236}">
              <a16:creationId xmlns:a16="http://schemas.microsoft.com/office/drawing/2014/main" id="{49620C8C-DDA5-4D27-96DA-AADCFEE5D2BB}"/>
            </a:ext>
          </a:extLst>
        </xdr:cNvPr>
        <xdr:cNvPicPr>
          <a:picLocks noChangeAspect="1"/>
        </xdr:cNvPicPr>
      </xdr:nvPicPr>
      <xdr:blipFill>
        <a:blip xmlns:r="http://schemas.openxmlformats.org/officeDocument/2006/relationships" r:embed="rId34"/>
        <a:stretch>
          <a:fillRect/>
        </a:stretch>
      </xdr:blipFill>
      <xdr:spPr>
        <a:xfrm>
          <a:off x="10953750" y="31661100"/>
          <a:ext cx="2497210" cy="2384489"/>
        </a:xfrm>
        <a:prstGeom prst="rect">
          <a:avLst/>
        </a:prstGeom>
      </xdr:spPr>
    </xdr:pic>
    <xdr:clientData/>
  </xdr:twoCellAnchor>
  <xdr:twoCellAnchor>
    <xdr:from>
      <xdr:col>2</xdr:col>
      <xdr:colOff>8972551</xdr:colOff>
      <xdr:row>39</xdr:row>
      <xdr:rowOff>2295526</xdr:rowOff>
    </xdr:from>
    <xdr:to>
      <xdr:col>2</xdr:col>
      <xdr:colOff>9772651</xdr:colOff>
      <xdr:row>39</xdr:row>
      <xdr:rowOff>2505076</xdr:rowOff>
    </xdr:to>
    <xdr:sp macro="" textlink="">
      <xdr:nvSpPr>
        <xdr:cNvPr id="7" name="TextBox 6">
          <a:extLst>
            <a:ext uri="{FF2B5EF4-FFF2-40B4-BE49-F238E27FC236}">
              <a16:creationId xmlns:a16="http://schemas.microsoft.com/office/drawing/2014/main" id="{0CE34369-17EB-3807-89DA-7B9FE1E226F0}"/>
            </a:ext>
          </a:extLst>
        </xdr:cNvPr>
        <xdr:cNvSpPr txBox="1"/>
      </xdr:nvSpPr>
      <xdr:spPr>
        <a:xfrm>
          <a:off x="11049001" y="26317576"/>
          <a:ext cx="800100" cy="209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Diagram 2</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63502</xdr:colOff>
      <xdr:row>31</xdr:row>
      <xdr:rowOff>37909</xdr:rowOff>
    </xdr:from>
    <xdr:to>
      <xdr:col>2</xdr:col>
      <xdr:colOff>2924175</xdr:colOff>
      <xdr:row>31</xdr:row>
      <xdr:rowOff>1905000</xdr:rowOff>
    </xdr:to>
    <xdr:pic>
      <xdr:nvPicPr>
        <xdr:cNvPr id="7" name="Picture 29">
          <a:extLst>
            <a:ext uri="{FF2B5EF4-FFF2-40B4-BE49-F238E27FC236}">
              <a16:creationId xmlns:a16="http://schemas.microsoft.com/office/drawing/2014/main" id="{090E0531-7EE3-6A22-DEF1-6AED6CB05928}"/>
            </a:ext>
          </a:extLst>
        </xdr:cNvPr>
        <xdr:cNvPicPr>
          <a:picLocks noChangeAspect="1"/>
        </xdr:cNvPicPr>
      </xdr:nvPicPr>
      <xdr:blipFill>
        <a:blip xmlns:r="http://schemas.openxmlformats.org/officeDocument/2006/relationships" r:embed="rId1"/>
        <a:stretch>
          <a:fillRect/>
        </a:stretch>
      </xdr:blipFill>
      <xdr:spPr>
        <a:xfrm>
          <a:off x="2139952" y="9048559"/>
          <a:ext cx="2860673" cy="1867091"/>
        </a:xfrm>
        <a:prstGeom prst="rect">
          <a:avLst/>
        </a:prstGeom>
      </xdr:spPr>
    </xdr:pic>
    <xdr:clientData/>
  </xdr:twoCellAnchor>
  <xdr:twoCellAnchor editAs="oneCell">
    <xdr:from>
      <xdr:col>2</xdr:col>
      <xdr:colOff>88872</xdr:colOff>
      <xdr:row>33</xdr:row>
      <xdr:rowOff>63500</xdr:rowOff>
    </xdr:from>
    <xdr:to>
      <xdr:col>2</xdr:col>
      <xdr:colOff>3609975</xdr:colOff>
      <xdr:row>33</xdr:row>
      <xdr:rowOff>2520950</xdr:rowOff>
    </xdr:to>
    <xdr:pic>
      <xdr:nvPicPr>
        <xdr:cNvPr id="32" name="Picture 31">
          <a:extLst>
            <a:ext uri="{FF2B5EF4-FFF2-40B4-BE49-F238E27FC236}">
              <a16:creationId xmlns:a16="http://schemas.microsoft.com/office/drawing/2014/main" id="{B787367C-1B8E-C3FB-2A35-D015D69F553A}"/>
            </a:ext>
          </a:extLst>
        </xdr:cNvPr>
        <xdr:cNvPicPr>
          <a:picLocks noChangeAspect="1"/>
        </xdr:cNvPicPr>
      </xdr:nvPicPr>
      <xdr:blipFill>
        <a:blip xmlns:r="http://schemas.openxmlformats.org/officeDocument/2006/relationships" r:embed="rId2"/>
        <a:stretch>
          <a:fillRect/>
        </a:stretch>
      </xdr:blipFill>
      <xdr:spPr>
        <a:xfrm>
          <a:off x="2260572" y="12988925"/>
          <a:ext cx="3521103" cy="2457450"/>
        </a:xfrm>
        <a:prstGeom prst="rect">
          <a:avLst/>
        </a:prstGeom>
      </xdr:spPr>
    </xdr:pic>
    <xdr:clientData/>
  </xdr:twoCellAnchor>
  <xdr:twoCellAnchor editAs="oneCell">
    <xdr:from>
      <xdr:col>2</xdr:col>
      <xdr:colOff>57151</xdr:colOff>
      <xdr:row>34</xdr:row>
      <xdr:rowOff>31720</xdr:rowOff>
    </xdr:from>
    <xdr:to>
      <xdr:col>2</xdr:col>
      <xdr:colOff>3371851</xdr:colOff>
      <xdr:row>34</xdr:row>
      <xdr:rowOff>2495136</xdr:rowOff>
    </xdr:to>
    <xdr:pic>
      <xdr:nvPicPr>
        <xdr:cNvPr id="34" name="Picture 33">
          <a:extLst>
            <a:ext uri="{FF2B5EF4-FFF2-40B4-BE49-F238E27FC236}">
              <a16:creationId xmlns:a16="http://schemas.microsoft.com/office/drawing/2014/main" id="{C7472722-9454-395C-A1CD-9D462A23FB0B}"/>
            </a:ext>
          </a:extLst>
        </xdr:cNvPr>
        <xdr:cNvPicPr>
          <a:picLocks noChangeAspect="1"/>
        </xdr:cNvPicPr>
      </xdr:nvPicPr>
      <xdr:blipFill>
        <a:blip xmlns:r="http://schemas.openxmlformats.org/officeDocument/2006/relationships" r:embed="rId3"/>
        <a:stretch>
          <a:fillRect/>
        </a:stretch>
      </xdr:blipFill>
      <xdr:spPr>
        <a:xfrm>
          <a:off x="2133601" y="15757495"/>
          <a:ext cx="3314700" cy="2463416"/>
        </a:xfrm>
        <a:prstGeom prst="rect">
          <a:avLst/>
        </a:prstGeom>
      </xdr:spPr>
    </xdr:pic>
    <xdr:clientData/>
  </xdr:twoCellAnchor>
  <xdr:twoCellAnchor editAs="oneCell">
    <xdr:from>
      <xdr:col>2</xdr:col>
      <xdr:colOff>3339550</xdr:colOff>
      <xdr:row>31</xdr:row>
      <xdr:rowOff>229029</xdr:rowOff>
    </xdr:from>
    <xdr:to>
      <xdr:col>2</xdr:col>
      <xdr:colOff>6200775</xdr:colOff>
      <xdr:row>31</xdr:row>
      <xdr:rowOff>1962150</xdr:rowOff>
    </xdr:to>
    <xdr:pic>
      <xdr:nvPicPr>
        <xdr:cNvPr id="68" name="Picture 2">
          <a:extLst>
            <a:ext uri="{FF2B5EF4-FFF2-40B4-BE49-F238E27FC236}">
              <a16:creationId xmlns:a16="http://schemas.microsoft.com/office/drawing/2014/main" id="{3778634C-DFD9-B8AB-BE31-5FEFCAB6CF3B}"/>
            </a:ext>
          </a:extLst>
        </xdr:cNvPr>
        <xdr:cNvPicPr>
          <a:picLocks noChangeAspect="1"/>
        </xdr:cNvPicPr>
      </xdr:nvPicPr>
      <xdr:blipFill>
        <a:blip xmlns:r="http://schemas.openxmlformats.org/officeDocument/2006/relationships" r:embed="rId4"/>
        <a:stretch>
          <a:fillRect/>
        </a:stretch>
      </xdr:blipFill>
      <xdr:spPr>
        <a:xfrm>
          <a:off x="5416000" y="8858679"/>
          <a:ext cx="2861225" cy="1733121"/>
        </a:xfrm>
        <a:prstGeom prst="rect">
          <a:avLst/>
        </a:prstGeom>
      </xdr:spPr>
    </xdr:pic>
    <xdr:clientData/>
  </xdr:twoCellAnchor>
  <xdr:twoCellAnchor editAs="oneCell">
    <xdr:from>
      <xdr:col>2</xdr:col>
      <xdr:colOff>57151</xdr:colOff>
      <xdr:row>30</xdr:row>
      <xdr:rowOff>114300</xdr:rowOff>
    </xdr:from>
    <xdr:to>
      <xdr:col>2</xdr:col>
      <xdr:colOff>2895601</xdr:colOff>
      <xdr:row>30</xdr:row>
      <xdr:rowOff>2514983</xdr:rowOff>
    </xdr:to>
    <xdr:pic>
      <xdr:nvPicPr>
        <xdr:cNvPr id="6" name="Picture 3">
          <a:extLst>
            <a:ext uri="{FF2B5EF4-FFF2-40B4-BE49-F238E27FC236}">
              <a16:creationId xmlns:a16="http://schemas.microsoft.com/office/drawing/2014/main" id="{1F99E471-110F-D049-89BA-0B322FB81321}"/>
            </a:ext>
          </a:extLst>
        </xdr:cNvPr>
        <xdr:cNvPicPr>
          <a:picLocks noChangeAspect="1"/>
        </xdr:cNvPicPr>
      </xdr:nvPicPr>
      <xdr:blipFill>
        <a:blip xmlns:r="http://schemas.openxmlformats.org/officeDocument/2006/relationships" r:embed="rId5"/>
        <a:stretch>
          <a:fillRect/>
        </a:stretch>
      </xdr:blipFill>
      <xdr:spPr>
        <a:xfrm>
          <a:off x="2133601" y="6200775"/>
          <a:ext cx="2838450" cy="2400683"/>
        </a:xfrm>
        <a:prstGeom prst="rect">
          <a:avLst/>
        </a:prstGeom>
      </xdr:spPr>
    </xdr:pic>
    <xdr:clientData/>
  </xdr:twoCellAnchor>
  <xdr:twoCellAnchor editAs="oneCell">
    <xdr:from>
      <xdr:col>2</xdr:col>
      <xdr:colOff>3390900</xdr:colOff>
      <xdr:row>32</xdr:row>
      <xdr:rowOff>447675</xdr:rowOff>
    </xdr:from>
    <xdr:to>
      <xdr:col>2</xdr:col>
      <xdr:colOff>6258475</xdr:colOff>
      <xdr:row>32</xdr:row>
      <xdr:rowOff>2180796</xdr:rowOff>
    </xdr:to>
    <xdr:pic>
      <xdr:nvPicPr>
        <xdr:cNvPr id="67" name="Picture 4">
          <a:extLst>
            <a:ext uri="{FF2B5EF4-FFF2-40B4-BE49-F238E27FC236}">
              <a16:creationId xmlns:a16="http://schemas.microsoft.com/office/drawing/2014/main" id="{EAD6EF96-4355-4A3D-8BCE-E79CC1D5275E}"/>
            </a:ext>
          </a:extLst>
        </xdr:cNvPr>
        <xdr:cNvPicPr>
          <a:picLocks noChangeAspect="1"/>
        </xdr:cNvPicPr>
      </xdr:nvPicPr>
      <xdr:blipFill>
        <a:blip xmlns:r="http://schemas.openxmlformats.org/officeDocument/2006/relationships" r:embed="rId4"/>
        <a:stretch>
          <a:fillRect/>
        </a:stretch>
      </xdr:blipFill>
      <xdr:spPr>
        <a:xfrm>
          <a:off x="5467350" y="11115675"/>
          <a:ext cx="2861225" cy="1733121"/>
        </a:xfrm>
        <a:prstGeom prst="rect">
          <a:avLst/>
        </a:prstGeom>
      </xdr:spPr>
    </xdr:pic>
    <xdr:clientData/>
  </xdr:twoCellAnchor>
  <xdr:twoCellAnchor editAs="oneCell">
    <xdr:from>
      <xdr:col>2</xdr:col>
      <xdr:colOff>57152</xdr:colOff>
      <xdr:row>32</xdr:row>
      <xdr:rowOff>82550</xdr:rowOff>
    </xdr:from>
    <xdr:to>
      <xdr:col>2</xdr:col>
      <xdr:colOff>2781300</xdr:colOff>
      <xdr:row>32</xdr:row>
      <xdr:rowOff>2457450</xdr:rowOff>
    </xdr:to>
    <xdr:pic>
      <xdr:nvPicPr>
        <xdr:cNvPr id="14" name="Picture 6">
          <a:extLst>
            <a:ext uri="{FF2B5EF4-FFF2-40B4-BE49-F238E27FC236}">
              <a16:creationId xmlns:a16="http://schemas.microsoft.com/office/drawing/2014/main" id="{CA7732B8-294D-E3FD-125B-0096515D9180}"/>
            </a:ext>
          </a:extLst>
        </xdr:cNvPr>
        <xdr:cNvPicPr>
          <a:picLocks noChangeAspect="1"/>
        </xdr:cNvPicPr>
      </xdr:nvPicPr>
      <xdr:blipFill>
        <a:blip xmlns:r="http://schemas.openxmlformats.org/officeDocument/2006/relationships" r:embed="rId6"/>
        <a:stretch>
          <a:fillRect/>
        </a:stretch>
      </xdr:blipFill>
      <xdr:spPr>
        <a:xfrm>
          <a:off x="2133602" y="10931525"/>
          <a:ext cx="2724148" cy="2374900"/>
        </a:xfrm>
        <a:prstGeom prst="rect">
          <a:avLst/>
        </a:prstGeom>
      </xdr:spPr>
    </xdr:pic>
    <xdr:clientData/>
  </xdr:twoCellAnchor>
  <xdr:twoCellAnchor editAs="oneCell">
    <xdr:from>
      <xdr:col>2</xdr:col>
      <xdr:colOff>3324225</xdr:colOff>
      <xdr:row>30</xdr:row>
      <xdr:rowOff>485775</xdr:rowOff>
    </xdr:from>
    <xdr:to>
      <xdr:col>2</xdr:col>
      <xdr:colOff>6201176</xdr:colOff>
      <xdr:row>30</xdr:row>
      <xdr:rowOff>2286251</xdr:rowOff>
    </xdr:to>
    <xdr:pic>
      <xdr:nvPicPr>
        <xdr:cNvPr id="69" name="Picture 7">
          <a:extLst>
            <a:ext uri="{FF2B5EF4-FFF2-40B4-BE49-F238E27FC236}">
              <a16:creationId xmlns:a16="http://schemas.microsoft.com/office/drawing/2014/main" id="{0DFCA95F-D42F-C0DB-5F62-89C02F5C26BC}"/>
            </a:ext>
          </a:extLst>
        </xdr:cNvPr>
        <xdr:cNvPicPr>
          <a:picLocks noChangeAspect="1"/>
        </xdr:cNvPicPr>
      </xdr:nvPicPr>
      <xdr:blipFill>
        <a:blip xmlns:r="http://schemas.openxmlformats.org/officeDocument/2006/relationships" r:embed="rId7"/>
        <a:stretch>
          <a:fillRect/>
        </a:stretch>
      </xdr:blipFill>
      <xdr:spPr>
        <a:xfrm>
          <a:off x="5400675" y="6581775"/>
          <a:ext cx="2876951" cy="1800476"/>
        </a:xfrm>
        <a:prstGeom prst="rect">
          <a:avLst/>
        </a:prstGeom>
      </xdr:spPr>
    </xdr:pic>
    <xdr:clientData/>
  </xdr:twoCellAnchor>
  <xdr:twoCellAnchor editAs="oneCell">
    <xdr:from>
      <xdr:col>2</xdr:col>
      <xdr:colOff>4232426</xdr:colOff>
      <xdr:row>37</xdr:row>
      <xdr:rowOff>199822</xdr:rowOff>
    </xdr:from>
    <xdr:to>
      <xdr:col>3</xdr:col>
      <xdr:colOff>117</xdr:colOff>
      <xdr:row>37</xdr:row>
      <xdr:rowOff>2028825</xdr:rowOff>
    </xdr:to>
    <xdr:pic>
      <xdr:nvPicPr>
        <xdr:cNvPr id="65" name="Picture 9">
          <a:extLst>
            <a:ext uri="{FF2B5EF4-FFF2-40B4-BE49-F238E27FC236}">
              <a16:creationId xmlns:a16="http://schemas.microsoft.com/office/drawing/2014/main" id="{94872790-D572-D595-3771-81D67DA43466}"/>
            </a:ext>
          </a:extLst>
        </xdr:cNvPr>
        <xdr:cNvPicPr>
          <a:picLocks noChangeAspect="1"/>
        </xdr:cNvPicPr>
      </xdr:nvPicPr>
      <xdr:blipFill>
        <a:blip xmlns:r="http://schemas.openxmlformats.org/officeDocument/2006/relationships" r:embed="rId8"/>
        <a:stretch>
          <a:fillRect/>
        </a:stretch>
      </xdr:blipFill>
      <xdr:spPr>
        <a:xfrm>
          <a:off x="6308876" y="23526547"/>
          <a:ext cx="2063716" cy="1829003"/>
        </a:xfrm>
        <a:prstGeom prst="rect">
          <a:avLst/>
        </a:prstGeom>
      </xdr:spPr>
    </xdr:pic>
    <xdr:clientData/>
  </xdr:twoCellAnchor>
  <xdr:twoCellAnchor editAs="oneCell">
    <xdr:from>
      <xdr:col>2</xdr:col>
      <xdr:colOff>4362450</xdr:colOff>
      <xdr:row>36</xdr:row>
      <xdr:rowOff>200917</xdr:rowOff>
    </xdr:from>
    <xdr:to>
      <xdr:col>2</xdr:col>
      <xdr:colOff>6258280</xdr:colOff>
      <xdr:row>36</xdr:row>
      <xdr:rowOff>2238757</xdr:rowOff>
    </xdr:to>
    <xdr:pic>
      <xdr:nvPicPr>
        <xdr:cNvPr id="52" name="Picture 10">
          <a:extLst>
            <a:ext uri="{FF2B5EF4-FFF2-40B4-BE49-F238E27FC236}">
              <a16:creationId xmlns:a16="http://schemas.microsoft.com/office/drawing/2014/main" id="{69D7F445-D203-E342-15B6-837F491BF43D}"/>
            </a:ext>
          </a:extLst>
        </xdr:cNvPr>
        <xdr:cNvPicPr>
          <a:picLocks noChangeAspect="1"/>
        </xdr:cNvPicPr>
      </xdr:nvPicPr>
      <xdr:blipFill>
        <a:blip xmlns:r="http://schemas.openxmlformats.org/officeDocument/2006/relationships" r:embed="rId9"/>
        <a:stretch>
          <a:fillRect/>
        </a:stretch>
      </xdr:blipFill>
      <xdr:spPr>
        <a:xfrm>
          <a:off x="6438900" y="20993992"/>
          <a:ext cx="1895830" cy="2037840"/>
        </a:xfrm>
        <a:prstGeom prst="rect">
          <a:avLst/>
        </a:prstGeom>
      </xdr:spPr>
    </xdr:pic>
    <xdr:clientData/>
  </xdr:twoCellAnchor>
  <xdr:twoCellAnchor editAs="oneCell">
    <xdr:from>
      <xdr:col>2</xdr:col>
      <xdr:colOff>2400299</xdr:colOff>
      <xdr:row>36</xdr:row>
      <xdr:rowOff>76198</xdr:rowOff>
    </xdr:from>
    <xdr:to>
      <xdr:col>2</xdr:col>
      <xdr:colOff>4238624</xdr:colOff>
      <xdr:row>36</xdr:row>
      <xdr:rowOff>2527543</xdr:rowOff>
    </xdr:to>
    <xdr:pic>
      <xdr:nvPicPr>
        <xdr:cNvPr id="53" name="Picture 13">
          <a:extLst>
            <a:ext uri="{FF2B5EF4-FFF2-40B4-BE49-F238E27FC236}">
              <a16:creationId xmlns:a16="http://schemas.microsoft.com/office/drawing/2014/main" id="{5CE2D214-D330-6EA7-957F-F5B5FB283400}"/>
            </a:ext>
          </a:extLst>
        </xdr:cNvPr>
        <xdr:cNvPicPr>
          <a:picLocks noChangeAspect="1"/>
        </xdr:cNvPicPr>
      </xdr:nvPicPr>
      <xdr:blipFill>
        <a:blip xmlns:r="http://schemas.openxmlformats.org/officeDocument/2006/relationships" r:embed="rId10"/>
        <a:stretch>
          <a:fillRect/>
        </a:stretch>
      </xdr:blipFill>
      <xdr:spPr>
        <a:xfrm>
          <a:off x="4476749" y="20869273"/>
          <a:ext cx="1838325" cy="2451345"/>
        </a:xfrm>
        <a:prstGeom prst="rect">
          <a:avLst/>
        </a:prstGeom>
      </xdr:spPr>
    </xdr:pic>
    <xdr:clientData/>
  </xdr:twoCellAnchor>
  <xdr:twoCellAnchor editAs="oneCell">
    <xdr:from>
      <xdr:col>2</xdr:col>
      <xdr:colOff>161926</xdr:colOff>
      <xdr:row>35</xdr:row>
      <xdr:rowOff>533399</xdr:rowOff>
    </xdr:from>
    <xdr:to>
      <xdr:col>2</xdr:col>
      <xdr:colOff>1609420</xdr:colOff>
      <xdr:row>35</xdr:row>
      <xdr:rowOff>2305332</xdr:rowOff>
    </xdr:to>
    <xdr:pic>
      <xdr:nvPicPr>
        <xdr:cNvPr id="63" name="Picture 16">
          <a:extLst>
            <a:ext uri="{FF2B5EF4-FFF2-40B4-BE49-F238E27FC236}">
              <a16:creationId xmlns:a16="http://schemas.microsoft.com/office/drawing/2014/main" id="{A0F43958-B839-6247-54D1-DB24A111A15B}"/>
            </a:ext>
          </a:extLst>
        </xdr:cNvPr>
        <xdr:cNvPicPr>
          <a:picLocks noChangeAspect="1"/>
        </xdr:cNvPicPr>
      </xdr:nvPicPr>
      <xdr:blipFill>
        <a:blip xmlns:r="http://schemas.openxmlformats.org/officeDocument/2006/relationships" r:embed="rId11"/>
        <a:stretch>
          <a:fillRect/>
        </a:stretch>
      </xdr:blipFill>
      <xdr:spPr>
        <a:xfrm>
          <a:off x="2238376" y="18792824"/>
          <a:ext cx="1447494" cy="1771933"/>
        </a:xfrm>
        <a:prstGeom prst="rect">
          <a:avLst/>
        </a:prstGeom>
      </xdr:spPr>
    </xdr:pic>
    <xdr:clientData/>
  </xdr:twoCellAnchor>
  <xdr:twoCellAnchor editAs="oneCell">
    <xdr:from>
      <xdr:col>2</xdr:col>
      <xdr:colOff>1701563</xdr:colOff>
      <xdr:row>35</xdr:row>
      <xdr:rowOff>41860</xdr:rowOff>
    </xdr:from>
    <xdr:to>
      <xdr:col>2</xdr:col>
      <xdr:colOff>3933825</xdr:colOff>
      <xdr:row>35</xdr:row>
      <xdr:rowOff>2515064</xdr:rowOff>
    </xdr:to>
    <xdr:pic>
      <xdr:nvPicPr>
        <xdr:cNvPr id="62" name="Picture 17">
          <a:extLst>
            <a:ext uri="{FF2B5EF4-FFF2-40B4-BE49-F238E27FC236}">
              <a16:creationId xmlns:a16="http://schemas.microsoft.com/office/drawing/2014/main" id="{DE2FECCC-DDBF-352D-092F-90EDF79A5B3E}"/>
            </a:ext>
          </a:extLst>
        </xdr:cNvPr>
        <xdr:cNvPicPr>
          <a:picLocks noChangeAspect="1"/>
        </xdr:cNvPicPr>
      </xdr:nvPicPr>
      <xdr:blipFill>
        <a:blip xmlns:r="http://schemas.openxmlformats.org/officeDocument/2006/relationships" r:embed="rId12"/>
        <a:stretch>
          <a:fillRect/>
        </a:stretch>
      </xdr:blipFill>
      <xdr:spPr>
        <a:xfrm>
          <a:off x="3778013" y="18301285"/>
          <a:ext cx="2232262" cy="2473204"/>
        </a:xfrm>
        <a:prstGeom prst="rect">
          <a:avLst/>
        </a:prstGeom>
      </xdr:spPr>
    </xdr:pic>
    <xdr:clientData/>
  </xdr:twoCellAnchor>
  <xdr:twoCellAnchor editAs="oneCell">
    <xdr:from>
      <xdr:col>2</xdr:col>
      <xdr:colOff>2390775</xdr:colOff>
      <xdr:row>37</xdr:row>
      <xdr:rowOff>73463</xdr:rowOff>
    </xdr:from>
    <xdr:to>
      <xdr:col>2</xdr:col>
      <xdr:colOff>4171950</xdr:colOff>
      <xdr:row>37</xdr:row>
      <xdr:rowOff>2505452</xdr:rowOff>
    </xdr:to>
    <xdr:pic>
      <xdr:nvPicPr>
        <xdr:cNvPr id="66" name="Picture 18">
          <a:extLst>
            <a:ext uri="{FF2B5EF4-FFF2-40B4-BE49-F238E27FC236}">
              <a16:creationId xmlns:a16="http://schemas.microsoft.com/office/drawing/2014/main" id="{CC17906C-3927-023C-F301-E9ECCCDAFCB3}"/>
            </a:ext>
          </a:extLst>
        </xdr:cNvPr>
        <xdr:cNvPicPr>
          <a:picLocks noChangeAspect="1"/>
        </xdr:cNvPicPr>
      </xdr:nvPicPr>
      <xdr:blipFill>
        <a:blip xmlns:r="http://schemas.openxmlformats.org/officeDocument/2006/relationships" r:embed="rId13"/>
        <a:stretch>
          <a:fillRect/>
        </a:stretch>
      </xdr:blipFill>
      <xdr:spPr>
        <a:xfrm>
          <a:off x="4467225" y="23400188"/>
          <a:ext cx="1781175" cy="2431989"/>
        </a:xfrm>
        <a:prstGeom prst="rect">
          <a:avLst/>
        </a:prstGeom>
      </xdr:spPr>
    </xdr:pic>
    <xdr:clientData/>
  </xdr:twoCellAnchor>
  <xdr:twoCellAnchor editAs="oneCell">
    <xdr:from>
      <xdr:col>2</xdr:col>
      <xdr:colOff>76201</xdr:colOff>
      <xdr:row>38</xdr:row>
      <xdr:rowOff>9526</xdr:rowOff>
    </xdr:from>
    <xdr:to>
      <xdr:col>2</xdr:col>
      <xdr:colOff>2914650</xdr:colOff>
      <xdr:row>38</xdr:row>
      <xdr:rowOff>2494221</xdr:rowOff>
    </xdr:to>
    <xdr:pic>
      <xdr:nvPicPr>
        <xdr:cNvPr id="72" name="Picture 19">
          <a:extLst>
            <a:ext uri="{FF2B5EF4-FFF2-40B4-BE49-F238E27FC236}">
              <a16:creationId xmlns:a16="http://schemas.microsoft.com/office/drawing/2014/main" id="{CE79EFE1-F0B4-CD0E-8D5F-03C3F12F9A37}"/>
            </a:ext>
          </a:extLst>
        </xdr:cNvPr>
        <xdr:cNvPicPr>
          <a:picLocks noChangeAspect="1"/>
        </xdr:cNvPicPr>
      </xdr:nvPicPr>
      <xdr:blipFill>
        <a:blip xmlns:r="http://schemas.openxmlformats.org/officeDocument/2006/relationships" r:embed="rId14"/>
        <a:stretch>
          <a:fillRect/>
        </a:stretch>
      </xdr:blipFill>
      <xdr:spPr>
        <a:xfrm>
          <a:off x="2152651" y="25869901"/>
          <a:ext cx="2838449" cy="2484695"/>
        </a:xfrm>
        <a:prstGeom prst="rect">
          <a:avLst/>
        </a:prstGeom>
      </xdr:spPr>
    </xdr:pic>
    <xdr:clientData/>
  </xdr:twoCellAnchor>
  <xdr:twoCellAnchor editAs="oneCell">
    <xdr:from>
      <xdr:col>2</xdr:col>
      <xdr:colOff>4105275</xdr:colOff>
      <xdr:row>35</xdr:row>
      <xdr:rowOff>904875</xdr:rowOff>
    </xdr:from>
    <xdr:to>
      <xdr:col>2</xdr:col>
      <xdr:colOff>6172488</xdr:colOff>
      <xdr:row>35</xdr:row>
      <xdr:rowOff>1609823</xdr:rowOff>
    </xdr:to>
    <xdr:pic>
      <xdr:nvPicPr>
        <xdr:cNvPr id="2" name="Picture 1">
          <a:extLst>
            <a:ext uri="{FF2B5EF4-FFF2-40B4-BE49-F238E27FC236}">
              <a16:creationId xmlns:a16="http://schemas.microsoft.com/office/drawing/2014/main" id="{24DFFFD5-AC50-EC8A-7D03-26118AE06D04}"/>
            </a:ext>
          </a:extLst>
        </xdr:cNvPr>
        <xdr:cNvPicPr>
          <a:picLocks noChangeAspect="1"/>
        </xdr:cNvPicPr>
      </xdr:nvPicPr>
      <xdr:blipFill>
        <a:blip xmlns:r="http://schemas.openxmlformats.org/officeDocument/2006/relationships" r:embed="rId15"/>
        <a:stretch>
          <a:fillRect/>
        </a:stretch>
      </xdr:blipFill>
      <xdr:spPr>
        <a:xfrm>
          <a:off x="6181725" y="19164300"/>
          <a:ext cx="2067213" cy="704948"/>
        </a:xfrm>
        <a:prstGeom prst="rect">
          <a:avLst/>
        </a:prstGeom>
      </xdr:spPr>
    </xdr:pic>
    <xdr:clientData/>
  </xdr:twoCellAnchor>
  <xdr:twoCellAnchor editAs="oneCell">
    <xdr:from>
      <xdr:col>2</xdr:col>
      <xdr:colOff>38101</xdr:colOff>
      <xdr:row>36</xdr:row>
      <xdr:rowOff>25174</xdr:rowOff>
    </xdr:from>
    <xdr:to>
      <xdr:col>2</xdr:col>
      <xdr:colOff>2409825</xdr:colOff>
      <xdr:row>36</xdr:row>
      <xdr:rowOff>2514601</xdr:rowOff>
    </xdr:to>
    <xdr:pic>
      <xdr:nvPicPr>
        <xdr:cNvPr id="3" name="Picture 2">
          <a:extLst>
            <a:ext uri="{FF2B5EF4-FFF2-40B4-BE49-F238E27FC236}">
              <a16:creationId xmlns:a16="http://schemas.microsoft.com/office/drawing/2014/main" id="{9C236FB4-9621-160A-4352-C8ACBA8D0159}"/>
            </a:ext>
          </a:extLst>
        </xdr:cNvPr>
        <xdr:cNvPicPr>
          <a:picLocks noChangeAspect="1"/>
        </xdr:cNvPicPr>
      </xdr:nvPicPr>
      <xdr:blipFill>
        <a:blip xmlns:r="http://schemas.openxmlformats.org/officeDocument/2006/relationships" r:embed="rId16"/>
        <a:stretch>
          <a:fillRect/>
        </a:stretch>
      </xdr:blipFill>
      <xdr:spPr>
        <a:xfrm>
          <a:off x="2114551" y="20818249"/>
          <a:ext cx="2371724" cy="2489427"/>
        </a:xfrm>
        <a:prstGeom prst="rect">
          <a:avLst/>
        </a:prstGeom>
      </xdr:spPr>
    </xdr:pic>
    <xdr:clientData/>
  </xdr:twoCellAnchor>
  <xdr:twoCellAnchor editAs="oneCell">
    <xdr:from>
      <xdr:col>2</xdr:col>
      <xdr:colOff>38101</xdr:colOff>
      <xdr:row>37</xdr:row>
      <xdr:rowOff>85725</xdr:rowOff>
    </xdr:from>
    <xdr:to>
      <xdr:col>2</xdr:col>
      <xdr:colOff>2371871</xdr:colOff>
      <xdr:row>37</xdr:row>
      <xdr:rowOff>2476942</xdr:rowOff>
    </xdr:to>
    <xdr:pic>
      <xdr:nvPicPr>
        <xdr:cNvPr id="4" name="Picture 3">
          <a:extLst>
            <a:ext uri="{FF2B5EF4-FFF2-40B4-BE49-F238E27FC236}">
              <a16:creationId xmlns:a16="http://schemas.microsoft.com/office/drawing/2014/main" id="{3B5CF52C-7FE7-6724-5B95-C29DDC1EE88E}"/>
            </a:ext>
          </a:extLst>
        </xdr:cNvPr>
        <xdr:cNvPicPr>
          <a:picLocks noChangeAspect="1"/>
        </xdr:cNvPicPr>
      </xdr:nvPicPr>
      <xdr:blipFill>
        <a:blip xmlns:r="http://schemas.openxmlformats.org/officeDocument/2006/relationships" r:embed="rId17"/>
        <a:stretch>
          <a:fillRect/>
        </a:stretch>
      </xdr:blipFill>
      <xdr:spPr>
        <a:xfrm>
          <a:off x="2114551" y="23412450"/>
          <a:ext cx="2333770" cy="23912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447675</xdr:colOff>
      <xdr:row>8</xdr:row>
      <xdr:rowOff>124713</xdr:rowOff>
    </xdr:to>
    <xdr:pic>
      <xdr:nvPicPr>
        <xdr:cNvPr id="2" name="Picture 1">
          <a:extLst>
            <a:ext uri="{FF2B5EF4-FFF2-40B4-BE49-F238E27FC236}">
              <a16:creationId xmlns:a16="http://schemas.microsoft.com/office/drawing/2014/main" id="{90105FDA-75CD-40AE-ADED-46377E4099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762875" cy="4315713"/>
        </a:xfrm>
        <a:prstGeom prst="rect">
          <a:avLst/>
        </a:prstGeom>
      </xdr:spPr>
    </xdr:pic>
    <xdr:clientData/>
  </xdr:twoCellAnchor>
  <xdr:twoCellAnchor editAs="oneCell">
    <xdr:from>
      <xdr:col>0</xdr:col>
      <xdr:colOff>0</xdr:colOff>
      <xdr:row>9</xdr:row>
      <xdr:rowOff>135576</xdr:rowOff>
    </xdr:from>
    <xdr:to>
      <xdr:col>12</xdr:col>
      <xdr:colOff>419100</xdr:colOff>
      <xdr:row>27</xdr:row>
      <xdr:rowOff>10631</xdr:rowOff>
    </xdr:to>
    <xdr:pic>
      <xdr:nvPicPr>
        <xdr:cNvPr id="3" name="Picture 2">
          <a:extLst>
            <a:ext uri="{FF2B5EF4-FFF2-40B4-BE49-F238E27FC236}">
              <a16:creationId xmlns:a16="http://schemas.microsoft.com/office/drawing/2014/main" id="{8FF9AA61-9BB8-4E2D-B453-ABA58EE815F3}"/>
            </a:ext>
          </a:extLst>
        </xdr:cNvPr>
        <xdr:cNvPicPr>
          <a:picLocks noChangeAspect="1"/>
        </xdr:cNvPicPr>
      </xdr:nvPicPr>
      <xdr:blipFill>
        <a:blip xmlns:r="http://schemas.openxmlformats.org/officeDocument/2006/relationships" r:embed="rId2"/>
        <a:stretch>
          <a:fillRect/>
        </a:stretch>
      </xdr:blipFill>
      <xdr:spPr>
        <a:xfrm>
          <a:off x="0" y="4517076"/>
          <a:ext cx="7734300" cy="4256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693638</xdr:colOff>
      <xdr:row>32</xdr:row>
      <xdr:rowOff>160952</xdr:rowOff>
    </xdr:to>
    <xdr:pic>
      <xdr:nvPicPr>
        <xdr:cNvPr id="3" name="Picture 2">
          <a:extLst>
            <a:ext uri="{FF2B5EF4-FFF2-40B4-BE49-F238E27FC236}">
              <a16:creationId xmlns:a16="http://schemas.microsoft.com/office/drawing/2014/main" id="{7AA47A0A-B55C-DA66-A601-E86657C9EB03}"/>
            </a:ext>
          </a:extLst>
        </xdr:cNvPr>
        <xdr:cNvPicPr>
          <a:picLocks noChangeAspect="1"/>
        </xdr:cNvPicPr>
      </xdr:nvPicPr>
      <xdr:blipFill>
        <a:blip xmlns:r="http://schemas.openxmlformats.org/officeDocument/2006/relationships" r:embed="rId1"/>
        <a:stretch>
          <a:fillRect/>
        </a:stretch>
      </xdr:blipFill>
      <xdr:spPr>
        <a:xfrm>
          <a:off x="0" y="0"/>
          <a:ext cx="13495238" cy="778095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swanseauniversity-my.sharepoint.com/Users/EGWADAK/Desktop/Kiyo/1.0_Swansea%20University/1.1_Year%202013-14/1.1.5_EG-386_Engineering%20Management/2012%20Course%20Material_D%20Deganello/cost2012/112_SwanseaUniversity_FS_SR.xls?112371FB" TargetMode="External"/><Relationship Id="rId1" Type="http://schemas.openxmlformats.org/officeDocument/2006/relationships/externalLinkPath" Target="file:///\\112371FB\112_SwanseaUniversity_FS_S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wanseauniversity-my.sharepoint.com/Users/eg527562/AppData/Local/Temp/Estimate%20Export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ummary"/>
      <sheetName val="BOM"/>
      <sheetName val="Sustainability Summary"/>
      <sheetName val="Battery and Power Controller"/>
      <sheetName val="Electric Motor"/>
      <sheetName val="Combustion Engine"/>
      <sheetName val="BR"/>
      <sheetName val="A1010"/>
      <sheetName val="A1020"/>
      <sheetName val="A1040"/>
      <sheetName val="10401"/>
      <sheetName val="A1050"/>
      <sheetName val="10501"/>
      <sheetName val="10502"/>
      <sheetName val="10503"/>
      <sheetName val="10504"/>
      <sheetName val="A1060"/>
      <sheetName val="10601"/>
      <sheetName val="A1070"/>
      <sheetName val="10701"/>
      <sheetName val="A1080"/>
      <sheetName val="EL"/>
      <sheetName val="A4010"/>
      <sheetName val="40101"/>
      <sheetName val="A4020"/>
      <sheetName val="A4030"/>
      <sheetName val="40301"/>
      <sheetName val="40302"/>
      <sheetName val="A4040"/>
      <sheetName val="40401"/>
      <sheetName val="40402"/>
      <sheetName val="40403"/>
      <sheetName val="A4050"/>
      <sheetName val="40501"/>
      <sheetName val="40502"/>
      <sheetName val="40503"/>
      <sheetName val="40504"/>
      <sheetName val="40505"/>
      <sheetName val="A4060"/>
      <sheetName val="EN"/>
      <sheetName val="A2020"/>
      <sheetName val="20201"/>
      <sheetName val="20202"/>
      <sheetName val="20203"/>
      <sheetName val="A2070"/>
      <sheetName val="20701"/>
      <sheetName val="20702"/>
      <sheetName val="20703"/>
      <sheetName val="A2080"/>
      <sheetName val="20801"/>
      <sheetName val="A2100 "/>
      <sheetName val="A2120"/>
      <sheetName val="A2130"/>
      <sheetName val="21301"/>
      <sheetName val="21302"/>
      <sheetName val="21303"/>
      <sheetName val="21304"/>
      <sheetName val="21305"/>
      <sheetName val="A2140"/>
      <sheetName val="A2150"/>
      <sheetName val="A2160"/>
      <sheetName val="21601"/>
      <sheetName val="21602"/>
      <sheetName val="21603"/>
      <sheetName val="21604"/>
      <sheetName val="A2170"/>
      <sheetName val="A2180"/>
      <sheetName val="A2190"/>
      <sheetName val="21901"/>
      <sheetName val="21902"/>
      <sheetName val="21903"/>
      <sheetName val="21904"/>
      <sheetName val="21905"/>
      <sheetName val="A2200"/>
      <sheetName val="A2220"/>
      <sheetName val="22201"/>
      <sheetName val="22202"/>
      <sheetName val="22203"/>
      <sheetName val="22204"/>
      <sheetName val="A2250"/>
      <sheetName val="A2260"/>
      <sheetName val="22601"/>
      <sheetName val="A2270"/>
      <sheetName val="A2320"/>
      <sheetName val="A2330"/>
      <sheetName val="23301"/>
      <sheetName val="23302"/>
      <sheetName val="23303"/>
      <sheetName val="23304"/>
      <sheetName val="A2340"/>
      <sheetName val="23401"/>
      <sheetName val="23402"/>
      <sheetName val="23403"/>
      <sheetName val="23404"/>
      <sheetName val="FR"/>
      <sheetName val="A3010"/>
      <sheetName val="30101"/>
      <sheetName val="30102"/>
      <sheetName val="30103"/>
      <sheetName val="30104"/>
      <sheetName val="30105"/>
      <sheetName val="30106"/>
      <sheetName val="30107"/>
      <sheetName val="30108"/>
      <sheetName val="30109"/>
      <sheetName val="30110"/>
      <sheetName val="30111"/>
      <sheetName val="30112"/>
      <sheetName val="30113"/>
      <sheetName val="30114"/>
      <sheetName val="30115"/>
      <sheetName val="30116"/>
      <sheetName val="30117"/>
      <sheetName val="30118"/>
      <sheetName val="30119"/>
      <sheetName val="30120"/>
      <sheetName val="30121"/>
      <sheetName val="30122"/>
      <sheetName val="30123"/>
      <sheetName val="A3020"/>
      <sheetName val="30201"/>
      <sheetName val="30202"/>
      <sheetName val="30203"/>
      <sheetName val="30204"/>
      <sheetName val="30205"/>
      <sheetName val="30206"/>
      <sheetName val="30207"/>
      <sheetName val="A3030"/>
      <sheetName val="30301"/>
      <sheetName val="30302"/>
      <sheetName val="A3040"/>
      <sheetName val="30401"/>
      <sheetName val="30402"/>
      <sheetName val="30403"/>
      <sheetName val="30404"/>
      <sheetName val="30405"/>
      <sheetName val="30406"/>
      <sheetName val="30407"/>
      <sheetName val="A3050"/>
      <sheetName val="30501"/>
      <sheetName val="30502"/>
      <sheetName val="30503"/>
      <sheetName val="30504"/>
      <sheetName val="30505"/>
      <sheetName val="30506"/>
      <sheetName val="30507"/>
      <sheetName val="30508"/>
      <sheetName val="A3080"/>
      <sheetName val="30801"/>
      <sheetName val="30802"/>
      <sheetName val="30803"/>
      <sheetName val="30804"/>
      <sheetName val="A3110"/>
      <sheetName val="31101"/>
      <sheetName val="31102"/>
      <sheetName val="A3410"/>
      <sheetName val="34101"/>
      <sheetName val="34102"/>
      <sheetName val="MS"/>
      <sheetName val="A5010"/>
      <sheetName val="50101"/>
      <sheetName val="A5020"/>
      <sheetName val="50201"/>
      <sheetName val="A5030"/>
      <sheetName val="50301"/>
      <sheetName val="50302"/>
      <sheetName val="A5050"/>
      <sheetName val="A5060"/>
      <sheetName val="A5070"/>
      <sheetName val="50701"/>
      <sheetName val="ST"/>
      <sheetName val="A6010"/>
      <sheetName val="60101"/>
      <sheetName val="60102"/>
      <sheetName val="60103"/>
      <sheetName val="60104"/>
      <sheetName val="60105"/>
      <sheetName val="60106"/>
      <sheetName val="A6020"/>
      <sheetName val="60201"/>
      <sheetName val="60202"/>
      <sheetName val="60203"/>
      <sheetName val="60204"/>
      <sheetName val="60205"/>
      <sheetName val="A6030"/>
      <sheetName val="60301"/>
      <sheetName val="60302"/>
      <sheetName val="SU"/>
      <sheetName val="A7020"/>
      <sheetName val="70201"/>
      <sheetName val="70202"/>
      <sheetName val="A7030"/>
      <sheetName val="70301"/>
      <sheetName val="70302"/>
      <sheetName val="70303"/>
      <sheetName val="70304"/>
      <sheetName val="70305"/>
      <sheetName val="70306"/>
      <sheetName val="A7040"/>
      <sheetName val="70401"/>
      <sheetName val="70402"/>
      <sheetName val="A7050"/>
      <sheetName val="70501"/>
      <sheetName val="70502"/>
      <sheetName val="A7060"/>
      <sheetName val="70601"/>
      <sheetName val="70602"/>
      <sheetName val="70603"/>
      <sheetName val="70604"/>
      <sheetName val="70605"/>
      <sheetName val="A7080"/>
      <sheetName val="70801"/>
      <sheetName val="70802"/>
      <sheetName val="A7100"/>
      <sheetName val="71001"/>
      <sheetName val="71002"/>
      <sheetName val="71003"/>
      <sheetName val="71004"/>
      <sheetName val="WT"/>
      <sheetName val="A8010"/>
      <sheetName val="A8020"/>
      <sheetName val="A8030"/>
      <sheetName val="A8040"/>
      <sheetName val="A8050"/>
      <sheetName val="A8060"/>
      <sheetName val="80601"/>
      <sheetName val="80602"/>
      <sheetName val="80603"/>
      <sheetName val="80604"/>
      <sheetName val="A8070"/>
      <sheetName val="A8080"/>
      <sheetName val="A8090"/>
      <sheetName val="80901"/>
      <sheetName val="8090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 Details"/>
      <sheetName val="Estimate"/>
      <sheetName val="Estimate Summary"/>
      <sheetName val="Machine List"/>
      <sheetName val="Material List"/>
      <sheetName val="SBOC List"/>
      <sheetName val="PIA List"/>
      <sheetName val="Exchange Rates"/>
      <sheetName val="Error Log"/>
      <sheetName val="Memo Audit"/>
      <sheetName val="Machine Details"/>
      <sheetName val="Style Sheet"/>
      <sheetName val="MachineAudit"/>
      <sheetName val="MaterialAudit"/>
      <sheetName val="SBOCAudit"/>
      <sheetName val="PIAAud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
  <sheetViews>
    <sheetView zoomScaleNormal="100" workbookViewId="0">
      <selection activeCell="L34" sqref="L34"/>
    </sheetView>
  </sheetViews>
  <sheetFormatPr defaultColWidth="9.140625" defaultRowHeight="15"/>
  <cols>
    <col min="1" max="1" width="15.7109375" style="2" customWidth="1"/>
    <col min="2" max="2" width="15.42578125" style="2" bestFit="1" customWidth="1"/>
    <col min="3" max="3" width="26.28515625" style="2" bestFit="1" customWidth="1"/>
    <col min="4" max="4" width="56.140625" style="2" bestFit="1" customWidth="1"/>
    <col min="5" max="5" width="12.140625" style="2" customWidth="1"/>
    <col min="6" max="6" width="8.7109375" style="2" bestFit="1" customWidth="1"/>
    <col min="7" max="7" width="12.140625" style="2" bestFit="1" customWidth="1"/>
    <col min="8" max="8" width="9.5703125" style="2" customWidth="1"/>
    <col min="9" max="9" width="13.85546875" style="2" bestFit="1" customWidth="1"/>
    <col min="10" max="10" width="10.85546875" style="2" bestFit="1" customWidth="1"/>
    <col min="11" max="11" width="9.140625" style="2" bestFit="1" customWidth="1"/>
    <col min="12" max="12" width="11" style="2" bestFit="1" customWidth="1"/>
    <col min="13" max="13" width="14.85546875" style="2" customWidth="1"/>
    <col min="14" max="14" width="13.85546875" style="2" bestFit="1" customWidth="1"/>
    <col min="15" max="15" width="9.140625" style="2" bestFit="1"/>
    <col min="16" max="16" width="9.140625" style="2"/>
    <col min="17" max="17" width="9.42578125" style="2" bestFit="1" customWidth="1"/>
    <col min="18" max="19" width="9.140625" style="2"/>
    <col min="20" max="20" width="10.42578125" style="2" bestFit="1" customWidth="1"/>
    <col min="21" max="21" width="9.42578125" style="2" bestFit="1" customWidth="1"/>
    <col min="22" max="22" width="9.140625" style="2"/>
    <col min="23" max="23" width="9.42578125" style="2" bestFit="1" customWidth="1"/>
    <col min="24" max="24" width="9.140625" style="2"/>
    <col min="25" max="26" width="10.140625" style="2" bestFit="1" customWidth="1"/>
    <col min="27" max="29" width="9.28515625" style="2" bestFit="1" customWidth="1"/>
    <col min="30" max="16384" width="9.140625" style="2"/>
  </cols>
  <sheetData>
    <row r="1" spans="1:14">
      <c r="A1" s="1" t="s">
        <v>0</v>
      </c>
      <c r="B1" s="7">
        <v>851633</v>
      </c>
      <c r="M1" s="1" t="s">
        <v>1</v>
      </c>
      <c r="N1" s="3">
        <f>N14+K26+K32+J36</f>
        <v>19.225000000000001</v>
      </c>
    </row>
    <row r="2" spans="1:14">
      <c r="A2" s="1" t="s">
        <v>2</v>
      </c>
      <c r="B2" s="7" t="s">
        <v>3</v>
      </c>
      <c r="E2" s="7"/>
      <c r="M2" s="1" t="s">
        <v>4</v>
      </c>
      <c r="N2" s="4">
        <v>1</v>
      </c>
    </row>
    <row r="3" spans="1:14">
      <c r="A3" s="1" t="s">
        <v>5</v>
      </c>
      <c r="B3" s="7" t="s">
        <v>6</v>
      </c>
      <c r="C3" s="7"/>
      <c r="E3" s="7"/>
    </row>
    <row r="4" spans="1:14">
      <c r="A4" s="1" t="s">
        <v>7</v>
      </c>
      <c r="B4" s="7" t="s">
        <v>8</v>
      </c>
      <c r="C4" s="23"/>
      <c r="E4" s="7"/>
      <c r="M4" s="1" t="s">
        <v>9</v>
      </c>
      <c r="N4" s="3">
        <f>N1*N2</f>
        <v>19.225000000000001</v>
      </c>
    </row>
    <row r="5" spans="1:14">
      <c r="A5" s="1" t="s">
        <v>10</v>
      </c>
      <c r="B5" s="7" t="s">
        <v>8</v>
      </c>
      <c r="C5" s="5"/>
    </row>
    <row r="6" spans="1:14">
      <c r="A6" s="1" t="s">
        <v>11</v>
      </c>
      <c r="B6" s="7" t="s">
        <v>222</v>
      </c>
    </row>
    <row r="7" spans="1:14">
      <c r="A7" s="1"/>
      <c r="B7" s="7"/>
    </row>
    <row r="9" spans="1:14" s="7" customFormat="1">
      <c r="A9" s="6" t="s">
        <v>12</v>
      </c>
      <c r="B9" s="6" t="s">
        <v>13</v>
      </c>
      <c r="C9" s="6" t="s">
        <v>14</v>
      </c>
      <c r="D9" s="6" t="s">
        <v>15</v>
      </c>
      <c r="E9" s="6" t="s">
        <v>16</v>
      </c>
      <c r="F9" s="6" t="s">
        <v>17</v>
      </c>
      <c r="G9" s="6" t="s">
        <v>18</v>
      </c>
      <c r="H9" s="6" t="s">
        <v>19</v>
      </c>
      <c r="I9" s="6" t="s">
        <v>20</v>
      </c>
      <c r="J9" s="6" t="s">
        <v>21</v>
      </c>
      <c r="K9" s="6"/>
      <c r="L9" s="6" t="s">
        <v>22</v>
      </c>
      <c r="M9" s="6" t="s">
        <v>23</v>
      </c>
      <c r="N9" s="6" t="s">
        <v>24</v>
      </c>
    </row>
    <row r="10" spans="1:14">
      <c r="A10" s="8">
        <v>1</v>
      </c>
      <c r="B10" s="8" t="s">
        <v>25</v>
      </c>
      <c r="C10" s="8" t="s">
        <v>43</v>
      </c>
      <c r="D10" s="8" t="s">
        <v>26</v>
      </c>
      <c r="E10" s="38">
        <v>2.25</v>
      </c>
      <c r="F10" s="38" t="s">
        <v>82</v>
      </c>
      <c r="G10" s="22">
        <v>8.03E-4</v>
      </c>
      <c r="H10" s="21">
        <v>0.223</v>
      </c>
      <c r="I10" s="22">
        <v>4.8000000000000001E-2</v>
      </c>
      <c r="J10" s="21">
        <v>7.4999999999999997E-2</v>
      </c>
      <c r="K10" s="10"/>
      <c r="L10" s="21">
        <v>2.3853</v>
      </c>
      <c r="M10" s="8">
        <v>1</v>
      </c>
      <c r="N10" s="11">
        <f>M10*E10</f>
        <v>2.25</v>
      </c>
    </row>
    <row r="11" spans="1:14">
      <c r="A11" s="8">
        <v>2</v>
      </c>
      <c r="B11" s="8" t="s">
        <v>25</v>
      </c>
      <c r="C11" s="8" t="s">
        <v>43</v>
      </c>
      <c r="D11" s="8" t="s">
        <v>27</v>
      </c>
      <c r="E11" s="38"/>
      <c r="F11" s="38"/>
      <c r="G11" s="20"/>
      <c r="H11" s="21"/>
      <c r="I11" s="22"/>
      <c r="J11" s="21"/>
      <c r="K11" s="10"/>
      <c r="L11" s="21">
        <v>0.70311999999999997</v>
      </c>
      <c r="M11" s="8">
        <v>1</v>
      </c>
      <c r="N11" s="11">
        <f>M11*E11</f>
        <v>0</v>
      </c>
    </row>
    <row r="12" spans="1:14">
      <c r="A12" s="8">
        <v>3</v>
      </c>
      <c r="B12" s="8" t="s">
        <v>25</v>
      </c>
      <c r="C12" s="8" t="s">
        <v>56</v>
      </c>
      <c r="D12" s="8" t="s">
        <v>28</v>
      </c>
      <c r="E12" s="38">
        <v>2.25</v>
      </c>
      <c r="F12" s="38" t="s">
        <v>82</v>
      </c>
      <c r="G12" s="22">
        <v>8.03E-4</v>
      </c>
      <c r="H12" s="21">
        <v>6.7000000000000004E-2</v>
      </c>
      <c r="I12" s="22">
        <f>65.5/1000</f>
        <v>6.5500000000000003E-2</v>
      </c>
      <c r="J12" s="22"/>
      <c r="K12" s="10"/>
      <c r="L12" s="21">
        <v>0.69979999999999998</v>
      </c>
      <c r="M12" s="8">
        <v>1</v>
      </c>
      <c r="N12" s="11">
        <f>M12*E12</f>
        <v>2.25</v>
      </c>
    </row>
    <row r="13" spans="1:14">
      <c r="A13" s="8">
        <v>4</v>
      </c>
      <c r="B13" s="8" t="s">
        <v>25</v>
      </c>
      <c r="C13" s="8" t="s">
        <v>56</v>
      </c>
      <c r="D13" s="8" t="s">
        <v>29</v>
      </c>
      <c r="E13" s="38"/>
      <c r="F13" s="38"/>
      <c r="G13" s="20"/>
      <c r="H13" s="21"/>
      <c r="I13" s="22"/>
      <c r="J13" s="21"/>
      <c r="K13" s="10"/>
      <c r="L13" s="21"/>
      <c r="M13" s="8">
        <v>1</v>
      </c>
      <c r="N13" s="11">
        <f>M13*E13</f>
        <v>0</v>
      </c>
    </row>
    <row r="14" spans="1:14" s="7" customFormat="1">
      <c r="L14" s="111">
        <f>SUM(L10:L12)</f>
        <v>3.7882199999999999</v>
      </c>
      <c r="M14" s="12" t="s">
        <v>24</v>
      </c>
      <c r="N14" s="36">
        <f>SUM(N10:N13)</f>
        <v>4.5</v>
      </c>
    </row>
    <row r="16" spans="1:14" s="7" customFormat="1">
      <c r="A16" s="6" t="s">
        <v>12</v>
      </c>
      <c r="B16" s="6" t="s">
        <v>13</v>
      </c>
      <c r="C16" s="6" t="s">
        <v>30</v>
      </c>
      <c r="D16" s="6" t="s">
        <v>31</v>
      </c>
      <c r="E16" s="6" t="s">
        <v>16</v>
      </c>
      <c r="F16" s="6" t="s">
        <v>32</v>
      </c>
      <c r="G16" s="6" t="s">
        <v>23</v>
      </c>
      <c r="H16" s="6" t="s">
        <v>13</v>
      </c>
      <c r="I16" s="50" t="s">
        <v>33</v>
      </c>
      <c r="J16" s="6" t="s">
        <v>34</v>
      </c>
      <c r="K16" s="6" t="s">
        <v>24</v>
      </c>
    </row>
    <row r="17" spans="1:11">
      <c r="A17" s="8">
        <v>1</v>
      </c>
      <c r="B17" s="8" t="s">
        <v>161</v>
      </c>
      <c r="C17" s="14" t="s">
        <v>160</v>
      </c>
      <c r="D17" s="8" t="s">
        <v>164</v>
      </c>
      <c r="E17" s="34">
        <v>0.19</v>
      </c>
      <c r="F17" s="8" t="s">
        <v>59</v>
      </c>
      <c r="G17" s="8">
        <v>1</v>
      </c>
      <c r="H17" s="8" t="s">
        <v>42</v>
      </c>
      <c r="I17" s="8" t="s">
        <v>95</v>
      </c>
      <c r="J17" s="8">
        <v>3.75</v>
      </c>
      <c r="K17" s="30">
        <f>E17*G17*J17</f>
        <v>0.71250000000000002</v>
      </c>
    </row>
    <row r="18" spans="1:11">
      <c r="A18" s="8">
        <v>2</v>
      </c>
      <c r="B18" s="8" t="s">
        <v>173</v>
      </c>
      <c r="C18" s="14" t="s">
        <v>172</v>
      </c>
      <c r="D18" s="8" t="s">
        <v>165</v>
      </c>
      <c r="E18" s="35">
        <v>0.13</v>
      </c>
      <c r="F18" s="8" t="s">
        <v>59</v>
      </c>
      <c r="G18" s="8">
        <v>1</v>
      </c>
      <c r="H18" s="8" t="s">
        <v>55</v>
      </c>
      <c r="I18" s="8" t="s">
        <v>171</v>
      </c>
      <c r="J18" s="8">
        <v>3</v>
      </c>
      <c r="K18" s="30">
        <f t="shared" ref="K18:K24" si="0">E18*G18*J18</f>
        <v>0.39</v>
      </c>
    </row>
    <row r="19" spans="1:11">
      <c r="A19" s="8">
        <v>3</v>
      </c>
      <c r="B19" s="8" t="s">
        <v>167</v>
      </c>
      <c r="C19" s="8" t="s">
        <v>162</v>
      </c>
      <c r="D19" s="8" t="s">
        <v>166</v>
      </c>
      <c r="E19" s="34">
        <v>0.19</v>
      </c>
      <c r="F19" s="8" t="s">
        <v>59</v>
      </c>
      <c r="G19" s="8">
        <v>1</v>
      </c>
      <c r="H19" s="8" t="s">
        <v>151</v>
      </c>
      <c r="I19" s="8" t="s">
        <v>171</v>
      </c>
      <c r="J19" s="8">
        <v>3</v>
      </c>
      <c r="K19" s="30">
        <f t="shared" si="0"/>
        <v>0.57000000000000006</v>
      </c>
    </row>
    <row r="20" spans="1:11">
      <c r="A20" s="8">
        <v>4</v>
      </c>
      <c r="B20" s="8" t="s">
        <v>174</v>
      </c>
      <c r="C20" s="8" t="s">
        <v>172</v>
      </c>
      <c r="D20" s="8" t="s">
        <v>168</v>
      </c>
      <c r="E20" s="35">
        <v>0.13</v>
      </c>
      <c r="F20" s="8" t="s">
        <v>59</v>
      </c>
      <c r="G20" s="8">
        <v>1</v>
      </c>
      <c r="H20" s="8" t="s">
        <v>42</v>
      </c>
      <c r="I20" s="8" t="s">
        <v>95</v>
      </c>
      <c r="J20" s="8">
        <v>3.75</v>
      </c>
      <c r="K20" s="30">
        <f t="shared" si="0"/>
        <v>0.48750000000000004</v>
      </c>
    </row>
    <row r="21" spans="1:11">
      <c r="A21" s="8">
        <v>5</v>
      </c>
      <c r="B21" s="8" t="s">
        <v>174</v>
      </c>
      <c r="C21" s="8" t="s">
        <v>172</v>
      </c>
      <c r="D21" s="8" t="s">
        <v>163</v>
      </c>
      <c r="E21" s="34">
        <v>0.13</v>
      </c>
      <c r="F21" s="8" t="s">
        <v>59</v>
      </c>
      <c r="G21" s="8">
        <v>2</v>
      </c>
      <c r="H21" s="8" t="s">
        <v>42</v>
      </c>
      <c r="I21" s="8" t="s">
        <v>95</v>
      </c>
      <c r="J21" s="8">
        <v>3.75</v>
      </c>
      <c r="K21" s="30">
        <f t="shared" si="0"/>
        <v>0.97500000000000009</v>
      </c>
    </row>
    <row r="22" spans="1:11">
      <c r="A22" s="8">
        <v>6</v>
      </c>
      <c r="B22" s="2" t="s">
        <v>174</v>
      </c>
      <c r="C22" s="8" t="s">
        <v>172</v>
      </c>
      <c r="D22" s="8" t="s">
        <v>169</v>
      </c>
      <c r="E22" s="35">
        <v>0.13</v>
      </c>
      <c r="F22" s="8" t="s">
        <v>59</v>
      </c>
      <c r="G22" s="8">
        <v>2</v>
      </c>
      <c r="H22" s="8" t="s">
        <v>42</v>
      </c>
      <c r="I22" s="8" t="s">
        <v>95</v>
      </c>
      <c r="J22" s="8">
        <v>3.75</v>
      </c>
      <c r="K22" s="30">
        <f t="shared" si="0"/>
        <v>0.97500000000000009</v>
      </c>
    </row>
    <row r="23" spans="1:11">
      <c r="A23" s="8">
        <v>7</v>
      </c>
      <c r="B23" s="8" t="s">
        <v>167</v>
      </c>
      <c r="C23" s="8" t="s">
        <v>162</v>
      </c>
      <c r="D23" s="8" t="s">
        <v>170</v>
      </c>
      <c r="E23" s="34">
        <v>0.19</v>
      </c>
      <c r="F23" s="8" t="s">
        <v>59</v>
      </c>
      <c r="G23" s="8">
        <v>2</v>
      </c>
      <c r="H23" s="8" t="s">
        <v>42</v>
      </c>
      <c r="I23" s="8" t="s">
        <v>95</v>
      </c>
      <c r="J23" s="8">
        <v>3.75</v>
      </c>
      <c r="K23" s="30">
        <f t="shared" si="0"/>
        <v>1.425</v>
      </c>
    </row>
    <row r="24" spans="1:11">
      <c r="A24" s="8">
        <v>8</v>
      </c>
      <c r="B24" s="8" t="s">
        <v>180</v>
      </c>
      <c r="C24" s="105" t="s">
        <v>178</v>
      </c>
      <c r="D24" s="8" t="s">
        <v>179</v>
      </c>
      <c r="E24" s="35">
        <v>0.5</v>
      </c>
      <c r="F24" s="8" t="s">
        <v>59</v>
      </c>
      <c r="G24" s="8">
        <v>2</v>
      </c>
      <c r="H24" s="8" t="s">
        <v>42</v>
      </c>
      <c r="I24" s="8" t="s">
        <v>95</v>
      </c>
      <c r="J24" s="8">
        <v>3.75</v>
      </c>
      <c r="K24" s="30">
        <f t="shared" si="0"/>
        <v>3.75</v>
      </c>
    </row>
    <row r="25" spans="1:11">
      <c r="A25" s="8">
        <v>9</v>
      </c>
      <c r="B25" s="8" t="s">
        <v>176</v>
      </c>
      <c r="C25" s="47" t="s">
        <v>175</v>
      </c>
      <c r="D25" s="8" t="s">
        <v>177</v>
      </c>
      <c r="E25" s="35">
        <v>1.5</v>
      </c>
      <c r="F25" s="8" t="s">
        <v>59</v>
      </c>
      <c r="G25" s="8">
        <v>2</v>
      </c>
      <c r="H25" s="8" t="s">
        <v>8</v>
      </c>
      <c r="I25" s="8" t="s">
        <v>8</v>
      </c>
      <c r="J25" s="8" t="s">
        <v>8</v>
      </c>
      <c r="K25" s="30">
        <f>E25*G25</f>
        <v>3</v>
      </c>
    </row>
    <row r="26" spans="1:11" s="7" customFormat="1">
      <c r="J26" s="12" t="s">
        <v>24</v>
      </c>
      <c r="K26" s="15">
        <f>SUM(K17:K25)</f>
        <v>12.285</v>
      </c>
    </row>
    <row r="28" spans="1:11" s="7" customFormat="1">
      <c r="A28" s="6" t="s">
        <v>12</v>
      </c>
      <c r="B28" s="6" t="s">
        <v>13</v>
      </c>
      <c r="C28" s="6" t="s">
        <v>35</v>
      </c>
      <c r="D28" s="6" t="s">
        <v>31</v>
      </c>
      <c r="E28" s="6" t="s">
        <v>16</v>
      </c>
      <c r="F28" s="6" t="s">
        <v>36</v>
      </c>
      <c r="G28" s="6" t="s">
        <v>17</v>
      </c>
      <c r="H28" s="6" t="s">
        <v>37</v>
      </c>
      <c r="I28" s="6" t="s">
        <v>38</v>
      </c>
      <c r="J28" s="6" t="s">
        <v>23</v>
      </c>
      <c r="K28" s="6" t="s">
        <v>24</v>
      </c>
    </row>
    <row r="29" spans="1:11">
      <c r="A29" s="24">
        <v>1</v>
      </c>
      <c r="B29" s="8" t="s">
        <v>159</v>
      </c>
      <c r="C29" s="29" t="s">
        <v>156</v>
      </c>
      <c r="D29" s="24" t="s">
        <v>217</v>
      </c>
      <c r="E29" s="24">
        <v>0.17</v>
      </c>
      <c r="F29" s="24">
        <v>12</v>
      </c>
      <c r="G29" s="25" t="s">
        <v>155</v>
      </c>
      <c r="H29" s="24"/>
      <c r="I29" s="24"/>
      <c r="J29" s="26">
        <v>2</v>
      </c>
      <c r="K29" s="37">
        <f>E29*J29</f>
        <v>0.34</v>
      </c>
    </row>
    <row r="30" spans="1:11">
      <c r="A30" s="24">
        <v>2</v>
      </c>
      <c r="B30" s="8" t="s">
        <v>152</v>
      </c>
      <c r="C30" s="29" t="s">
        <v>153</v>
      </c>
      <c r="D30" s="24" t="s">
        <v>218</v>
      </c>
      <c r="E30" s="24">
        <v>0.02</v>
      </c>
      <c r="F30" s="24"/>
      <c r="G30" s="25"/>
      <c r="H30" s="24"/>
      <c r="I30" s="24"/>
      <c r="J30" s="26">
        <v>2</v>
      </c>
      <c r="K30" s="33">
        <f>J30*E30</f>
        <v>0.04</v>
      </c>
    </row>
    <row r="31" spans="1:11" s="7" customFormat="1">
      <c r="A31" s="8">
        <v>3</v>
      </c>
      <c r="B31" s="8" t="s">
        <v>203</v>
      </c>
      <c r="C31" s="48" t="s">
        <v>154</v>
      </c>
      <c r="D31" s="8" t="s">
        <v>219</v>
      </c>
      <c r="E31" s="8">
        <v>1.03</v>
      </c>
      <c r="F31" s="8">
        <v>12</v>
      </c>
      <c r="G31" s="16" t="s">
        <v>155</v>
      </c>
      <c r="H31" s="8">
        <v>60</v>
      </c>
      <c r="I31" s="8" t="s">
        <v>155</v>
      </c>
      <c r="J31" s="17">
        <v>2</v>
      </c>
      <c r="K31" s="33">
        <f>J31*E31</f>
        <v>2.06</v>
      </c>
    </row>
    <row r="32" spans="1:11">
      <c r="A32" s="7"/>
      <c r="B32" s="7"/>
      <c r="C32" s="7"/>
      <c r="D32" s="7"/>
      <c r="E32" s="7"/>
      <c r="F32" s="7"/>
      <c r="G32" s="7"/>
      <c r="H32" s="7"/>
      <c r="I32" s="7"/>
      <c r="J32" s="27" t="s">
        <v>24</v>
      </c>
      <c r="K32" s="28">
        <f>SUM(K29:K31)</f>
        <v>2.44</v>
      </c>
    </row>
    <row r="33" spans="1:11" s="7" customFormat="1">
      <c r="A33" s="2"/>
      <c r="B33" s="2"/>
      <c r="C33" s="2"/>
      <c r="D33" s="2"/>
      <c r="E33" s="2"/>
      <c r="F33" s="2"/>
      <c r="G33" s="2"/>
      <c r="H33" s="2"/>
      <c r="I33" s="18"/>
      <c r="J33" s="19"/>
      <c r="K33" s="2"/>
    </row>
    <row r="34" spans="1:11">
      <c r="I34" s="18"/>
      <c r="J34" s="19"/>
    </row>
    <row r="35" spans="1:11" s="7" customFormat="1">
      <c r="A35" s="2"/>
      <c r="B35" s="2"/>
      <c r="C35" s="2"/>
      <c r="D35" s="2"/>
      <c r="E35" s="2"/>
      <c r="F35" s="2"/>
      <c r="G35" s="2"/>
      <c r="H35" s="2"/>
      <c r="I35" s="18"/>
      <c r="J35" s="19"/>
      <c r="K35" s="2"/>
    </row>
    <row r="36" spans="1:11">
      <c r="I36" s="18"/>
      <c r="J36" s="19"/>
    </row>
    <row r="37" spans="1:11">
      <c r="I37" s="18"/>
      <c r="J37" s="19"/>
    </row>
  </sheetData>
  <phoneticPr fontId="27" type="noConversion"/>
  <pageMargins left="0.5" right="0.5" top="0.75" bottom="0.75" header="0.3" footer="0.3"/>
  <pageSetup scale="67"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5"/>
  <sheetViews>
    <sheetView tabSelected="1" topLeftCell="A24" zoomScaleNormal="100" workbookViewId="0">
      <selection activeCell="C33" sqref="C33"/>
    </sheetView>
  </sheetViews>
  <sheetFormatPr defaultColWidth="9.140625" defaultRowHeight="15"/>
  <cols>
    <col min="1" max="1" width="15.7109375" style="96" customWidth="1"/>
    <col min="2" max="2" width="15.42578125" style="86" bestFit="1" customWidth="1"/>
    <col min="3" max="3" width="177" style="2" customWidth="1"/>
    <col min="4" max="4" width="59.5703125" style="76" bestFit="1" customWidth="1"/>
    <col min="5" max="5" width="8.7109375" style="2" bestFit="1" customWidth="1"/>
    <col min="6" max="6" width="5.85546875" style="2" bestFit="1" customWidth="1"/>
    <col min="7" max="7" width="14.5703125" style="2" bestFit="1" customWidth="1"/>
    <col min="8" max="8" width="24.42578125" style="2" customWidth="1"/>
    <col min="9" max="9" width="10.5703125" style="2" bestFit="1" customWidth="1"/>
    <col min="10" max="10" width="25.28515625" style="2" bestFit="1" customWidth="1"/>
    <col min="11" max="11" width="10.42578125" style="2" bestFit="1" customWidth="1"/>
    <col min="12" max="12" width="4.7109375" style="2" bestFit="1" customWidth="1"/>
    <col min="13" max="13" width="16.28515625" style="2" bestFit="1" customWidth="1"/>
    <col min="14" max="14" width="13.85546875" style="2" customWidth="1"/>
    <col min="15" max="15" width="12.5703125" style="2" bestFit="1" customWidth="1"/>
    <col min="16" max="16" width="9.140625" style="2" bestFit="1"/>
    <col min="17" max="17" width="9.140625" style="2"/>
    <col min="18" max="18" width="6.85546875" style="2" bestFit="1" customWidth="1"/>
    <col min="19" max="20" width="9.140625" style="2"/>
    <col min="21" max="21" width="10.42578125" style="2" bestFit="1" customWidth="1"/>
    <col min="22" max="22" width="9.42578125" style="2" bestFit="1" customWidth="1"/>
    <col min="23" max="23" width="9.140625" style="2"/>
    <col min="24" max="24" width="9.42578125" style="2" bestFit="1" customWidth="1"/>
    <col min="25" max="25" width="9.140625" style="2"/>
    <col min="26" max="27" width="10.140625" style="2" bestFit="1" customWidth="1"/>
    <col min="28" max="30" width="9.28515625" style="2" bestFit="1" customWidth="1"/>
    <col min="31" max="16384" width="9.140625" style="2"/>
  </cols>
  <sheetData>
    <row r="1" spans="1:15">
      <c r="A1" s="92" t="s">
        <v>0</v>
      </c>
      <c r="B1" s="84">
        <v>851633</v>
      </c>
      <c r="C1" s="31"/>
      <c r="N1" s="1" t="s">
        <v>1</v>
      </c>
      <c r="O1" s="3">
        <f>O11+O30</f>
        <v>65.030900999999986</v>
      </c>
    </row>
    <row r="2" spans="1:15">
      <c r="A2" s="92" t="s">
        <v>2</v>
      </c>
      <c r="B2" s="98" t="s">
        <v>3</v>
      </c>
      <c r="E2" s="7"/>
      <c r="N2" s="1" t="s">
        <v>4</v>
      </c>
      <c r="O2" s="4">
        <v>1</v>
      </c>
    </row>
    <row r="3" spans="1:15">
      <c r="A3" s="92" t="s">
        <v>5</v>
      </c>
      <c r="B3" s="84" t="s">
        <v>6</v>
      </c>
      <c r="E3" s="7"/>
    </row>
    <row r="4" spans="1:15">
      <c r="A4" s="92" t="s">
        <v>7</v>
      </c>
      <c r="B4" s="84" t="s">
        <v>39</v>
      </c>
      <c r="C4" s="23"/>
      <c r="E4" s="7"/>
      <c r="N4" s="1" t="s">
        <v>9</v>
      </c>
      <c r="O4" s="3">
        <f>O1*O2</f>
        <v>65.030900999999986</v>
      </c>
    </row>
    <row r="5" spans="1:15">
      <c r="A5" s="92" t="s">
        <v>10</v>
      </c>
      <c r="B5" s="84"/>
      <c r="C5" s="5"/>
    </row>
    <row r="6" spans="1:15">
      <c r="A6" s="92" t="s">
        <v>11</v>
      </c>
      <c r="B6" s="73" t="s">
        <v>53</v>
      </c>
    </row>
    <row r="7" spans="1:15">
      <c r="A7" s="92"/>
      <c r="B7" s="84"/>
    </row>
    <row r="9" spans="1:15" s="7" customFormat="1">
      <c r="A9" s="93" t="s">
        <v>12</v>
      </c>
      <c r="B9" s="85" t="s">
        <v>13</v>
      </c>
      <c r="C9" s="6" t="s">
        <v>14</v>
      </c>
      <c r="D9" s="87" t="s">
        <v>40</v>
      </c>
      <c r="E9" s="6" t="s">
        <v>16</v>
      </c>
      <c r="F9" s="6" t="s">
        <v>17</v>
      </c>
      <c r="G9" s="6"/>
      <c r="H9" s="6" t="s">
        <v>135</v>
      </c>
      <c r="I9" s="6" t="s">
        <v>136</v>
      </c>
      <c r="J9" s="6" t="s">
        <v>133</v>
      </c>
      <c r="K9" s="6" t="s">
        <v>134</v>
      </c>
      <c r="L9" s="6"/>
      <c r="M9" s="6" t="s">
        <v>114</v>
      </c>
      <c r="N9" s="6" t="s">
        <v>41</v>
      </c>
      <c r="O9" s="6" t="s">
        <v>24</v>
      </c>
    </row>
    <row r="10" spans="1:15" ht="30" customHeight="1">
      <c r="A10" s="94">
        <v>1</v>
      </c>
      <c r="B10" s="57" t="s">
        <v>42</v>
      </c>
      <c r="C10" s="65" t="s">
        <v>199</v>
      </c>
      <c r="D10" s="62" t="s">
        <v>44</v>
      </c>
      <c r="E10" s="68">
        <v>2.25</v>
      </c>
      <c r="F10" s="8" t="s">
        <v>82</v>
      </c>
      <c r="G10" s="8"/>
      <c r="H10" s="22">
        <f>I10*J10*K10</f>
        <v>8.028E-4</v>
      </c>
      <c r="I10" s="21">
        <v>0.223</v>
      </c>
      <c r="J10" s="22">
        <v>4.8000000000000001E-2</v>
      </c>
      <c r="K10" s="21">
        <v>7.4999999999999997E-2</v>
      </c>
      <c r="L10" s="10"/>
      <c r="M10" s="10">
        <v>7770</v>
      </c>
      <c r="N10" s="102">
        <f>M10*H10</f>
        <v>6.2377560000000001</v>
      </c>
      <c r="O10" s="11">
        <f>N10*E10</f>
        <v>14.034951</v>
      </c>
    </row>
    <row r="11" spans="1:15" s="7" customFormat="1">
      <c r="A11" s="95"/>
      <c r="B11" s="84"/>
      <c r="D11" s="88"/>
      <c r="N11" s="12" t="s">
        <v>24</v>
      </c>
      <c r="O11" s="13">
        <f>SUM(O10:O10)</f>
        <v>14.034951</v>
      </c>
    </row>
    <row r="12" spans="1:15" s="7" customFormat="1">
      <c r="A12" s="95"/>
      <c r="B12" s="84"/>
      <c r="C12" s="88"/>
      <c r="D12" s="88"/>
      <c r="N12" s="51"/>
      <c r="O12" s="52"/>
    </row>
    <row r="13" spans="1:15" ht="15" customHeight="1">
      <c r="I13" s="119" t="s">
        <v>45</v>
      </c>
      <c r="J13" s="120"/>
      <c r="K13" s="121"/>
      <c r="L13" s="122" t="s">
        <v>46</v>
      </c>
      <c r="M13" s="123"/>
      <c r="N13" s="123"/>
    </row>
    <row r="14" spans="1:15" s="7" customFormat="1">
      <c r="A14" s="93" t="s">
        <v>12</v>
      </c>
      <c r="B14" s="85" t="s">
        <v>13</v>
      </c>
      <c r="C14" s="6" t="s">
        <v>47</v>
      </c>
      <c r="D14" s="87" t="s">
        <v>31</v>
      </c>
      <c r="E14" s="6" t="s">
        <v>16</v>
      </c>
      <c r="F14" s="6" t="s">
        <v>32</v>
      </c>
      <c r="G14" s="6" t="s">
        <v>157</v>
      </c>
      <c r="H14" s="6" t="s">
        <v>158</v>
      </c>
      <c r="I14" s="6" t="s">
        <v>13</v>
      </c>
      <c r="J14" s="50" t="s">
        <v>33</v>
      </c>
      <c r="K14" s="6" t="s">
        <v>34</v>
      </c>
      <c r="L14" s="50" t="s">
        <v>13</v>
      </c>
      <c r="M14" s="50" t="s">
        <v>48</v>
      </c>
      <c r="N14" s="50" t="s">
        <v>34</v>
      </c>
      <c r="O14" s="6" t="s">
        <v>24</v>
      </c>
    </row>
    <row r="15" spans="1:15">
      <c r="A15" s="94">
        <v>1</v>
      </c>
      <c r="B15" s="57" t="s">
        <v>57</v>
      </c>
      <c r="C15" s="8" t="s">
        <v>49</v>
      </c>
      <c r="D15" s="62" t="s">
        <v>50</v>
      </c>
      <c r="E15" s="68">
        <v>1.35</v>
      </c>
      <c r="F15" s="69" t="s">
        <v>59</v>
      </c>
      <c r="G15" s="69">
        <v>802.8</v>
      </c>
      <c r="H15" s="71">
        <v>0</v>
      </c>
      <c r="I15" s="8" t="s">
        <v>8</v>
      </c>
      <c r="J15" s="8" t="s">
        <v>60</v>
      </c>
      <c r="K15" s="8">
        <v>1</v>
      </c>
      <c r="L15" s="8" t="s">
        <v>8</v>
      </c>
      <c r="M15" s="69" t="s">
        <v>8</v>
      </c>
      <c r="N15" s="69">
        <v>1</v>
      </c>
      <c r="O15" s="89">
        <f>E15*H15*K15*N15</f>
        <v>0</v>
      </c>
    </row>
    <row r="16" spans="1:15">
      <c r="A16" s="94">
        <v>2</v>
      </c>
      <c r="B16" s="57" t="s">
        <v>61</v>
      </c>
      <c r="C16" s="69" t="s">
        <v>98</v>
      </c>
      <c r="D16" s="62" t="s">
        <v>210</v>
      </c>
      <c r="E16" s="68">
        <v>0.04</v>
      </c>
      <c r="F16" s="8" t="s">
        <v>64</v>
      </c>
      <c r="G16" s="69">
        <v>365.93</v>
      </c>
      <c r="H16" s="61">
        <f>G15-G16</f>
        <v>436.86999999999995</v>
      </c>
      <c r="I16" s="69" t="s">
        <v>42</v>
      </c>
      <c r="J16" s="8" t="s">
        <v>95</v>
      </c>
      <c r="K16" s="69">
        <v>3.75</v>
      </c>
      <c r="L16" s="8" t="s">
        <v>129</v>
      </c>
      <c r="M16" s="69" t="s">
        <v>96</v>
      </c>
      <c r="N16" s="74">
        <v>0.4</v>
      </c>
      <c r="O16" s="89">
        <f t="shared" ref="O16:O29" si="0">E16*H16*K16*N16</f>
        <v>26.212199999999996</v>
      </c>
    </row>
    <row r="17" spans="1:15">
      <c r="A17" s="94">
        <v>3</v>
      </c>
      <c r="B17" s="57" t="s">
        <v>61</v>
      </c>
      <c r="C17" s="69" t="s">
        <v>98</v>
      </c>
      <c r="D17" s="62" t="s">
        <v>211</v>
      </c>
      <c r="E17" s="68">
        <v>0.04</v>
      </c>
      <c r="F17" s="8" t="s">
        <v>64</v>
      </c>
      <c r="G17" s="69">
        <v>363.92</v>
      </c>
      <c r="H17" s="61">
        <f t="shared" ref="H17:H29" si="1">G16-G17</f>
        <v>2.0099999999999909</v>
      </c>
      <c r="I17" s="69" t="s">
        <v>42</v>
      </c>
      <c r="J17" s="8" t="s">
        <v>95</v>
      </c>
      <c r="K17" s="8">
        <v>3.75</v>
      </c>
      <c r="L17" s="8" t="s">
        <v>73</v>
      </c>
      <c r="M17" s="69" t="s">
        <v>125</v>
      </c>
      <c r="N17" s="74">
        <v>0.5</v>
      </c>
      <c r="O17" s="89">
        <f t="shared" si="0"/>
        <v>0.15074999999999933</v>
      </c>
    </row>
    <row r="18" spans="1:15">
      <c r="A18" s="94">
        <v>4</v>
      </c>
      <c r="B18" s="57" t="s">
        <v>70</v>
      </c>
      <c r="C18" s="69" t="s">
        <v>71</v>
      </c>
      <c r="D18" s="62" t="s">
        <v>233</v>
      </c>
      <c r="E18" s="68">
        <v>0.65</v>
      </c>
      <c r="F18" s="69" t="s">
        <v>32</v>
      </c>
      <c r="G18" s="69">
        <v>363.92</v>
      </c>
      <c r="H18" s="61">
        <v>1</v>
      </c>
      <c r="I18" s="8" t="s">
        <v>8</v>
      </c>
      <c r="J18" s="8" t="s">
        <v>60</v>
      </c>
      <c r="K18" s="8">
        <v>1</v>
      </c>
      <c r="L18" s="8" t="s">
        <v>8</v>
      </c>
      <c r="M18" s="69" t="s">
        <v>8</v>
      </c>
      <c r="N18" s="74">
        <v>1</v>
      </c>
      <c r="O18" s="89">
        <f t="shared" si="0"/>
        <v>0.65</v>
      </c>
    </row>
    <row r="19" spans="1:15">
      <c r="A19" s="94">
        <v>5</v>
      </c>
      <c r="B19" s="57" t="s">
        <v>61</v>
      </c>
      <c r="C19" s="69" t="s">
        <v>98</v>
      </c>
      <c r="D19" s="62" t="s">
        <v>230</v>
      </c>
      <c r="E19" s="68">
        <v>0.04</v>
      </c>
      <c r="F19" s="8" t="s">
        <v>64</v>
      </c>
      <c r="G19" s="69">
        <v>360.91</v>
      </c>
      <c r="H19" s="61">
        <f t="shared" si="1"/>
        <v>3.0099999999999909</v>
      </c>
      <c r="I19" s="69" t="s">
        <v>42</v>
      </c>
      <c r="J19" s="8" t="s">
        <v>95</v>
      </c>
      <c r="K19" s="8">
        <v>3.75</v>
      </c>
      <c r="L19" s="8" t="s">
        <v>129</v>
      </c>
      <c r="M19" s="69" t="s">
        <v>96</v>
      </c>
      <c r="N19" s="74">
        <v>0.3</v>
      </c>
      <c r="O19" s="89">
        <f t="shared" si="0"/>
        <v>0.13544999999999957</v>
      </c>
    </row>
    <row r="20" spans="1:15">
      <c r="A20" s="94">
        <v>6</v>
      </c>
      <c r="B20" s="57" t="s">
        <v>70</v>
      </c>
      <c r="C20" s="69" t="s">
        <v>71</v>
      </c>
      <c r="D20" s="62" t="s">
        <v>232</v>
      </c>
      <c r="E20" s="68">
        <v>0.65</v>
      </c>
      <c r="F20" s="69" t="s">
        <v>32</v>
      </c>
      <c r="G20" s="69">
        <v>360.91</v>
      </c>
      <c r="H20" s="61">
        <v>1</v>
      </c>
      <c r="I20" s="8" t="s">
        <v>8</v>
      </c>
      <c r="J20" s="8" t="s">
        <v>60</v>
      </c>
      <c r="K20" s="8">
        <v>1</v>
      </c>
      <c r="L20" s="8" t="s">
        <v>8</v>
      </c>
      <c r="M20" s="69" t="s">
        <v>8</v>
      </c>
      <c r="N20" s="74">
        <v>1</v>
      </c>
      <c r="O20" s="89">
        <f t="shared" si="0"/>
        <v>0.65</v>
      </c>
    </row>
    <row r="21" spans="1:15">
      <c r="A21" s="94">
        <v>7</v>
      </c>
      <c r="B21" s="57" t="s">
        <v>61</v>
      </c>
      <c r="C21" s="69" t="s">
        <v>98</v>
      </c>
      <c r="D21" s="62" t="s">
        <v>231</v>
      </c>
      <c r="E21" s="68">
        <v>0.04</v>
      </c>
      <c r="F21" s="8" t="s">
        <v>64</v>
      </c>
      <c r="G21" s="69">
        <v>360.17</v>
      </c>
      <c r="H21" s="61">
        <f t="shared" si="1"/>
        <v>0.74000000000000909</v>
      </c>
      <c r="I21" s="69" t="s">
        <v>42</v>
      </c>
      <c r="J21" s="8" t="s">
        <v>95</v>
      </c>
      <c r="K21" s="8">
        <v>3.75</v>
      </c>
      <c r="L21" s="8" t="s">
        <v>129</v>
      </c>
      <c r="M21" s="8" t="s">
        <v>96</v>
      </c>
      <c r="N21" s="74">
        <v>0.3</v>
      </c>
      <c r="O21" s="89">
        <f t="shared" si="0"/>
        <v>3.3300000000000413E-2</v>
      </c>
    </row>
    <row r="22" spans="1:15">
      <c r="A22" s="94">
        <v>8</v>
      </c>
      <c r="B22" s="57" t="s">
        <v>70</v>
      </c>
      <c r="C22" s="69" t="s">
        <v>71</v>
      </c>
      <c r="D22" s="62" t="s">
        <v>126</v>
      </c>
      <c r="E22" s="68">
        <v>0.65</v>
      </c>
      <c r="F22" s="8" t="s">
        <v>32</v>
      </c>
      <c r="G22" s="8">
        <v>360.17</v>
      </c>
      <c r="H22" s="61">
        <v>1</v>
      </c>
      <c r="I22" s="8" t="s">
        <v>8</v>
      </c>
      <c r="J22" s="8" t="s">
        <v>60</v>
      </c>
      <c r="K22" s="8">
        <v>1</v>
      </c>
      <c r="L22" s="8" t="s">
        <v>8</v>
      </c>
      <c r="M22" s="69" t="s">
        <v>8</v>
      </c>
      <c r="N22" s="49">
        <v>1</v>
      </c>
      <c r="O22" s="89">
        <f t="shared" si="0"/>
        <v>0.65</v>
      </c>
    </row>
    <row r="23" spans="1:15">
      <c r="A23" s="94">
        <v>9</v>
      </c>
      <c r="B23" s="57" t="s">
        <v>61</v>
      </c>
      <c r="C23" s="8" t="s">
        <v>98</v>
      </c>
      <c r="D23" s="62" t="s">
        <v>127</v>
      </c>
      <c r="E23" s="68">
        <v>0.04</v>
      </c>
      <c r="F23" s="8" t="s">
        <v>64</v>
      </c>
      <c r="G23" s="8">
        <v>352.3</v>
      </c>
      <c r="H23" s="61">
        <f t="shared" si="1"/>
        <v>7.8700000000000045</v>
      </c>
      <c r="I23" s="69" t="s">
        <v>42</v>
      </c>
      <c r="J23" s="8" t="s">
        <v>95</v>
      </c>
      <c r="K23" s="8">
        <v>3.75</v>
      </c>
      <c r="L23" s="8" t="s">
        <v>73</v>
      </c>
      <c r="M23" s="69" t="s">
        <v>125</v>
      </c>
      <c r="N23" s="8">
        <v>0.5</v>
      </c>
      <c r="O23" s="89">
        <f t="shared" si="0"/>
        <v>0.59025000000000039</v>
      </c>
    </row>
    <row r="24" spans="1:15">
      <c r="A24" s="94">
        <v>10</v>
      </c>
      <c r="B24" s="57" t="s">
        <v>78</v>
      </c>
      <c r="C24" s="8" t="s">
        <v>142</v>
      </c>
      <c r="D24" s="62" t="s">
        <v>132</v>
      </c>
      <c r="E24" s="68">
        <v>0.35</v>
      </c>
      <c r="F24" s="8" t="s">
        <v>80</v>
      </c>
      <c r="G24" s="8">
        <v>344.76</v>
      </c>
      <c r="H24" s="61">
        <f t="shared" si="1"/>
        <v>7.5400000000000205</v>
      </c>
      <c r="I24" s="8" t="s">
        <v>237</v>
      </c>
      <c r="J24" s="8" t="s">
        <v>238</v>
      </c>
      <c r="K24" s="8">
        <v>1</v>
      </c>
      <c r="L24" s="8" t="s">
        <v>97</v>
      </c>
      <c r="M24" s="8" t="s">
        <v>128</v>
      </c>
      <c r="N24" s="8">
        <v>1</v>
      </c>
      <c r="O24" s="89">
        <f t="shared" si="0"/>
        <v>2.6390000000000069</v>
      </c>
    </row>
    <row r="25" spans="1:15" ht="15" customHeight="1">
      <c r="A25" s="94">
        <v>11</v>
      </c>
      <c r="B25" s="57" t="s">
        <v>78</v>
      </c>
      <c r="C25" s="8" t="s">
        <v>142</v>
      </c>
      <c r="D25" s="62" t="s">
        <v>131</v>
      </c>
      <c r="E25" s="68">
        <v>0.35</v>
      </c>
      <c r="F25" s="8" t="s">
        <v>80</v>
      </c>
      <c r="G25" s="8">
        <v>322.14</v>
      </c>
      <c r="H25" s="61">
        <f t="shared" si="1"/>
        <v>22.620000000000005</v>
      </c>
      <c r="I25" s="8" t="s">
        <v>237</v>
      </c>
      <c r="J25" s="8" t="s">
        <v>238</v>
      </c>
      <c r="K25" s="8">
        <v>1</v>
      </c>
      <c r="L25" s="8" t="s">
        <v>97</v>
      </c>
      <c r="M25" s="69" t="s">
        <v>128</v>
      </c>
      <c r="N25" s="8">
        <v>1</v>
      </c>
      <c r="O25" s="89">
        <f t="shared" si="0"/>
        <v>7.9170000000000007</v>
      </c>
    </row>
    <row r="26" spans="1:15">
      <c r="A26" s="94">
        <v>12</v>
      </c>
      <c r="B26" s="57" t="s">
        <v>78</v>
      </c>
      <c r="C26" s="8" t="s">
        <v>142</v>
      </c>
      <c r="D26" s="62" t="s">
        <v>130</v>
      </c>
      <c r="E26" s="68">
        <v>0.7</v>
      </c>
      <c r="F26" s="8" t="s">
        <v>80</v>
      </c>
      <c r="G26" s="8">
        <v>308.87</v>
      </c>
      <c r="H26" s="61">
        <f t="shared" si="1"/>
        <v>13.269999999999982</v>
      </c>
      <c r="I26" s="8" t="s">
        <v>237</v>
      </c>
      <c r="J26" s="8" t="s">
        <v>238</v>
      </c>
      <c r="K26" s="8">
        <v>1</v>
      </c>
      <c r="L26" s="8" t="s">
        <v>97</v>
      </c>
      <c r="M26" s="8" t="s">
        <v>128</v>
      </c>
      <c r="N26" s="8">
        <v>1</v>
      </c>
      <c r="O26" s="89">
        <f t="shared" si="0"/>
        <v>9.2889999999999873</v>
      </c>
    </row>
    <row r="27" spans="1:15" ht="15" customHeight="1">
      <c r="A27" s="94">
        <v>13</v>
      </c>
      <c r="B27" s="57" t="s">
        <v>78</v>
      </c>
      <c r="C27" s="8" t="s">
        <v>142</v>
      </c>
      <c r="D27" s="62" t="s">
        <v>234</v>
      </c>
      <c r="E27" s="68">
        <v>0.35</v>
      </c>
      <c r="F27" s="8" t="s">
        <v>80</v>
      </c>
      <c r="G27" s="8">
        <v>303.93</v>
      </c>
      <c r="H27" s="61">
        <f t="shared" si="1"/>
        <v>4.9399999999999977</v>
      </c>
      <c r="I27" s="8" t="s">
        <v>237</v>
      </c>
      <c r="J27" s="8" t="s">
        <v>238</v>
      </c>
      <c r="K27" s="8">
        <v>1</v>
      </c>
      <c r="L27" s="8" t="s">
        <v>97</v>
      </c>
      <c r="M27" s="8" t="s">
        <v>128</v>
      </c>
      <c r="N27" s="8">
        <v>1</v>
      </c>
      <c r="O27" s="89">
        <f t="shared" si="0"/>
        <v>1.7289999999999992</v>
      </c>
    </row>
    <row r="28" spans="1:15">
      <c r="A28" s="94">
        <v>14</v>
      </c>
      <c r="B28" s="57" t="s">
        <v>78</v>
      </c>
      <c r="C28" s="8" t="s">
        <v>142</v>
      </c>
      <c r="D28" s="62" t="s">
        <v>235</v>
      </c>
      <c r="E28" s="68">
        <v>0.35</v>
      </c>
      <c r="F28" s="8" t="s">
        <v>80</v>
      </c>
      <c r="G28" s="8">
        <v>303.93</v>
      </c>
      <c r="H28" s="61">
        <v>1</v>
      </c>
      <c r="I28" s="8" t="s">
        <v>237</v>
      </c>
      <c r="J28" s="8" t="s">
        <v>238</v>
      </c>
      <c r="K28" s="8">
        <v>1</v>
      </c>
      <c r="L28" s="8" t="s">
        <v>97</v>
      </c>
      <c r="M28" s="8" t="s">
        <v>128</v>
      </c>
      <c r="N28" s="8">
        <v>1</v>
      </c>
      <c r="O28" s="89">
        <f t="shared" si="0"/>
        <v>0.35</v>
      </c>
    </row>
    <row r="29" spans="1:15" s="7" customFormat="1">
      <c r="A29" s="100">
        <v>15</v>
      </c>
      <c r="B29" s="57" t="s">
        <v>78</v>
      </c>
      <c r="C29" s="8" t="s">
        <v>142</v>
      </c>
      <c r="D29" s="62" t="s">
        <v>236</v>
      </c>
      <c r="E29" s="68">
        <v>0.7</v>
      </c>
      <c r="F29" s="8" t="s">
        <v>80</v>
      </c>
      <c r="G29" s="8">
        <v>303.86</v>
      </c>
      <c r="H29" s="61">
        <f t="shared" si="1"/>
        <v>6.9999999999993179E-2</v>
      </c>
      <c r="I29" s="8" t="s">
        <v>237</v>
      </c>
      <c r="J29" s="8" t="s">
        <v>238</v>
      </c>
      <c r="K29" s="8">
        <v>1</v>
      </c>
      <c r="L29" s="8" t="s">
        <v>97</v>
      </c>
      <c r="M29" s="8" t="s">
        <v>128</v>
      </c>
      <c r="N29" s="53">
        <v>1</v>
      </c>
      <c r="O29" s="89">
        <f t="shared" si="0"/>
        <v>4.8999999999995221E-2</v>
      </c>
    </row>
    <row r="30" spans="1:15" s="7" customFormat="1">
      <c r="H30" s="72"/>
      <c r="I30" s="54"/>
      <c r="N30" s="12" t="s">
        <v>24</v>
      </c>
      <c r="O30" s="90">
        <f>SUM(O15:O28)</f>
        <v>50.995949999999986</v>
      </c>
    </row>
    <row r="31" spans="1:15">
      <c r="A31" s="95" t="s">
        <v>51</v>
      </c>
      <c r="G31" s="72"/>
      <c r="H31" s="72"/>
      <c r="I31" s="54"/>
    </row>
    <row r="32" spans="1:15" s="7" customFormat="1">
      <c r="A32" s="93" t="s">
        <v>12</v>
      </c>
      <c r="B32" s="85" t="s">
        <v>13</v>
      </c>
      <c r="C32" s="124" t="s">
        <v>52</v>
      </c>
      <c r="D32" s="125"/>
      <c r="G32" s="72"/>
      <c r="H32" s="72"/>
      <c r="I32" s="54"/>
    </row>
    <row r="33" spans="1:12" ht="200.1" customHeight="1">
      <c r="A33" s="94">
        <v>1</v>
      </c>
      <c r="B33" s="57" t="s">
        <v>57</v>
      </c>
      <c r="C33" s="57"/>
      <c r="D33" s="62" t="s">
        <v>206</v>
      </c>
      <c r="F33" s="72"/>
      <c r="H33" s="72"/>
      <c r="I33" s="54"/>
      <c r="K33" s="55"/>
      <c r="L33" s="56"/>
    </row>
    <row r="34" spans="1:12" ht="200.1" customHeight="1">
      <c r="A34" s="94" t="s">
        <v>188</v>
      </c>
      <c r="B34" s="57" t="s">
        <v>61</v>
      </c>
      <c r="C34" s="57"/>
      <c r="D34" s="62" t="s">
        <v>207</v>
      </c>
      <c r="J34" s="18"/>
      <c r="K34" s="19"/>
    </row>
    <row r="35" spans="1:12" ht="200.1" customHeight="1">
      <c r="A35" s="97" t="s">
        <v>209</v>
      </c>
      <c r="B35" s="57" t="s">
        <v>61</v>
      </c>
      <c r="C35" s="91"/>
      <c r="D35" s="106" t="s">
        <v>190</v>
      </c>
      <c r="J35" s="18"/>
      <c r="K35" s="19"/>
    </row>
    <row r="36" spans="1:12" ht="200.1" customHeight="1">
      <c r="A36" s="94" t="s">
        <v>209</v>
      </c>
      <c r="B36" s="57" t="s">
        <v>61</v>
      </c>
      <c r="C36" s="8"/>
      <c r="D36" s="62" t="s">
        <v>189</v>
      </c>
    </row>
    <row r="37" spans="1:12" ht="200.1" customHeight="1">
      <c r="A37" s="94" t="s">
        <v>212</v>
      </c>
      <c r="B37" s="57" t="s">
        <v>61</v>
      </c>
      <c r="C37" s="8"/>
      <c r="D37" s="110" t="s">
        <v>208</v>
      </c>
      <c r="E37" s="101"/>
    </row>
    <row r="38" spans="1:12" ht="200.1" customHeight="1">
      <c r="A38" s="94" t="s">
        <v>106</v>
      </c>
      <c r="B38" s="57" t="s">
        <v>61</v>
      </c>
      <c r="C38" s="8"/>
      <c r="D38" s="62" t="s">
        <v>205</v>
      </c>
      <c r="E38" s="101"/>
    </row>
    <row r="39" spans="1:12" ht="200.1" customHeight="1">
      <c r="A39" s="94" t="s">
        <v>213</v>
      </c>
      <c r="B39" s="57" t="s">
        <v>61</v>
      </c>
      <c r="C39" s="8"/>
      <c r="D39" s="108" t="s">
        <v>191</v>
      </c>
      <c r="E39" s="101"/>
    </row>
    <row r="40" spans="1:12" ht="200.1" customHeight="1">
      <c r="A40" s="94" t="s">
        <v>107</v>
      </c>
      <c r="B40" s="57" t="s">
        <v>78</v>
      </c>
      <c r="C40" s="8"/>
      <c r="D40" s="62" t="s">
        <v>228</v>
      </c>
      <c r="E40" s="101"/>
    </row>
    <row r="41" spans="1:12" ht="200.1" customHeight="1">
      <c r="A41" s="94" t="s">
        <v>214</v>
      </c>
      <c r="B41" s="57" t="s">
        <v>78</v>
      </c>
      <c r="C41" s="8"/>
      <c r="D41" s="62" t="s">
        <v>193</v>
      </c>
      <c r="E41" s="86"/>
    </row>
    <row r="42" spans="1:12" ht="200.1" customHeight="1">
      <c r="A42" s="94" t="s">
        <v>215</v>
      </c>
      <c r="B42" s="57" t="s">
        <v>78</v>
      </c>
      <c r="C42" s="8"/>
      <c r="D42" s="62" t="s">
        <v>192</v>
      </c>
      <c r="E42" s="86"/>
    </row>
    <row r="43" spans="1:12" ht="200.1" customHeight="1">
      <c r="A43" s="94" t="s">
        <v>216</v>
      </c>
      <c r="B43" s="57" t="s">
        <v>78</v>
      </c>
      <c r="C43" s="8"/>
      <c r="D43" s="62" t="s">
        <v>204</v>
      </c>
    </row>
    <row r="44" spans="1:12" ht="200.1" customHeight="1">
      <c r="A44" s="94"/>
      <c r="B44" s="57"/>
      <c r="C44" s="8"/>
      <c r="D44" s="62"/>
    </row>
    <row r="45" spans="1:12" ht="200.1" customHeight="1">
      <c r="A45" s="94"/>
      <c r="B45" s="57"/>
      <c r="C45" s="8"/>
      <c r="D45" s="62"/>
    </row>
    <row r="46" spans="1:12" ht="200.1" customHeight="1"/>
    <row r="47" spans="1:12" ht="200.1" customHeight="1"/>
    <row r="48" spans="1:12" ht="200.1" customHeight="1"/>
    <row r="49" ht="200.1" customHeight="1"/>
    <row r="50" ht="200.1" customHeight="1"/>
    <row r="51" ht="200.1" customHeight="1"/>
    <row r="52" ht="200.1" customHeight="1"/>
    <row r="53" ht="200.1" customHeight="1"/>
    <row r="54" ht="200.1" customHeight="1"/>
    <row r="55" ht="200.1" customHeight="1"/>
    <row r="56" ht="200.1" customHeight="1"/>
    <row r="57" ht="200.1" customHeight="1"/>
    <row r="58" ht="200.1" customHeight="1"/>
    <row r="59" ht="200.1" customHeight="1"/>
    <row r="60" ht="200.1" customHeight="1"/>
    <row r="61" ht="200.1" customHeight="1"/>
    <row r="62" ht="200.1" customHeight="1"/>
    <row r="63" ht="200.1" customHeight="1"/>
    <row r="64" ht="200.1" customHeight="1"/>
    <row r="65" ht="200.1" customHeight="1"/>
    <row r="66" ht="200.1" customHeight="1"/>
    <row r="67" ht="200.1" customHeight="1"/>
    <row r="68" ht="200.1" customHeight="1"/>
    <row r="69" ht="200.1" customHeight="1"/>
    <row r="70" ht="200.1" customHeight="1"/>
    <row r="71" ht="200.1" customHeight="1"/>
    <row r="72" ht="200.1" customHeight="1"/>
    <row r="73" ht="200.1" customHeight="1"/>
    <row r="74" ht="200.1" customHeight="1"/>
    <row r="75" ht="200.1" customHeight="1"/>
  </sheetData>
  <mergeCells count="3">
    <mergeCell ref="I13:K13"/>
    <mergeCell ref="L13:N13"/>
    <mergeCell ref="C32:D32"/>
  </mergeCells>
  <phoneticPr fontId="27" type="noConversion"/>
  <pageMargins left="0.5" right="0.5" top="0.75" bottom="0.75" header="0.3" footer="0.3"/>
  <pageSetup scale="68"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41"/>
  <sheetViews>
    <sheetView zoomScale="85" zoomScaleNormal="85" workbookViewId="0">
      <selection activeCell="D11" sqref="D11"/>
    </sheetView>
  </sheetViews>
  <sheetFormatPr defaultColWidth="9.140625" defaultRowHeight="15"/>
  <cols>
    <col min="1" max="1" width="15.7109375" style="2" customWidth="1"/>
    <col min="2" max="2" width="15.42578125" style="2" bestFit="1" customWidth="1"/>
    <col min="3" max="3" width="94.42578125" style="2" customWidth="1"/>
    <col min="4" max="4" width="39.7109375" style="63" bestFit="1" customWidth="1"/>
    <col min="5" max="5" width="8.140625" style="2" bestFit="1" customWidth="1"/>
    <col min="6" max="6" width="5.85546875" style="2" bestFit="1" customWidth="1"/>
    <col min="7" max="7" width="14.5703125" style="2" bestFit="1" customWidth="1"/>
    <col min="8" max="8" width="24.42578125" style="2" bestFit="1" customWidth="1"/>
    <col min="9" max="9" width="12.85546875" style="2" bestFit="1" customWidth="1"/>
    <col min="10" max="10" width="10.7109375" style="2" bestFit="1" customWidth="1"/>
    <col min="11" max="11" width="9" style="2" bestFit="1" customWidth="1"/>
    <col min="12" max="12" width="7.85546875" style="2" bestFit="1" customWidth="1"/>
    <col min="13" max="13" width="24.85546875" style="2" bestFit="1" customWidth="1"/>
    <col min="14" max="14" width="13.85546875" style="2" bestFit="1" customWidth="1"/>
    <col min="15" max="15" width="9" style="2" bestFit="1" customWidth="1"/>
    <col min="16" max="16" width="9.140625" style="2" customWidth="1"/>
    <col min="17" max="17" width="7.7109375" style="2" bestFit="1" customWidth="1"/>
    <col min="18" max="18" width="6.140625" style="2" bestFit="1" customWidth="1"/>
    <col min="19" max="20" width="9.140625" style="2"/>
    <col min="21" max="21" width="10.42578125" style="2" bestFit="1" customWidth="1"/>
    <col min="22" max="22" width="9.42578125" style="2" bestFit="1" customWidth="1"/>
    <col min="23" max="23" width="9.140625" style="2"/>
    <col min="24" max="24" width="9.42578125" style="2" bestFit="1" customWidth="1"/>
    <col min="25" max="25" width="9.140625" style="2"/>
    <col min="26" max="27" width="10.140625" style="2" bestFit="1" customWidth="1"/>
    <col min="28" max="30" width="9.28515625" style="2" bestFit="1" customWidth="1"/>
    <col min="31" max="16384" width="9.140625" style="2"/>
  </cols>
  <sheetData>
    <row r="1" spans="1:15">
      <c r="A1" s="1" t="s">
        <v>0</v>
      </c>
      <c r="B1" s="7">
        <v>851633</v>
      </c>
      <c r="C1" s="31"/>
      <c r="N1" s="1" t="s">
        <v>1</v>
      </c>
      <c r="O1" s="3">
        <f>O11+O28</f>
        <v>126.36407982452252</v>
      </c>
    </row>
    <row r="2" spans="1:15">
      <c r="A2" s="1" t="s">
        <v>2</v>
      </c>
      <c r="B2" s="7" t="s">
        <v>3</v>
      </c>
      <c r="E2" s="7"/>
      <c r="N2" s="1" t="s">
        <v>4</v>
      </c>
      <c r="O2" s="4">
        <v>1</v>
      </c>
    </row>
    <row r="3" spans="1:15">
      <c r="A3" s="1" t="s">
        <v>5</v>
      </c>
      <c r="B3" s="7" t="s">
        <v>6</v>
      </c>
      <c r="E3" s="7"/>
    </row>
    <row r="4" spans="1:15">
      <c r="A4" s="1" t="s">
        <v>7</v>
      </c>
      <c r="B4" s="7" t="s">
        <v>28</v>
      </c>
      <c r="C4" s="23"/>
      <c r="E4" s="73"/>
      <c r="H4" s="72"/>
      <c r="N4" s="1" t="s">
        <v>9</v>
      </c>
      <c r="O4" s="3">
        <f>O1*O2</f>
        <v>126.36407982452252</v>
      </c>
    </row>
    <row r="5" spans="1:15">
      <c r="A5" s="1" t="s">
        <v>10</v>
      </c>
      <c r="B5" s="7"/>
      <c r="C5" s="5"/>
    </row>
    <row r="6" spans="1:15">
      <c r="A6" s="1" t="s">
        <v>11</v>
      </c>
      <c r="B6" s="7" t="s">
        <v>53</v>
      </c>
      <c r="M6" s="60"/>
    </row>
    <row r="7" spans="1:15">
      <c r="A7" s="1"/>
      <c r="B7" s="7"/>
    </row>
    <row r="9" spans="1:15" s="7" customFormat="1">
      <c r="A9" s="6" t="s">
        <v>12</v>
      </c>
      <c r="B9" s="6" t="s">
        <v>13</v>
      </c>
      <c r="C9" s="6" t="s">
        <v>14</v>
      </c>
      <c r="D9" s="64" t="s">
        <v>54</v>
      </c>
      <c r="E9" s="6" t="s">
        <v>16</v>
      </c>
      <c r="F9" s="6" t="s">
        <v>17</v>
      </c>
      <c r="G9" s="6"/>
      <c r="H9" s="6" t="s">
        <v>18</v>
      </c>
      <c r="I9" s="6" t="s">
        <v>137</v>
      </c>
      <c r="J9" s="6" t="s">
        <v>133</v>
      </c>
      <c r="K9" s="6"/>
      <c r="L9" s="6"/>
      <c r="M9" s="6" t="s">
        <v>114</v>
      </c>
      <c r="N9" s="6" t="s">
        <v>41</v>
      </c>
      <c r="O9" s="6" t="s">
        <v>24</v>
      </c>
    </row>
    <row r="10" spans="1:15" ht="60">
      <c r="A10" s="8">
        <v>1</v>
      </c>
      <c r="B10" s="8" t="s">
        <v>55</v>
      </c>
      <c r="C10" s="65" t="s">
        <v>198</v>
      </c>
      <c r="D10" s="65" t="s">
        <v>229</v>
      </c>
      <c r="E10" s="70">
        <v>2.25</v>
      </c>
      <c r="F10" s="8"/>
      <c r="G10" s="8"/>
      <c r="H10" s="22">
        <f>I10*3.14/4*I10*J10</f>
        <v>2.3081315750000004E-4</v>
      </c>
      <c r="I10" s="21">
        <v>6.7000000000000004E-2</v>
      </c>
      <c r="J10" s="22">
        <f>65.5/1000</f>
        <v>6.5500000000000003E-2</v>
      </c>
      <c r="K10" s="21"/>
      <c r="L10" s="10"/>
      <c r="M10" s="8">
        <v>7900</v>
      </c>
      <c r="N10" s="20">
        <f>M10*H10</f>
        <v>1.8234239442500002</v>
      </c>
      <c r="O10" s="11">
        <f>N10*E10</f>
        <v>4.1027038745625006</v>
      </c>
    </row>
    <row r="11" spans="1:15" s="7" customFormat="1">
      <c r="D11" s="66"/>
      <c r="N11" s="12" t="s">
        <v>24</v>
      </c>
      <c r="O11" s="13">
        <f>SUM(O10:O10)</f>
        <v>4.1027038745625006</v>
      </c>
    </row>
    <row r="12" spans="1:15" s="7" customFormat="1">
      <c r="D12" s="66"/>
      <c r="N12" s="51"/>
      <c r="O12" s="52"/>
    </row>
    <row r="13" spans="1:15">
      <c r="I13" s="119" t="s">
        <v>45</v>
      </c>
      <c r="J13" s="120"/>
      <c r="K13" s="121"/>
      <c r="L13" s="122" t="s">
        <v>46</v>
      </c>
      <c r="M13" s="123"/>
      <c r="N13" s="123"/>
    </row>
    <row r="14" spans="1:15" s="7" customFormat="1">
      <c r="A14" s="6" t="s">
        <v>12</v>
      </c>
      <c r="B14" s="6" t="s">
        <v>13</v>
      </c>
      <c r="C14" s="6" t="s">
        <v>47</v>
      </c>
      <c r="D14" s="64" t="s">
        <v>31</v>
      </c>
      <c r="E14" s="6" t="s">
        <v>16</v>
      </c>
      <c r="F14" s="6" t="s">
        <v>32</v>
      </c>
      <c r="G14" s="6" t="s">
        <v>157</v>
      </c>
      <c r="H14" s="6" t="s">
        <v>158</v>
      </c>
      <c r="I14" s="6" t="s">
        <v>13</v>
      </c>
      <c r="J14" s="50" t="s">
        <v>33</v>
      </c>
      <c r="K14" s="6" t="s">
        <v>34</v>
      </c>
      <c r="L14" s="50" t="s">
        <v>13</v>
      </c>
      <c r="M14" s="50" t="s">
        <v>48</v>
      </c>
      <c r="N14" s="50" t="s">
        <v>34</v>
      </c>
      <c r="O14" s="6" t="s">
        <v>24</v>
      </c>
    </row>
    <row r="15" spans="1:15">
      <c r="A15" s="8">
        <v>1</v>
      </c>
      <c r="B15" s="8" t="s">
        <v>57</v>
      </c>
      <c r="C15" s="58" t="s">
        <v>49</v>
      </c>
      <c r="D15" s="65" t="s">
        <v>58</v>
      </c>
      <c r="E15" s="38">
        <v>1.3</v>
      </c>
      <c r="F15" s="8" t="s">
        <v>59</v>
      </c>
      <c r="G15" s="8">
        <v>230.93022927999999</v>
      </c>
      <c r="H15" s="61">
        <v>0</v>
      </c>
      <c r="I15" s="8" t="s">
        <v>8</v>
      </c>
      <c r="J15" s="2" t="s">
        <v>60</v>
      </c>
      <c r="K15" s="8">
        <v>1</v>
      </c>
      <c r="L15" s="8" t="s">
        <v>8</v>
      </c>
      <c r="M15" s="8" t="s">
        <v>8</v>
      </c>
      <c r="N15" s="8" t="s">
        <v>8</v>
      </c>
      <c r="O15" s="9">
        <f>E15*H15*K15</f>
        <v>0</v>
      </c>
    </row>
    <row r="16" spans="1:15" ht="30">
      <c r="A16" s="8">
        <v>2</v>
      </c>
      <c r="B16" s="8" t="s">
        <v>61</v>
      </c>
      <c r="C16" s="14" t="s">
        <v>62</v>
      </c>
      <c r="D16" s="65" t="s">
        <v>63</v>
      </c>
      <c r="E16" s="38">
        <v>0.04</v>
      </c>
      <c r="F16" s="8" t="s">
        <v>64</v>
      </c>
      <c r="G16" s="8">
        <v>217.34912424000001</v>
      </c>
      <c r="H16" s="61">
        <f>G15-G16</f>
        <v>13.581105039999983</v>
      </c>
      <c r="I16" s="8" t="s">
        <v>55</v>
      </c>
      <c r="J16" s="8" t="s">
        <v>65</v>
      </c>
      <c r="K16" s="8">
        <v>3</v>
      </c>
      <c r="L16" s="8" t="s">
        <v>66</v>
      </c>
      <c r="M16" s="8" t="s">
        <v>67</v>
      </c>
      <c r="N16" s="8">
        <v>0.4</v>
      </c>
      <c r="O16" s="9">
        <f>E16*H16*K16*N16</f>
        <v>0.65189304191999919</v>
      </c>
    </row>
    <row r="17" spans="1:15">
      <c r="A17" s="8">
        <v>3</v>
      </c>
      <c r="B17" s="8" t="s">
        <v>61</v>
      </c>
      <c r="C17" s="14" t="s">
        <v>62</v>
      </c>
      <c r="D17" s="65" t="s">
        <v>68</v>
      </c>
      <c r="E17" s="38">
        <v>0.04</v>
      </c>
      <c r="F17" s="8" t="s">
        <v>64</v>
      </c>
      <c r="G17" s="8">
        <v>150.01851049000001</v>
      </c>
      <c r="H17" s="61">
        <f t="shared" ref="H17:H20" si="0">G16-G17</f>
        <v>67.330613749999998</v>
      </c>
      <c r="I17" s="8" t="s">
        <v>55</v>
      </c>
      <c r="J17" s="8" t="s">
        <v>65</v>
      </c>
      <c r="K17" s="8">
        <v>3</v>
      </c>
      <c r="L17" s="8" t="s">
        <v>66</v>
      </c>
      <c r="M17" s="8" t="s">
        <v>67</v>
      </c>
      <c r="N17" s="8">
        <v>0.4</v>
      </c>
      <c r="O17" s="9">
        <f>E17*H17*K17*N17</f>
        <v>3.2318694600000004</v>
      </c>
    </row>
    <row r="18" spans="1:15">
      <c r="A18" s="8">
        <v>4</v>
      </c>
      <c r="B18" s="8" t="s">
        <v>61</v>
      </c>
      <c r="C18" s="14" t="s">
        <v>62</v>
      </c>
      <c r="D18" s="65" t="s">
        <v>69</v>
      </c>
      <c r="E18" s="38">
        <v>0.04</v>
      </c>
      <c r="F18" s="8" t="s">
        <v>64</v>
      </c>
      <c r="G18" s="8">
        <v>146.70020324999999</v>
      </c>
      <c r="H18" s="61">
        <f t="shared" si="0"/>
        <v>3.3183072400000242</v>
      </c>
      <c r="I18" s="8" t="s">
        <v>55</v>
      </c>
      <c r="J18" s="8" t="s">
        <v>65</v>
      </c>
      <c r="K18" s="8">
        <v>3</v>
      </c>
      <c r="L18" s="8" t="s">
        <v>66</v>
      </c>
      <c r="M18" s="8" t="s">
        <v>67</v>
      </c>
      <c r="N18" s="8">
        <v>0.4</v>
      </c>
      <c r="O18" s="9">
        <f>E18*H18*K18*N18</f>
        <v>0.15927874752000118</v>
      </c>
    </row>
    <row r="19" spans="1:15">
      <c r="A19" s="8">
        <v>5</v>
      </c>
      <c r="B19" s="8" t="s">
        <v>70</v>
      </c>
      <c r="C19" s="8" t="s">
        <v>71</v>
      </c>
      <c r="D19" s="65" t="s">
        <v>94</v>
      </c>
      <c r="E19" s="38">
        <v>0.65</v>
      </c>
      <c r="F19" s="8" t="s">
        <v>59</v>
      </c>
      <c r="G19" s="8">
        <v>146.70020324999999</v>
      </c>
      <c r="H19" s="61">
        <f t="shared" si="0"/>
        <v>0</v>
      </c>
      <c r="I19" s="8" t="s">
        <v>8</v>
      </c>
      <c r="J19" s="2" t="s">
        <v>60</v>
      </c>
      <c r="K19" s="8">
        <v>1</v>
      </c>
      <c r="L19" s="8" t="s">
        <v>8</v>
      </c>
      <c r="M19" s="8" t="s">
        <v>8</v>
      </c>
      <c r="N19" s="8" t="s">
        <v>8</v>
      </c>
      <c r="O19" s="9">
        <v>0.65</v>
      </c>
    </row>
    <row r="20" spans="1:15">
      <c r="A20" s="8">
        <v>6</v>
      </c>
      <c r="B20" s="8" t="s">
        <v>61</v>
      </c>
      <c r="C20" s="8" t="s">
        <v>62</v>
      </c>
      <c r="D20" s="80" t="s">
        <v>75</v>
      </c>
      <c r="E20" s="38">
        <v>0.04</v>
      </c>
      <c r="F20" s="8" t="s">
        <v>64</v>
      </c>
      <c r="G20" s="8">
        <v>141.61082314999999</v>
      </c>
      <c r="H20" s="61">
        <f t="shared" si="0"/>
        <v>5.0893800999999996</v>
      </c>
      <c r="I20" s="8" t="s">
        <v>55</v>
      </c>
      <c r="J20" s="8" t="s">
        <v>65</v>
      </c>
      <c r="K20" s="8">
        <v>3</v>
      </c>
      <c r="L20" s="8" t="s">
        <v>73</v>
      </c>
      <c r="M20" s="8" t="s">
        <v>74</v>
      </c>
      <c r="N20" s="8">
        <v>1</v>
      </c>
      <c r="O20" s="9">
        <f t="shared" ref="O20" si="1">E20*H20*K20*N20</f>
        <v>0.61072561199999997</v>
      </c>
    </row>
    <row r="21" spans="1:15">
      <c r="A21" s="8">
        <v>7</v>
      </c>
      <c r="B21" s="8" t="s">
        <v>70</v>
      </c>
      <c r="C21" s="8" t="s">
        <v>71</v>
      </c>
      <c r="D21" s="65" t="s">
        <v>187</v>
      </c>
      <c r="E21" s="38">
        <v>0.65</v>
      </c>
      <c r="F21" s="8" t="s">
        <v>59</v>
      </c>
      <c r="G21" s="8">
        <v>141.61082314999999</v>
      </c>
      <c r="H21" s="61">
        <f t="shared" ref="H21:H22" si="2">G20-G21</f>
        <v>0</v>
      </c>
      <c r="I21" s="8" t="s">
        <v>8</v>
      </c>
      <c r="J21" s="8" t="s">
        <v>60</v>
      </c>
      <c r="K21" s="8">
        <v>1</v>
      </c>
      <c r="L21" s="8" t="s">
        <v>8</v>
      </c>
      <c r="M21" s="8" t="s">
        <v>8</v>
      </c>
      <c r="N21" s="8" t="s">
        <v>8</v>
      </c>
      <c r="O21" s="9">
        <v>0.65</v>
      </c>
    </row>
    <row r="22" spans="1:15">
      <c r="A22" s="8">
        <v>8</v>
      </c>
      <c r="B22" s="8" t="s">
        <v>61</v>
      </c>
      <c r="C22" s="8" t="s">
        <v>62</v>
      </c>
      <c r="D22" s="80" t="s">
        <v>99</v>
      </c>
      <c r="E22" s="68">
        <v>0.04</v>
      </c>
      <c r="F22" s="8" t="s">
        <v>80</v>
      </c>
      <c r="G22" s="8">
        <v>140.34436861</v>
      </c>
      <c r="H22" s="61">
        <f t="shared" si="2"/>
        <v>1.2664545399999838</v>
      </c>
      <c r="I22" s="8" t="s">
        <v>55</v>
      </c>
      <c r="J22" s="8" t="s">
        <v>65</v>
      </c>
      <c r="K22" s="8">
        <v>3</v>
      </c>
      <c r="L22" s="8" t="s">
        <v>8</v>
      </c>
      <c r="M22" s="8" t="s">
        <v>221</v>
      </c>
      <c r="N22" s="8">
        <v>0.4</v>
      </c>
      <c r="O22" s="77">
        <f>E22*H22*K22*N22</f>
        <v>6.0789817919999226E-2</v>
      </c>
    </row>
    <row r="23" spans="1:15">
      <c r="A23" s="8">
        <v>9</v>
      </c>
      <c r="B23" s="8" t="s">
        <v>70</v>
      </c>
      <c r="C23" s="8" t="s">
        <v>71</v>
      </c>
      <c r="D23" s="65" t="s">
        <v>186</v>
      </c>
      <c r="E23" s="38">
        <v>0.65</v>
      </c>
      <c r="F23" s="8" t="s">
        <v>59</v>
      </c>
      <c r="G23" s="8">
        <v>140.34436861</v>
      </c>
      <c r="H23" s="61">
        <f>G22-G23</f>
        <v>0</v>
      </c>
      <c r="I23" s="8" t="s">
        <v>8</v>
      </c>
      <c r="J23" s="8" t="s">
        <v>60</v>
      </c>
      <c r="K23" s="8">
        <v>1</v>
      </c>
      <c r="L23" s="8" t="s">
        <v>8</v>
      </c>
      <c r="M23" s="8" t="s">
        <v>8</v>
      </c>
      <c r="N23" s="8" t="s">
        <v>8</v>
      </c>
      <c r="O23" s="9">
        <v>0.65</v>
      </c>
    </row>
    <row r="24" spans="1:15">
      <c r="A24" s="8">
        <v>10</v>
      </c>
      <c r="B24" s="8" t="s">
        <v>61</v>
      </c>
      <c r="C24" s="8" t="s">
        <v>62</v>
      </c>
      <c r="D24" s="81" t="s">
        <v>77</v>
      </c>
      <c r="E24" s="38">
        <v>0.04</v>
      </c>
      <c r="F24" s="14" t="s">
        <v>80</v>
      </c>
      <c r="G24" s="14">
        <v>99.007292480000004</v>
      </c>
      <c r="H24" s="61">
        <f>G23-G24</f>
        <v>41.33707613</v>
      </c>
      <c r="I24" s="69" t="s">
        <v>55</v>
      </c>
      <c r="J24" s="8" t="s">
        <v>65</v>
      </c>
      <c r="K24" s="8">
        <v>3</v>
      </c>
      <c r="L24" s="75" t="s">
        <v>8</v>
      </c>
      <c r="M24" s="75" t="s">
        <v>220</v>
      </c>
      <c r="N24" s="75">
        <v>1</v>
      </c>
      <c r="O24" s="78">
        <f>E24*H24*K24*N24</f>
        <v>4.9604491356000002</v>
      </c>
    </row>
    <row r="25" spans="1:15">
      <c r="A25" s="8">
        <v>11</v>
      </c>
      <c r="B25" s="8" t="s">
        <v>76</v>
      </c>
      <c r="C25" s="14" t="s">
        <v>142</v>
      </c>
      <c r="D25" s="80" t="s">
        <v>81</v>
      </c>
      <c r="E25" s="38">
        <v>0.35</v>
      </c>
      <c r="F25" s="8" t="s">
        <v>80</v>
      </c>
      <c r="G25" s="8">
        <v>98.920001909999996</v>
      </c>
      <c r="H25" s="61">
        <f>G24-G25</f>
        <v>8.7290570000007506E-2</v>
      </c>
      <c r="I25" s="8" t="s">
        <v>55</v>
      </c>
      <c r="J25" s="8" t="s">
        <v>65</v>
      </c>
      <c r="K25" s="8">
        <v>3</v>
      </c>
      <c r="L25" s="8" t="s">
        <v>8</v>
      </c>
      <c r="M25" s="8" t="s">
        <v>8</v>
      </c>
      <c r="N25" s="8">
        <v>1</v>
      </c>
      <c r="O25" s="9">
        <f>E25*H25*K25*N25</f>
        <v>9.1655098500007873E-2</v>
      </c>
    </row>
    <row r="26" spans="1:15">
      <c r="A26" s="8">
        <v>12</v>
      </c>
      <c r="B26" s="75" t="s">
        <v>76</v>
      </c>
      <c r="C26" s="82" t="s">
        <v>142</v>
      </c>
      <c r="D26" s="65" t="s">
        <v>79</v>
      </c>
      <c r="E26" s="38">
        <v>0.35</v>
      </c>
      <c r="F26" s="8" t="s">
        <v>80</v>
      </c>
      <c r="G26" s="8">
        <v>98.800463780000001</v>
      </c>
      <c r="H26" s="61">
        <f>G25-G26</f>
        <v>0.11953812999999514</v>
      </c>
      <c r="I26" s="8" t="s">
        <v>55</v>
      </c>
      <c r="J26" s="8" t="s">
        <v>65</v>
      </c>
      <c r="K26" s="8">
        <v>3</v>
      </c>
      <c r="L26" s="8" t="s">
        <v>8</v>
      </c>
      <c r="M26" s="69" t="s">
        <v>8</v>
      </c>
      <c r="N26" s="53">
        <v>1</v>
      </c>
      <c r="O26" s="9">
        <f>E26*H26*K26*N26</f>
        <v>0.12551503649999488</v>
      </c>
    </row>
    <row r="27" spans="1:15" s="7" customFormat="1">
      <c r="A27" s="8">
        <v>13</v>
      </c>
      <c r="B27" s="69" t="s">
        <v>100</v>
      </c>
      <c r="C27" s="8" t="s">
        <v>101</v>
      </c>
      <c r="D27" s="83" t="s">
        <v>102</v>
      </c>
      <c r="E27" s="68">
        <v>0.15</v>
      </c>
      <c r="F27" s="8" t="s">
        <v>103</v>
      </c>
      <c r="G27" s="8">
        <v>98.800463780000001</v>
      </c>
      <c r="H27" s="8">
        <f>72.06+15.09+15.09</f>
        <v>102.24000000000001</v>
      </c>
      <c r="I27" s="69" t="s">
        <v>55</v>
      </c>
      <c r="J27" s="69" t="s">
        <v>65</v>
      </c>
      <c r="K27" s="69">
        <v>3</v>
      </c>
      <c r="L27" s="8" t="s">
        <v>104</v>
      </c>
      <c r="M27" s="8" t="s">
        <v>105</v>
      </c>
      <c r="N27" s="69">
        <v>2.4</v>
      </c>
      <c r="O27" s="77">
        <f>E27*H27*K27*N27</f>
        <v>110.4192</v>
      </c>
    </row>
    <row r="28" spans="1:15">
      <c r="B28" s="7"/>
      <c r="C28" s="7"/>
      <c r="D28" s="7"/>
      <c r="E28" s="7"/>
      <c r="F28" s="7"/>
      <c r="G28" s="7"/>
      <c r="H28" s="7"/>
      <c r="I28" s="7"/>
      <c r="J28" s="7"/>
      <c r="K28" s="7"/>
      <c r="L28" s="7"/>
      <c r="M28" s="7"/>
      <c r="N28" s="27" t="s">
        <v>24</v>
      </c>
      <c r="O28" s="28">
        <f>SUM(O15:O27)</f>
        <v>122.26137594996001</v>
      </c>
    </row>
    <row r="29" spans="1:15">
      <c r="A29" s="7" t="s">
        <v>51</v>
      </c>
    </row>
    <row r="30" spans="1:15">
      <c r="A30" s="6" t="s">
        <v>12</v>
      </c>
      <c r="B30" s="6" t="s">
        <v>13</v>
      </c>
      <c r="C30" s="124" t="s">
        <v>52</v>
      </c>
      <c r="D30" s="125"/>
      <c r="E30" s="32"/>
    </row>
    <row r="31" spans="1:15" ht="200.1" customHeight="1">
      <c r="A31" s="8">
        <v>1</v>
      </c>
      <c r="B31" s="8" t="s">
        <v>57</v>
      </c>
      <c r="C31" s="57"/>
      <c r="D31" s="62" t="s">
        <v>181</v>
      </c>
    </row>
    <row r="32" spans="1:15" ht="160.5" customHeight="1">
      <c r="A32" s="8">
        <v>2</v>
      </c>
      <c r="B32" s="8" t="s">
        <v>61</v>
      </c>
      <c r="C32" s="57"/>
      <c r="D32" s="62" t="s">
        <v>182</v>
      </c>
    </row>
    <row r="33" spans="1:8" ht="200.1" customHeight="1">
      <c r="A33" s="8">
        <v>3</v>
      </c>
      <c r="B33" s="8" t="s">
        <v>61</v>
      </c>
      <c r="C33" s="57"/>
      <c r="D33" s="62" t="s">
        <v>227</v>
      </c>
      <c r="H33" s="2" t="s">
        <v>93</v>
      </c>
    </row>
    <row r="34" spans="1:8" ht="200.1" customHeight="1">
      <c r="A34" s="8">
        <v>4</v>
      </c>
      <c r="B34" s="8" t="s">
        <v>61</v>
      </c>
      <c r="C34" s="57"/>
      <c r="D34" s="62" t="s">
        <v>226</v>
      </c>
    </row>
    <row r="35" spans="1:8" ht="200.1" customHeight="1">
      <c r="A35" s="8">
        <v>6</v>
      </c>
      <c r="B35" s="8" t="s">
        <v>61</v>
      </c>
      <c r="C35" s="57"/>
      <c r="D35" s="62" t="s">
        <v>183</v>
      </c>
    </row>
    <row r="36" spans="1:8" ht="200.1" customHeight="1">
      <c r="A36" s="109" t="s">
        <v>223</v>
      </c>
      <c r="B36" s="79" t="s">
        <v>61</v>
      </c>
      <c r="C36" s="57"/>
      <c r="D36" s="62" t="s">
        <v>225</v>
      </c>
    </row>
    <row r="37" spans="1:8" ht="200.1" customHeight="1">
      <c r="A37" s="8">
        <v>11</v>
      </c>
      <c r="B37" s="8" t="s">
        <v>76</v>
      </c>
      <c r="C37" s="57"/>
      <c r="D37" s="62" t="s">
        <v>184</v>
      </c>
    </row>
    <row r="38" spans="1:8" ht="200.1" customHeight="1">
      <c r="A38" s="8">
        <v>12</v>
      </c>
      <c r="B38" s="8" t="s">
        <v>76</v>
      </c>
      <c r="C38" s="57"/>
      <c r="D38" s="106" t="s">
        <v>185</v>
      </c>
    </row>
    <row r="39" spans="1:8" ht="200.1" customHeight="1">
      <c r="A39" s="8">
        <v>13</v>
      </c>
      <c r="B39" s="8" t="s">
        <v>100</v>
      </c>
      <c r="C39" s="57"/>
      <c r="D39" s="62" t="s">
        <v>224</v>
      </c>
    </row>
    <row r="40" spans="1:8" ht="200.1" customHeight="1">
      <c r="D40" s="2"/>
    </row>
    <row r="41" spans="1:8" ht="200.1" customHeight="1">
      <c r="D41" s="2"/>
    </row>
  </sheetData>
  <mergeCells count="3">
    <mergeCell ref="I13:K13"/>
    <mergeCell ref="L13:N13"/>
    <mergeCell ref="C30:D30"/>
  </mergeCells>
  <phoneticPr fontId="38"/>
  <pageMargins left="0.5" right="0.5" top="0.75" bottom="0.75" header="0.3" footer="0.3"/>
  <pageSetup scale="6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13"/>
  <sheetViews>
    <sheetView zoomScaleNormal="100" workbookViewId="0">
      <selection activeCell="I21" sqref="I21"/>
    </sheetView>
  </sheetViews>
  <sheetFormatPr defaultColWidth="9.140625" defaultRowHeight="15"/>
  <cols>
    <col min="1" max="1" width="18.7109375" customWidth="1"/>
    <col min="2" max="2" width="11.7109375" bestFit="1" customWidth="1"/>
    <col min="3" max="3" width="12.85546875" customWidth="1"/>
    <col min="4" max="4" width="11.7109375" bestFit="1" customWidth="1"/>
    <col min="5" max="5" width="12.5703125" bestFit="1" customWidth="1"/>
    <col min="6" max="7" width="13.7109375" customWidth="1"/>
    <col min="8" max="8" width="21.5703125" customWidth="1"/>
    <col min="9" max="9" width="64.28515625" customWidth="1"/>
  </cols>
  <sheetData>
    <row r="2" spans="1:9">
      <c r="A2" s="126" t="s">
        <v>83</v>
      </c>
      <c r="B2" s="128" t="s">
        <v>118</v>
      </c>
      <c r="C2" s="128"/>
      <c r="D2" s="128" t="s">
        <v>119</v>
      </c>
      <c r="E2" s="128"/>
      <c r="F2" s="129" t="s">
        <v>84</v>
      </c>
      <c r="G2" s="130"/>
      <c r="H2" s="131" t="s">
        <v>85</v>
      </c>
      <c r="I2" s="126" t="s">
        <v>86</v>
      </c>
    </row>
    <row r="3" spans="1:9" ht="30.75" thickBot="1">
      <c r="A3" s="127"/>
      <c r="B3" s="45" t="s">
        <v>87</v>
      </c>
      <c r="C3" s="46" t="s">
        <v>88</v>
      </c>
      <c r="D3" s="45" t="s">
        <v>87</v>
      </c>
      <c r="E3" s="46" t="s">
        <v>88</v>
      </c>
      <c r="F3" s="39" t="s">
        <v>89</v>
      </c>
      <c r="G3" s="39" t="s">
        <v>90</v>
      </c>
      <c r="H3" s="132"/>
      <c r="I3" s="127"/>
    </row>
    <row r="4" spans="1:9" ht="30.75" thickTop="1">
      <c r="A4" s="42" t="s">
        <v>194</v>
      </c>
      <c r="B4" s="40" t="s">
        <v>115</v>
      </c>
      <c r="C4" s="99">
        <f>480-479.96</f>
        <v>4.0000000000020464E-2</v>
      </c>
      <c r="D4" s="40" t="s">
        <v>116</v>
      </c>
      <c r="E4" s="40">
        <f>480.063-480</f>
        <v>6.2999999999988177E-2</v>
      </c>
      <c r="F4" s="41">
        <v>0</v>
      </c>
      <c r="G4" s="41">
        <f>480.063-479.96</f>
        <v>0.10300000000000864</v>
      </c>
      <c r="H4" s="43" t="s">
        <v>124</v>
      </c>
      <c r="I4" s="44" t="s">
        <v>117</v>
      </c>
    </row>
    <row r="6" spans="1:9">
      <c r="A6" s="126" t="s">
        <v>83</v>
      </c>
      <c r="B6" s="128" t="s">
        <v>118</v>
      </c>
      <c r="C6" s="128"/>
      <c r="D6" s="128" t="s">
        <v>120</v>
      </c>
      <c r="E6" s="128"/>
      <c r="F6" s="129" t="s">
        <v>84</v>
      </c>
      <c r="G6" s="130"/>
      <c r="H6" s="131" t="s">
        <v>85</v>
      </c>
      <c r="I6" s="126" t="s">
        <v>86</v>
      </c>
    </row>
    <row r="7" spans="1:9" ht="30.75" thickBot="1">
      <c r="A7" s="127"/>
      <c r="B7" s="45" t="s">
        <v>87</v>
      </c>
      <c r="C7" s="46" t="s">
        <v>88</v>
      </c>
      <c r="D7" s="45" t="s">
        <v>87</v>
      </c>
      <c r="E7" s="46" t="s">
        <v>88</v>
      </c>
      <c r="F7" s="39" t="s">
        <v>89</v>
      </c>
      <c r="G7" s="39" t="s">
        <v>90</v>
      </c>
      <c r="H7" s="132"/>
      <c r="I7" s="127"/>
    </row>
    <row r="8" spans="1:9" ht="30.75" thickTop="1">
      <c r="A8" s="42" t="s">
        <v>194</v>
      </c>
      <c r="B8" s="40" t="s">
        <v>115</v>
      </c>
      <c r="C8" s="99">
        <f>480-479.96</f>
        <v>4.0000000000020464E-2</v>
      </c>
      <c r="D8" s="40" t="s">
        <v>116</v>
      </c>
      <c r="E8" s="40">
        <f>480.063-480</f>
        <v>6.2999999999988177E-2</v>
      </c>
      <c r="F8" s="41">
        <v>0</v>
      </c>
      <c r="G8" s="41">
        <f>480.063-479.96</f>
        <v>0.10300000000000864</v>
      </c>
      <c r="H8" s="43" t="s">
        <v>124</v>
      </c>
      <c r="I8" s="44" t="s">
        <v>117</v>
      </c>
    </row>
    <row r="10" spans="1:9">
      <c r="A10" s="126" t="s">
        <v>83</v>
      </c>
      <c r="B10" s="128" t="s">
        <v>121</v>
      </c>
      <c r="C10" s="128"/>
      <c r="D10" s="128" t="s">
        <v>122</v>
      </c>
      <c r="E10" s="128"/>
      <c r="F10" s="129" t="s">
        <v>84</v>
      </c>
      <c r="G10" s="130"/>
      <c r="H10" s="131" t="s">
        <v>85</v>
      </c>
      <c r="I10" s="126" t="s">
        <v>86</v>
      </c>
    </row>
    <row r="11" spans="1:9" ht="30.75" thickBot="1">
      <c r="A11" s="127"/>
      <c r="B11" s="45" t="s">
        <v>87</v>
      </c>
      <c r="C11" s="46" t="s">
        <v>88</v>
      </c>
      <c r="D11" s="45" t="s">
        <v>87</v>
      </c>
      <c r="E11" s="46" t="s">
        <v>88</v>
      </c>
      <c r="F11" s="114" t="s">
        <v>89</v>
      </c>
      <c r="G11" s="114" t="s">
        <v>90</v>
      </c>
      <c r="H11" s="132"/>
      <c r="I11" s="127"/>
    </row>
    <row r="12" spans="1:9" ht="45.75" thickTop="1">
      <c r="A12" s="42" t="s">
        <v>195</v>
      </c>
      <c r="B12" s="40" t="s">
        <v>116</v>
      </c>
      <c r="C12" s="99">
        <f>50.025-50</f>
        <v>2.4999999999998579E-2</v>
      </c>
      <c r="D12" s="40" t="s">
        <v>123</v>
      </c>
      <c r="E12" s="112">
        <f>50.033-50.017</f>
        <v>1.5999999999998238E-2</v>
      </c>
      <c r="F12" s="115">
        <v>0</v>
      </c>
      <c r="G12" s="116">
        <f>50-50.033</f>
        <v>-3.3000000000001251E-2</v>
      </c>
      <c r="H12" s="113" t="s">
        <v>124</v>
      </c>
      <c r="I12" s="44" t="s">
        <v>196</v>
      </c>
    </row>
    <row r="13" spans="1:9">
      <c r="F13" s="117">
        <v>0</v>
      </c>
      <c r="G13" s="118">
        <f>50.025-50.017</f>
        <v>7.9999999999955662E-3</v>
      </c>
    </row>
  </sheetData>
  <mergeCells count="18">
    <mergeCell ref="I10:I11"/>
    <mergeCell ref="I6:I7"/>
    <mergeCell ref="A10:A11"/>
    <mergeCell ref="B10:C10"/>
    <mergeCell ref="D10:E10"/>
    <mergeCell ref="F10:G10"/>
    <mergeCell ref="H10:H11"/>
    <mergeCell ref="I2:I3"/>
    <mergeCell ref="A6:A7"/>
    <mergeCell ref="B6:C6"/>
    <mergeCell ref="D6:E6"/>
    <mergeCell ref="F6:G6"/>
    <mergeCell ref="H6:H7"/>
    <mergeCell ref="A2:A3"/>
    <mergeCell ref="B2:C2"/>
    <mergeCell ref="D2:E2"/>
    <mergeCell ref="F2:G2"/>
    <mergeCell ref="H2:H3"/>
  </mergeCells>
  <phoneticPr fontId="3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40"/>
  <sheetViews>
    <sheetView zoomScaleNormal="100" workbookViewId="0">
      <selection activeCell="G32" sqref="G32"/>
    </sheetView>
  </sheetViews>
  <sheetFormatPr defaultColWidth="9.140625" defaultRowHeight="15"/>
  <cols>
    <col min="1" max="1" width="15.7109375" style="2" customWidth="1"/>
    <col min="2" max="2" width="15.42578125" style="2" bestFit="1" customWidth="1"/>
    <col min="3" max="3" width="33.85546875" style="2" bestFit="1" customWidth="1"/>
    <col min="4" max="4" width="67.42578125" style="2" bestFit="1" customWidth="1"/>
    <col min="5" max="6" width="8.85546875" style="2" bestFit="1" customWidth="1"/>
    <col min="7" max="7" width="14.5703125" style="2" bestFit="1" customWidth="1"/>
    <col min="8" max="8" width="24" style="2" bestFit="1" customWidth="1"/>
    <col min="9" max="9" width="11.85546875" style="2" bestFit="1" customWidth="1"/>
    <col min="10" max="10" width="10.85546875" style="2" bestFit="1" customWidth="1"/>
    <col min="11" max="11" width="10" style="2" bestFit="1" customWidth="1"/>
    <col min="12" max="12" width="16.28515625" style="2" bestFit="1" customWidth="1"/>
    <col min="13" max="14" width="13.85546875" style="2" bestFit="1" customWidth="1"/>
    <col min="15" max="16" width="9.140625" style="2"/>
    <col min="17" max="17" width="9.42578125" style="2" bestFit="1" customWidth="1"/>
    <col min="18" max="19" width="9.140625" style="2"/>
    <col min="20" max="20" width="10.42578125" style="2" bestFit="1" customWidth="1"/>
    <col min="21" max="21" width="9.42578125" style="2" bestFit="1" customWidth="1"/>
    <col min="22" max="22" width="9.140625" style="2"/>
    <col min="23" max="23" width="9.42578125" style="2" bestFit="1" customWidth="1"/>
    <col min="24" max="24" width="9.140625" style="2"/>
    <col min="25" max="26" width="10.140625" style="2" bestFit="1" customWidth="1"/>
    <col min="27" max="29" width="9.28515625" style="2" bestFit="1" customWidth="1"/>
    <col min="30" max="16384" width="9.140625" style="2"/>
  </cols>
  <sheetData>
    <row r="1" spans="1:15">
      <c r="A1" s="1" t="s">
        <v>0</v>
      </c>
      <c r="B1" s="7">
        <v>851633</v>
      </c>
      <c r="C1" s="31"/>
      <c r="M1" s="1" t="s">
        <v>1</v>
      </c>
      <c r="N1" s="3">
        <f>N11+O25+J29</f>
        <v>4.9516885000000013</v>
      </c>
    </row>
    <row r="2" spans="1:15">
      <c r="A2" s="1" t="s">
        <v>2</v>
      </c>
      <c r="B2" s="7" t="s">
        <v>3</v>
      </c>
      <c r="E2" s="7"/>
      <c r="M2" s="1" t="s">
        <v>4</v>
      </c>
      <c r="N2" s="4">
        <v>2</v>
      </c>
    </row>
    <row r="3" spans="1:15">
      <c r="A3" s="1" t="s">
        <v>5</v>
      </c>
      <c r="B3" s="7" t="s">
        <v>6</v>
      </c>
      <c r="E3" s="7"/>
    </row>
    <row r="4" spans="1:15">
      <c r="A4" s="1" t="s">
        <v>7</v>
      </c>
      <c r="B4" s="23" t="s">
        <v>91</v>
      </c>
      <c r="E4" s="7"/>
      <c r="M4" s="1" t="s">
        <v>9</v>
      </c>
      <c r="N4" s="3">
        <f>N1*N2</f>
        <v>9.9033770000000025</v>
      </c>
    </row>
    <row r="5" spans="1:15">
      <c r="A5" s="1" t="s">
        <v>10</v>
      </c>
      <c r="B5" s="7"/>
      <c r="C5" s="5"/>
    </row>
    <row r="6" spans="1:15">
      <c r="A6" s="1" t="s">
        <v>11</v>
      </c>
      <c r="B6" s="7" t="s">
        <v>53</v>
      </c>
    </row>
    <row r="7" spans="1:15">
      <c r="A7" s="1"/>
      <c r="B7" s="7"/>
    </row>
    <row r="9" spans="1:15" s="7" customFormat="1">
      <c r="A9" s="6" t="s">
        <v>12</v>
      </c>
      <c r="B9" s="6" t="s">
        <v>13</v>
      </c>
      <c r="C9" s="6" t="s">
        <v>14</v>
      </c>
      <c r="D9" s="6" t="s">
        <v>40</v>
      </c>
      <c r="E9" s="6" t="s">
        <v>16</v>
      </c>
      <c r="F9" s="6" t="s">
        <v>17</v>
      </c>
      <c r="G9" s="6" t="s">
        <v>157</v>
      </c>
      <c r="H9" s="6" t="s">
        <v>112</v>
      </c>
      <c r="I9" s="6" t="s">
        <v>113</v>
      </c>
      <c r="J9" s="6"/>
      <c r="K9" s="6"/>
      <c r="L9" s="6" t="s">
        <v>114</v>
      </c>
      <c r="M9" s="6" t="s">
        <v>41</v>
      </c>
      <c r="N9" s="6" t="s">
        <v>24</v>
      </c>
    </row>
    <row r="10" spans="1:15">
      <c r="A10" s="8">
        <v>1</v>
      </c>
      <c r="B10" s="8" t="s">
        <v>42</v>
      </c>
      <c r="C10" s="8" t="s">
        <v>43</v>
      </c>
      <c r="D10" s="8" t="s">
        <v>229</v>
      </c>
      <c r="E10" s="38">
        <v>1.3</v>
      </c>
      <c r="F10" s="8" t="s">
        <v>111</v>
      </c>
      <c r="G10" s="20">
        <v>0.55000000000000004</v>
      </c>
      <c r="H10" s="21">
        <v>8</v>
      </c>
      <c r="I10" s="22">
        <v>11</v>
      </c>
      <c r="J10" s="21"/>
      <c r="K10" s="10"/>
      <c r="L10" s="10">
        <v>7900</v>
      </c>
      <c r="M10" s="8">
        <f>L10*G10*0.000001</f>
        <v>4.3449999999999999E-3</v>
      </c>
      <c r="N10" s="103">
        <f>M10*E10</f>
        <v>5.6484999999999999E-3</v>
      </c>
    </row>
    <row r="11" spans="1:15" s="7" customFormat="1">
      <c r="M11" s="12" t="s">
        <v>24</v>
      </c>
      <c r="N11" s="104">
        <f>SUM(N10:N10)</f>
        <v>5.6484999999999999E-3</v>
      </c>
    </row>
    <row r="12" spans="1:15" s="7" customFormat="1">
      <c r="M12" s="51"/>
      <c r="N12" s="52"/>
    </row>
    <row r="13" spans="1:15" ht="15" customHeight="1">
      <c r="I13" s="119" t="s">
        <v>45</v>
      </c>
      <c r="J13" s="120"/>
      <c r="K13" s="121"/>
      <c r="L13" s="122" t="s">
        <v>46</v>
      </c>
      <c r="M13" s="123"/>
      <c r="N13" s="123"/>
    </row>
    <row r="14" spans="1:15" s="7" customFormat="1">
      <c r="A14" s="6" t="s">
        <v>12</v>
      </c>
      <c r="B14" s="6" t="s">
        <v>13</v>
      </c>
      <c r="C14" s="6" t="s">
        <v>47</v>
      </c>
      <c r="D14" s="6" t="s">
        <v>31</v>
      </c>
      <c r="E14" s="6" t="s">
        <v>16</v>
      </c>
      <c r="F14" s="6" t="s">
        <v>32</v>
      </c>
      <c r="G14" s="6" t="s">
        <v>157</v>
      </c>
      <c r="H14" s="6" t="s">
        <v>197</v>
      </c>
      <c r="I14" s="6" t="s">
        <v>13</v>
      </c>
      <c r="J14" s="50" t="s">
        <v>33</v>
      </c>
      <c r="K14" s="6" t="s">
        <v>34</v>
      </c>
      <c r="L14" s="50" t="s">
        <v>13</v>
      </c>
      <c r="M14" s="50" t="s">
        <v>48</v>
      </c>
      <c r="N14" s="50" t="s">
        <v>34</v>
      </c>
      <c r="O14" s="6" t="s">
        <v>24</v>
      </c>
    </row>
    <row r="15" spans="1:15">
      <c r="A15" s="8">
        <v>1</v>
      </c>
      <c r="B15" s="8" t="s">
        <v>57</v>
      </c>
      <c r="C15" s="58" t="s">
        <v>49</v>
      </c>
      <c r="D15" s="65" t="s">
        <v>58</v>
      </c>
      <c r="E15" s="38">
        <v>1.3</v>
      </c>
      <c r="F15" s="8" t="s">
        <v>59</v>
      </c>
      <c r="G15" s="8">
        <v>11.04</v>
      </c>
      <c r="H15" s="61">
        <v>1</v>
      </c>
      <c r="I15" s="8" t="s">
        <v>8</v>
      </c>
      <c r="J15" s="2" t="s">
        <v>60</v>
      </c>
      <c r="K15" s="8">
        <v>1</v>
      </c>
      <c r="L15" s="8" t="s">
        <v>8</v>
      </c>
      <c r="M15" s="8" t="s">
        <v>8</v>
      </c>
      <c r="N15" s="8" t="s">
        <v>8</v>
      </c>
      <c r="O15" s="9">
        <f>E15*H15*K15</f>
        <v>1.3</v>
      </c>
    </row>
    <row r="16" spans="1:15">
      <c r="A16" s="8">
        <v>2</v>
      </c>
      <c r="B16" s="8" t="s">
        <v>61</v>
      </c>
      <c r="C16" s="14" t="s">
        <v>62</v>
      </c>
      <c r="D16" s="65" t="s">
        <v>108</v>
      </c>
      <c r="E16" s="38">
        <v>0.04</v>
      </c>
      <c r="F16" s="8" t="s">
        <v>64</v>
      </c>
      <c r="G16" s="8">
        <v>8.3000000000000007</v>
      </c>
      <c r="H16" s="61">
        <f>G15-G16</f>
        <v>2.7399999999999984</v>
      </c>
      <c r="I16" s="8" t="s">
        <v>55</v>
      </c>
      <c r="J16" s="8" t="s">
        <v>65</v>
      </c>
      <c r="K16" s="8">
        <v>3</v>
      </c>
      <c r="L16" s="8" t="s">
        <v>66</v>
      </c>
      <c r="M16" s="8" t="s">
        <v>67</v>
      </c>
      <c r="N16" s="8">
        <v>0.4</v>
      </c>
      <c r="O16" s="9">
        <f>E16*H16*K16*N16</f>
        <v>0.13151999999999994</v>
      </c>
    </row>
    <row r="17" spans="1:15">
      <c r="A17" s="8">
        <v>3</v>
      </c>
      <c r="B17" s="8" t="s">
        <v>61</v>
      </c>
      <c r="C17" s="14" t="s">
        <v>62</v>
      </c>
      <c r="D17" s="65" t="s">
        <v>109</v>
      </c>
      <c r="E17" s="38">
        <v>0.04</v>
      </c>
      <c r="F17" s="8" t="s">
        <v>64</v>
      </c>
      <c r="G17" s="8">
        <v>8.16</v>
      </c>
      <c r="H17" s="61">
        <f t="shared" ref="H17:H23" si="0">G16-G17</f>
        <v>0.14000000000000057</v>
      </c>
      <c r="I17" s="8" t="s">
        <v>55</v>
      </c>
      <c r="J17" s="8" t="s">
        <v>65</v>
      </c>
      <c r="K17" s="8">
        <v>3</v>
      </c>
      <c r="L17" s="8" t="s">
        <v>66</v>
      </c>
      <c r="M17" s="8" t="s">
        <v>67</v>
      </c>
      <c r="N17" s="8">
        <v>0.4</v>
      </c>
      <c r="O17" s="9">
        <f>E17*H17*K17*N17</f>
        <v>6.720000000000028E-3</v>
      </c>
    </row>
    <row r="18" spans="1:15">
      <c r="A18" s="8">
        <v>4</v>
      </c>
      <c r="B18" s="24" t="s">
        <v>61</v>
      </c>
      <c r="C18" s="24" t="s">
        <v>62</v>
      </c>
      <c r="D18" s="67" t="s">
        <v>72</v>
      </c>
      <c r="E18" s="59">
        <v>0.04</v>
      </c>
      <c r="F18" s="24" t="s">
        <v>64</v>
      </c>
      <c r="G18" s="8">
        <v>6.96</v>
      </c>
      <c r="H18" s="61">
        <f t="shared" si="0"/>
        <v>1.2000000000000002</v>
      </c>
      <c r="I18" s="24" t="s">
        <v>55</v>
      </c>
      <c r="J18" s="24" t="s">
        <v>65</v>
      </c>
      <c r="K18" s="24">
        <v>3</v>
      </c>
      <c r="L18" s="24" t="s">
        <v>97</v>
      </c>
      <c r="M18" s="24" t="s">
        <v>74</v>
      </c>
      <c r="N18" s="24">
        <v>1</v>
      </c>
      <c r="O18" s="9">
        <f>E18*H18*K18*N18</f>
        <v>0.14400000000000002</v>
      </c>
    </row>
    <row r="19" spans="1:15">
      <c r="A19" s="8">
        <v>5</v>
      </c>
      <c r="B19" s="8" t="s">
        <v>61</v>
      </c>
      <c r="C19" s="8" t="s">
        <v>62</v>
      </c>
      <c r="D19" s="65" t="s">
        <v>110</v>
      </c>
      <c r="E19" s="38">
        <v>0.04</v>
      </c>
      <c r="F19" s="8" t="s">
        <v>64</v>
      </c>
      <c r="G19" s="8">
        <v>6.9</v>
      </c>
      <c r="H19" s="61">
        <f t="shared" si="0"/>
        <v>5.9999999999999609E-2</v>
      </c>
      <c r="I19" s="8" t="s">
        <v>55</v>
      </c>
      <c r="J19" s="8" t="s">
        <v>65</v>
      </c>
      <c r="K19" s="8">
        <v>3</v>
      </c>
      <c r="L19" s="8" t="s">
        <v>97</v>
      </c>
      <c r="M19" s="8" t="s">
        <v>74</v>
      </c>
      <c r="N19" s="8">
        <v>1</v>
      </c>
      <c r="O19" s="9">
        <f>E19*H19*K19*N19</f>
        <v>7.1999999999999538E-3</v>
      </c>
    </row>
    <row r="20" spans="1:15">
      <c r="A20" s="8">
        <v>6</v>
      </c>
      <c r="B20" s="8" t="s">
        <v>70</v>
      </c>
      <c r="C20" s="8" t="s">
        <v>71</v>
      </c>
      <c r="D20" s="8" t="s">
        <v>140</v>
      </c>
      <c r="E20" s="9">
        <v>0.65</v>
      </c>
      <c r="F20" s="8" t="s">
        <v>59</v>
      </c>
      <c r="G20" s="2">
        <v>6.9</v>
      </c>
      <c r="H20" s="61">
        <f t="shared" si="0"/>
        <v>0</v>
      </c>
      <c r="I20" s="8" t="s">
        <v>8</v>
      </c>
      <c r="J20" s="2" t="s">
        <v>8</v>
      </c>
      <c r="K20" s="8">
        <v>1</v>
      </c>
      <c r="L20" s="8" t="s">
        <v>8</v>
      </c>
      <c r="M20" s="8" t="s">
        <v>8</v>
      </c>
      <c r="N20" s="8" t="s">
        <v>8</v>
      </c>
      <c r="O20" s="9">
        <v>0.65</v>
      </c>
    </row>
    <row r="21" spans="1:15">
      <c r="A21" s="8">
        <v>7</v>
      </c>
      <c r="B21" s="8" t="s">
        <v>61</v>
      </c>
      <c r="C21" s="8" t="s">
        <v>62</v>
      </c>
      <c r="D21" s="8" t="s">
        <v>141</v>
      </c>
      <c r="E21" s="38">
        <v>0.1</v>
      </c>
      <c r="F21" s="8" t="s">
        <v>144</v>
      </c>
      <c r="G21" s="8">
        <v>6.9</v>
      </c>
      <c r="H21" s="61">
        <v>6</v>
      </c>
      <c r="I21" s="8" t="s">
        <v>55</v>
      </c>
      <c r="J21" s="8" t="s">
        <v>65</v>
      </c>
      <c r="K21" s="8">
        <v>3</v>
      </c>
      <c r="L21" s="8" t="s">
        <v>97</v>
      </c>
      <c r="M21" s="8" t="s">
        <v>74</v>
      </c>
      <c r="N21" s="8">
        <v>1</v>
      </c>
      <c r="O21" s="9">
        <f>E21*H21*K21*N21</f>
        <v>1.8000000000000003</v>
      </c>
    </row>
    <row r="22" spans="1:15">
      <c r="A22" s="8">
        <v>8</v>
      </c>
      <c r="B22" s="8" t="s">
        <v>70</v>
      </c>
      <c r="C22" s="8" t="s">
        <v>71</v>
      </c>
      <c r="D22" s="8" t="s">
        <v>146</v>
      </c>
      <c r="E22" s="9">
        <v>0.65</v>
      </c>
      <c r="F22" s="8" t="s">
        <v>59</v>
      </c>
      <c r="G22" s="2">
        <v>6.9</v>
      </c>
      <c r="H22" s="61">
        <f t="shared" si="0"/>
        <v>0</v>
      </c>
      <c r="I22" s="8" t="s">
        <v>8</v>
      </c>
      <c r="J22" s="2" t="s">
        <v>8</v>
      </c>
      <c r="K22" s="8">
        <v>1</v>
      </c>
      <c r="L22" s="8" t="s">
        <v>8</v>
      </c>
      <c r="M22" s="8" t="s">
        <v>8</v>
      </c>
      <c r="N22" s="8" t="s">
        <v>8</v>
      </c>
      <c r="O22" s="9">
        <v>0.65</v>
      </c>
    </row>
    <row r="23" spans="1:15">
      <c r="A23" s="8">
        <v>9</v>
      </c>
      <c r="B23" s="8" t="s">
        <v>61</v>
      </c>
      <c r="C23" s="14" t="s">
        <v>62</v>
      </c>
      <c r="D23" s="8" t="s">
        <v>143</v>
      </c>
      <c r="E23" s="9">
        <v>0.04</v>
      </c>
      <c r="F23" s="8" t="s">
        <v>64</v>
      </c>
      <c r="G23" s="8">
        <v>6.79</v>
      </c>
      <c r="H23" s="61">
        <f t="shared" si="0"/>
        <v>0.11000000000000032</v>
      </c>
      <c r="I23" s="8" t="s">
        <v>55</v>
      </c>
      <c r="J23" s="8" t="s">
        <v>65</v>
      </c>
      <c r="K23" s="8">
        <v>3</v>
      </c>
      <c r="L23" s="8" t="s">
        <v>73</v>
      </c>
      <c r="M23" s="8" t="s">
        <v>145</v>
      </c>
      <c r="N23" s="8">
        <v>0.5</v>
      </c>
      <c r="O23" s="9">
        <f t="shared" ref="O23" si="1">E23*H23*K23*N23</f>
        <v>6.6000000000000199E-3</v>
      </c>
    </row>
    <row r="24" spans="1:15">
      <c r="A24" s="8">
        <v>10</v>
      </c>
      <c r="B24" s="8" t="s">
        <v>148</v>
      </c>
      <c r="C24" s="8" t="s">
        <v>149</v>
      </c>
      <c r="D24" s="8" t="s">
        <v>150</v>
      </c>
      <c r="E24" s="9">
        <v>0.25</v>
      </c>
      <c r="F24" s="8" t="s">
        <v>147</v>
      </c>
      <c r="G24" s="8">
        <v>6.79</v>
      </c>
      <c r="H24" s="61">
        <v>1</v>
      </c>
      <c r="I24" s="8" t="s">
        <v>8</v>
      </c>
      <c r="J24" s="8" t="s">
        <v>8</v>
      </c>
      <c r="K24" s="8" t="s">
        <v>8</v>
      </c>
      <c r="L24" s="8" t="s">
        <v>8</v>
      </c>
      <c r="M24" s="8" t="s">
        <v>8</v>
      </c>
      <c r="N24" s="8" t="s">
        <v>8</v>
      </c>
      <c r="O24" s="9">
        <f>E24*H24</f>
        <v>0.25</v>
      </c>
    </row>
    <row r="25" spans="1:15" s="7" customFormat="1">
      <c r="N25" s="27" t="s">
        <v>24</v>
      </c>
      <c r="O25" s="15">
        <f>SUM(O15:O24)</f>
        <v>4.9460400000000009</v>
      </c>
    </row>
    <row r="26" spans="1:15">
      <c r="I26" s="18"/>
      <c r="J26" s="19"/>
    </row>
    <row r="27" spans="1:15" s="7" customFormat="1"/>
    <row r="28" spans="1:15">
      <c r="I28" s="18"/>
      <c r="J28" s="19"/>
    </row>
    <row r="29" spans="1:15" s="7" customFormat="1"/>
    <row r="30" spans="1:15">
      <c r="I30" s="18"/>
      <c r="J30" s="19"/>
    </row>
    <row r="31" spans="1:15">
      <c r="A31" s="7" t="s">
        <v>92</v>
      </c>
    </row>
    <row r="32" spans="1:15">
      <c r="A32" s="133" t="s">
        <v>239</v>
      </c>
      <c r="B32" s="134"/>
      <c r="C32" s="134"/>
      <c r="D32" s="135"/>
      <c r="E32" s="32"/>
      <c r="H32" s="63"/>
      <c r="J32" s="3"/>
    </row>
    <row r="33" spans="1:4">
      <c r="A33" s="136"/>
      <c r="B33" s="137"/>
      <c r="C33" s="137"/>
      <c r="D33" s="138"/>
    </row>
    <row r="34" spans="1:4">
      <c r="A34" s="136"/>
      <c r="B34" s="137"/>
      <c r="C34" s="137"/>
      <c r="D34" s="138"/>
    </row>
    <row r="35" spans="1:4">
      <c r="A35" s="136"/>
      <c r="B35" s="137"/>
      <c r="C35" s="137"/>
      <c r="D35" s="138"/>
    </row>
    <row r="36" spans="1:4">
      <c r="A36" s="136"/>
      <c r="B36" s="137"/>
      <c r="C36" s="137"/>
      <c r="D36" s="138"/>
    </row>
    <row r="37" spans="1:4">
      <c r="A37" s="136"/>
      <c r="B37" s="137"/>
      <c r="C37" s="137"/>
      <c r="D37" s="138"/>
    </row>
    <row r="38" spans="1:4">
      <c r="A38" s="136"/>
      <c r="B38" s="137"/>
      <c r="C38" s="137"/>
      <c r="D38" s="138"/>
    </row>
    <row r="39" spans="1:4">
      <c r="A39" s="136"/>
      <c r="B39" s="137"/>
      <c r="C39" s="137"/>
      <c r="D39" s="138"/>
    </row>
    <row r="40" spans="1:4">
      <c r="A40" s="139"/>
      <c r="B40" s="140"/>
      <c r="C40" s="140"/>
      <c r="D40" s="141"/>
    </row>
  </sheetData>
  <mergeCells count="3">
    <mergeCell ref="A32:D40"/>
    <mergeCell ref="I13:K13"/>
    <mergeCell ref="L13:N13"/>
  </mergeCells>
  <phoneticPr fontId="38"/>
  <pageMargins left="0.5" right="0.5" top="0.75" bottom="0.75" header="0.3" footer="0.3"/>
  <pageSetup scale="6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29C8-02D4-4634-8AF3-7710D4B478C0}">
  <dimension ref="N3:N13"/>
  <sheetViews>
    <sheetView zoomScaleNormal="100" workbookViewId="0">
      <selection activeCell="N9" sqref="N9"/>
    </sheetView>
  </sheetViews>
  <sheetFormatPr defaultRowHeight="15"/>
  <cols>
    <col min="14" max="14" width="48.42578125" bestFit="1" customWidth="1"/>
  </cols>
  <sheetData>
    <row r="3" spans="14:14">
      <c r="N3" t="s">
        <v>138</v>
      </c>
    </row>
    <row r="4" spans="14:14" ht="225">
      <c r="N4" s="107" t="s">
        <v>200</v>
      </c>
    </row>
    <row r="12" spans="14:14">
      <c r="N12" t="s">
        <v>139</v>
      </c>
    </row>
    <row r="13" spans="14:14" ht="90">
      <c r="N13" s="107" t="s">
        <v>201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1722E-C2FD-432B-91EC-2F87422BB498}">
  <dimension ref="W4"/>
  <sheetViews>
    <sheetView workbookViewId="0">
      <selection activeCell="W16" sqref="W16"/>
    </sheetView>
  </sheetViews>
  <sheetFormatPr defaultRowHeight="15"/>
  <cols>
    <col min="22" max="22" width="18" customWidth="1"/>
    <col min="23" max="23" width="35" customWidth="1"/>
  </cols>
  <sheetData>
    <row r="4" spans="23:23" ht="135">
      <c r="W4" s="108" t="s">
        <v>202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2.1_Assembly</vt:lpstr>
      <vt:lpstr>2.1_Pedestal Base</vt:lpstr>
      <vt:lpstr>2.1_Bearing</vt:lpstr>
      <vt:lpstr>2.2_Tolerance Bearing</vt:lpstr>
      <vt:lpstr>2.3_Stud</vt:lpstr>
      <vt:lpstr>Material selection</vt:lpstr>
      <vt:lpstr>Material removed</vt:lpstr>
      <vt:lpstr>'2.1_Assembly'!Print_Area</vt:lpstr>
      <vt:lpstr>'2.1_Bearing'!Print_Area</vt:lpstr>
      <vt:lpstr>'2.1_Pedestal Base'!Print_Area</vt:lpstr>
      <vt:lpstr>'2.3_Stud'!Print_Area</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Davide</dc:creator>
  <cp:keywords/>
  <dc:description/>
  <cp:lastModifiedBy>REEVE J. (851633)</cp:lastModifiedBy>
  <cp:revision/>
  <dcterms:created xsi:type="dcterms:W3CDTF">2013-02-03T16:54:15Z</dcterms:created>
  <dcterms:modified xsi:type="dcterms:W3CDTF">2024-07-12T11:34:29Z</dcterms:modified>
  <cp:category/>
  <cp:contentStatus/>
</cp:coreProperties>
</file>