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Google Drive\Leaf_proteomics_project\Experimental\Data\Aspinwall Euc heat stress\"/>
    </mc:Choice>
  </mc:AlternateContent>
  <bookViews>
    <workbookView xWindow="0" yWindow="0" windowWidth="28800" windowHeight="14235" activeTab="1"/>
  </bookViews>
  <sheets>
    <sheet name="Meta" sheetId="5" r:id="rId1"/>
    <sheet name="Data" sheetId="1" r:id="rId2"/>
    <sheet name="Labels for Sample Prep" sheetId="2" r:id="rId3"/>
    <sheet name="Sample Order for Extraction" sheetId="3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" i="1" l="1"/>
  <c r="AE6" i="1" s="1"/>
  <c r="R7" i="1"/>
  <c r="AE7" i="1" s="1"/>
  <c r="R14" i="1"/>
  <c r="AE14" i="1" s="1"/>
  <c r="R15" i="1"/>
  <c r="AE15" i="1" s="1"/>
  <c r="R23" i="1"/>
  <c r="AE23" i="1" s="1"/>
  <c r="R30" i="1"/>
  <c r="AE30" i="1" s="1"/>
  <c r="R31" i="1"/>
  <c r="AE31" i="1" s="1"/>
  <c r="R38" i="1"/>
  <c r="AE38" i="1" s="1"/>
  <c r="R39" i="1"/>
  <c r="AE39" i="1" s="1"/>
  <c r="R46" i="1"/>
  <c r="AE46" i="1" s="1"/>
  <c r="R54" i="1"/>
  <c r="AE54" i="1" s="1"/>
  <c r="R55" i="1"/>
  <c r="AE55" i="1" s="1"/>
  <c r="R62" i="1"/>
  <c r="AE62" i="1" s="1"/>
  <c r="R63" i="1"/>
  <c r="AE63" i="1" s="1"/>
  <c r="R70" i="1"/>
  <c r="AE70" i="1" s="1"/>
  <c r="R71" i="1"/>
  <c r="AE71" i="1" s="1"/>
  <c r="R78" i="1"/>
  <c r="AE78" i="1" s="1"/>
  <c r="R79" i="1"/>
  <c r="AE79" i="1" s="1"/>
  <c r="R86" i="1"/>
  <c r="AE86" i="1" s="1"/>
  <c r="R88" i="1"/>
  <c r="AE88" i="1" s="1"/>
  <c r="R95" i="1"/>
  <c r="AE95" i="1" s="1"/>
  <c r="R102" i="1"/>
  <c r="AE102" i="1" s="1"/>
  <c r="R103" i="1"/>
  <c r="AE103" i="1" s="1"/>
  <c r="AJ30" i="1"/>
  <c r="AJ37" i="1"/>
  <c r="AJ76" i="1"/>
  <c r="AJ65" i="1"/>
  <c r="AJ16" i="1"/>
  <c r="AJ89" i="1"/>
  <c r="AJ70" i="1"/>
  <c r="AJ36" i="1"/>
  <c r="AJ90" i="1"/>
  <c r="AJ9" i="1"/>
  <c r="AJ107" i="1"/>
  <c r="AJ39" i="1"/>
  <c r="AJ8" i="1"/>
  <c r="AJ106" i="1"/>
  <c r="AJ43" i="1"/>
  <c r="AJ42" i="1"/>
  <c r="AJ62" i="1"/>
  <c r="AJ3" i="1"/>
  <c r="AJ101" i="1"/>
  <c r="AJ63" i="1"/>
  <c r="AJ108" i="1"/>
  <c r="AJ74" i="1"/>
  <c r="AJ33" i="1"/>
  <c r="AJ11" i="1"/>
  <c r="AJ27" i="1"/>
  <c r="AJ94" i="1"/>
  <c r="AJ93" i="1"/>
  <c r="AJ44" i="1"/>
  <c r="AJ19" i="1"/>
  <c r="AJ24" i="1"/>
  <c r="AJ60" i="1"/>
  <c r="AJ45" i="1"/>
  <c r="AJ52" i="1"/>
  <c r="AJ51" i="1"/>
  <c r="AJ82" i="1"/>
  <c r="AJ48" i="1"/>
  <c r="AJ85" i="1"/>
  <c r="AJ4" i="1"/>
  <c r="AJ102" i="1"/>
  <c r="AJ2" i="1"/>
  <c r="AJ100" i="1"/>
  <c r="AJ29" i="1"/>
  <c r="AJ31" i="1"/>
  <c r="AJ5" i="1"/>
  <c r="AJ103" i="1"/>
  <c r="AJ56" i="1"/>
  <c r="AJ18" i="1"/>
  <c r="AJ86" i="1"/>
  <c r="AJ81" i="1"/>
  <c r="AJ34" i="1"/>
  <c r="AJ59" i="1"/>
  <c r="AJ68" i="1"/>
  <c r="AJ79" i="1"/>
  <c r="AJ49" i="1"/>
  <c r="AJ96" i="1"/>
  <c r="AJ23" i="1"/>
  <c r="AJ22" i="1"/>
  <c r="AJ47" i="1"/>
  <c r="AJ78" i="1"/>
  <c r="AJ40" i="1"/>
  <c r="AJ91" i="1"/>
  <c r="AJ35" i="1"/>
  <c r="AJ84" i="1"/>
  <c r="AJ6" i="1"/>
  <c r="AJ104" i="1"/>
  <c r="AJ10" i="1"/>
  <c r="AJ64" i="1"/>
  <c r="AJ61" i="1"/>
  <c r="AJ54" i="1"/>
  <c r="AJ98" i="1"/>
  <c r="AJ14" i="1"/>
  <c r="AJ95" i="1"/>
  <c r="AJ53" i="1"/>
  <c r="AJ25" i="1"/>
  <c r="AJ41" i="1"/>
  <c r="AJ72" i="1"/>
  <c r="AJ66" i="1"/>
  <c r="AJ87" i="1"/>
  <c r="AJ67" i="1"/>
  <c r="AJ75" i="1"/>
  <c r="AJ58" i="1"/>
  <c r="AJ7" i="1"/>
  <c r="AJ105" i="1"/>
  <c r="AJ55" i="1"/>
  <c r="AJ80" i="1"/>
  <c r="AJ12" i="1"/>
  <c r="AJ88" i="1"/>
  <c r="AJ99" i="1"/>
  <c r="AJ97" i="1"/>
  <c r="AJ46" i="1"/>
  <c r="AJ13" i="1"/>
  <c r="AJ21" i="1"/>
  <c r="AJ32" i="1"/>
  <c r="AJ38" i="1"/>
  <c r="AJ20" i="1"/>
  <c r="AJ83" i="1"/>
  <c r="AJ69" i="1"/>
  <c r="AJ15" i="1"/>
  <c r="AJ73" i="1"/>
  <c r="AJ17" i="1"/>
  <c r="AJ26" i="1"/>
  <c r="AJ57" i="1"/>
  <c r="AJ71" i="1"/>
  <c r="AJ50" i="1"/>
  <c r="AJ92" i="1"/>
  <c r="AJ28" i="1"/>
  <c r="AJ77" i="1"/>
  <c r="AD9" i="1"/>
  <c r="AD8" i="1"/>
  <c r="AD3" i="1"/>
  <c r="AD4" i="1"/>
  <c r="AD2" i="1"/>
  <c r="AD5" i="1"/>
  <c r="AD6" i="1"/>
  <c r="AD54" i="1"/>
  <c r="AD7" i="1"/>
  <c r="AD88" i="1"/>
  <c r="W11" i="1"/>
  <c r="W12" i="1"/>
  <c r="W13" i="1"/>
  <c r="X13" i="1" s="1"/>
  <c r="W14" i="1"/>
  <c r="AD14" i="1" s="1"/>
  <c r="W15" i="1"/>
  <c r="AD15" i="1" s="1"/>
  <c r="W16" i="1"/>
  <c r="W17" i="1"/>
  <c r="W18" i="1"/>
  <c r="W19" i="1"/>
  <c r="W20" i="1"/>
  <c r="W21" i="1"/>
  <c r="X21" i="1" s="1"/>
  <c r="W22" i="1"/>
  <c r="X22" i="1" s="1"/>
  <c r="W23" i="1"/>
  <c r="X23" i="1" s="1"/>
  <c r="W24" i="1"/>
  <c r="W25" i="1"/>
  <c r="AD25" i="1" s="1"/>
  <c r="W26" i="1"/>
  <c r="W27" i="1"/>
  <c r="W28" i="1"/>
  <c r="W29" i="1"/>
  <c r="X29" i="1" s="1"/>
  <c r="W30" i="1"/>
  <c r="X30" i="1" s="1"/>
  <c r="W31" i="1"/>
  <c r="X31" i="1" s="1"/>
  <c r="W32" i="1"/>
  <c r="X32" i="1" s="1"/>
  <c r="W33" i="1"/>
  <c r="W34" i="1"/>
  <c r="W35" i="1"/>
  <c r="W36" i="1"/>
  <c r="W37" i="1"/>
  <c r="AD37" i="1" s="1"/>
  <c r="W38" i="1"/>
  <c r="X38" i="1" s="1"/>
  <c r="W39" i="1"/>
  <c r="X39" i="1" s="1"/>
  <c r="W40" i="1"/>
  <c r="X40" i="1" s="1"/>
  <c r="W41" i="1"/>
  <c r="W42" i="1"/>
  <c r="W43" i="1"/>
  <c r="W44" i="1"/>
  <c r="W45" i="1"/>
  <c r="W46" i="1"/>
  <c r="AD46" i="1" s="1"/>
  <c r="W47" i="1"/>
  <c r="X47" i="1" s="1"/>
  <c r="W48" i="1"/>
  <c r="W49" i="1"/>
  <c r="W50" i="1"/>
  <c r="W51" i="1"/>
  <c r="W52" i="1"/>
  <c r="W53" i="1"/>
  <c r="X53" i="1" s="1"/>
  <c r="W55" i="1"/>
  <c r="X55" i="1" s="1"/>
  <c r="W56" i="1"/>
  <c r="X56" i="1" s="1"/>
  <c r="W57" i="1"/>
  <c r="W58" i="1"/>
  <c r="W59" i="1"/>
  <c r="X59" i="1" s="1"/>
  <c r="W60" i="1"/>
  <c r="W61" i="1"/>
  <c r="W62" i="1"/>
  <c r="X62" i="1" s="1"/>
  <c r="W63" i="1"/>
  <c r="X63" i="1" s="1"/>
  <c r="W64" i="1"/>
  <c r="AD64" i="1" s="1"/>
  <c r="W65" i="1"/>
  <c r="X65" i="1" s="1"/>
  <c r="W66" i="1"/>
  <c r="W67" i="1"/>
  <c r="X67" i="1" s="1"/>
  <c r="W68" i="1"/>
  <c r="W69" i="1"/>
  <c r="W70" i="1"/>
  <c r="AD70" i="1" s="1"/>
  <c r="W71" i="1"/>
  <c r="X71" i="1" s="1"/>
  <c r="W72" i="1"/>
  <c r="AD72" i="1" s="1"/>
  <c r="W73" i="1"/>
  <c r="X73" i="1" s="1"/>
  <c r="W74" i="1"/>
  <c r="W75" i="1"/>
  <c r="W76" i="1"/>
  <c r="W77" i="1"/>
  <c r="W78" i="1"/>
  <c r="W79" i="1"/>
  <c r="AD79" i="1" s="1"/>
  <c r="W80" i="1"/>
  <c r="AD80" i="1" s="1"/>
  <c r="W81" i="1"/>
  <c r="X81" i="1" s="1"/>
  <c r="W82" i="1"/>
  <c r="W83" i="1"/>
  <c r="X83" i="1" s="1"/>
  <c r="W84" i="1"/>
  <c r="W85" i="1"/>
  <c r="W86" i="1"/>
  <c r="W87" i="1"/>
  <c r="X87" i="1" s="1"/>
  <c r="W89" i="1"/>
  <c r="X89" i="1" s="1"/>
  <c r="W90" i="1"/>
  <c r="AD90" i="1" s="1"/>
  <c r="W91" i="1"/>
  <c r="W92" i="1"/>
  <c r="W93" i="1"/>
  <c r="W94" i="1"/>
  <c r="W95" i="1"/>
  <c r="X95" i="1" s="1"/>
  <c r="W96" i="1"/>
  <c r="X96" i="1" s="1"/>
  <c r="Y96" i="1" s="1"/>
  <c r="Z96" i="1" s="1"/>
  <c r="W97" i="1"/>
  <c r="X97" i="1" s="1"/>
  <c r="Y97" i="1" s="1"/>
  <c r="Z97" i="1" s="1"/>
  <c r="W98" i="1"/>
  <c r="W99" i="1"/>
  <c r="AD99" i="1" s="1"/>
  <c r="W100" i="1"/>
  <c r="W101" i="1"/>
  <c r="W102" i="1"/>
  <c r="W103" i="1"/>
  <c r="X103" i="1" s="1"/>
  <c r="W104" i="1"/>
  <c r="W105" i="1"/>
  <c r="X105" i="1" s="1"/>
  <c r="W106" i="1"/>
  <c r="X106" i="1" s="1"/>
  <c r="Y106" i="1" s="1"/>
  <c r="Z106" i="1" s="1"/>
  <c r="W107" i="1"/>
  <c r="W108" i="1"/>
  <c r="W10" i="1"/>
  <c r="AD83" i="1"/>
  <c r="X26" i="1"/>
  <c r="AD26" i="1"/>
  <c r="X82" i="1"/>
  <c r="AD82" i="1"/>
  <c r="X25" i="1"/>
  <c r="AD106" i="1"/>
  <c r="X98" i="1"/>
  <c r="AD98" i="1"/>
  <c r="X90" i="1"/>
  <c r="X84" i="1"/>
  <c r="X85" i="1"/>
  <c r="X86" i="1"/>
  <c r="AD81" i="1"/>
  <c r="X57" i="1"/>
  <c r="AD57" i="1"/>
  <c r="X48" i="1"/>
  <c r="AD48" i="1"/>
  <c r="X24" i="1"/>
  <c r="AD24" i="1"/>
  <c r="X16" i="1"/>
  <c r="AD16" i="1"/>
  <c r="X100" i="1"/>
  <c r="AD100" i="1"/>
  <c r="AD59" i="1"/>
  <c r="X107" i="1"/>
  <c r="AD107" i="1"/>
  <c r="X66" i="1"/>
  <c r="X61" i="1"/>
  <c r="AD66" i="1"/>
  <c r="X33" i="1"/>
  <c r="AD33" i="1"/>
  <c r="X91" i="1"/>
  <c r="X92" i="1"/>
  <c r="X94" i="1"/>
  <c r="X72" i="1"/>
  <c r="AD39" i="1"/>
  <c r="X108" i="1"/>
  <c r="AD108" i="1"/>
  <c r="X42" i="1"/>
  <c r="Y41" i="1" s="1"/>
  <c r="Z41" i="1" s="1"/>
  <c r="AD42" i="1"/>
  <c r="X93" i="1"/>
  <c r="AD91" i="1"/>
  <c r="X58" i="1"/>
  <c r="AD58" i="1"/>
  <c r="X41" i="1"/>
  <c r="AD41" i="1"/>
  <c r="X77" i="1"/>
  <c r="X78" i="1"/>
  <c r="AD55" i="1"/>
  <c r="X46" i="1"/>
  <c r="AD22" i="1"/>
  <c r="X14" i="1"/>
  <c r="AD67" i="1"/>
  <c r="X99" i="1"/>
  <c r="X17" i="1"/>
  <c r="AD17" i="1"/>
  <c r="X104" i="1"/>
  <c r="AD104" i="1"/>
  <c r="AD86" i="1"/>
  <c r="AD78" i="1"/>
  <c r="X70" i="1"/>
  <c r="X45" i="1"/>
  <c r="AD45" i="1"/>
  <c r="X37" i="1"/>
  <c r="AD92" i="1"/>
  <c r="X50" i="1"/>
  <c r="AD50" i="1"/>
  <c r="X34" i="1"/>
  <c r="AD34" i="1"/>
  <c r="X49" i="1"/>
  <c r="AD49" i="1"/>
  <c r="X102" i="1"/>
  <c r="AD102" i="1"/>
  <c r="AD94" i="1"/>
  <c r="AD85" i="1"/>
  <c r="AD77" i="1"/>
  <c r="X69" i="1"/>
  <c r="AD69" i="1"/>
  <c r="AD61" i="1"/>
  <c r="X52" i="1"/>
  <c r="AD52" i="1"/>
  <c r="X44" i="1"/>
  <c r="AD44" i="1"/>
  <c r="X36" i="1"/>
  <c r="AD36" i="1"/>
  <c r="X28" i="1"/>
  <c r="AD28" i="1"/>
  <c r="X20" i="1"/>
  <c r="AD20" i="1"/>
  <c r="X12" i="1"/>
  <c r="AD12" i="1"/>
  <c r="X75" i="1"/>
  <c r="AD75" i="1"/>
  <c r="X18" i="1"/>
  <c r="AD18" i="1"/>
  <c r="X74" i="1"/>
  <c r="X76" i="1"/>
  <c r="AD74" i="1"/>
  <c r="X10" i="1"/>
  <c r="AD10" i="1"/>
  <c r="X101" i="1"/>
  <c r="AD101" i="1"/>
  <c r="AD93" i="1"/>
  <c r="AD84" i="1"/>
  <c r="AD76" i="1"/>
  <c r="X68" i="1"/>
  <c r="AD68" i="1"/>
  <c r="X60" i="1"/>
  <c r="AD60" i="1"/>
  <c r="X51" i="1"/>
  <c r="AD51" i="1"/>
  <c r="X43" i="1"/>
  <c r="AD43" i="1"/>
  <c r="X35" i="1"/>
  <c r="AD35" i="1"/>
  <c r="X27" i="1"/>
  <c r="AD27" i="1"/>
  <c r="X19" i="1"/>
  <c r="AD19" i="1"/>
  <c r="X11" i="1"/>
  <c r="AD11" i="1"/>
  <c r="Q100" i="1"/>
  <c r="R100" i="1" s="1"/>
  <c r="AE100" i="1" s="1"/>
  <c r="Q101" i="1"/>
  <c r="R101" i="1" s="1"/>
  <c r="AE101" i="1" s="1"/>
  <c r="Q102" i="1"/>
  <c r="Q103" i="1"/>
  <c r="Q104" i="1"/>
  <c r="R104" i="1" s="1"/>
  <c r="AE104" i="1" s="1"/>
  <c r="Q105" i="1"/>
  <c r="R105" i="1" s="1"/>
  <c r="AE105" i="1" s="1"/>
  <c r="Q106" i="1"/>
  <c r="R106" i="1" s="1"/>
  <c r="AE106" i="1" s="1"/>
  <c r="Q107" i="1"/>
  <c r="R107" i="1" s="1"/>
  <c r="AE107" i="1" s="1"/>
  <c r="Q108" i="1"/>
  <c r="R108" i="1" s="1"/>
  <c r="AE108" i="1" s="1"/>
  <c r="Q98" i="1"/>
  <c r="R98" i="1" s="1"/>
  <c r="AE98" i="1" s="1"/>
  <c r="Q99" i="1"/>
  <c r="R99" i="1" s="1"/>
  <c r="AE99" i="1" s="1"/>
  <c r="Q52" i="1"/>
  <c r="R52" i="1" s="1"/>
  <c r="AE52" i="1" s="1"/>
  <c r="Q44" i="1"/>
  <c r="R44" i="1" s="1"/>
  <c r="AE44" i="1" s="1"/>
  <c r="Q19" i="1"/>
  <c r="R19" i="1" s="1"/>
  <c r="AE19" i="1" s="1"/>
  <c r="Q24" i="1"/>
  <c r="R24" i="1" s="1"/>
  <c r="AE24" i="1" s="1"/>
  <c r="Q60" i="1"/>
  <c r="R60" i="1" s="1"/>
  <c r="AE60" i="1" s="1"/>
  <c r="Q51" i="1"/>
  <c r="R51" i="1" s="1"/>
  <c r="AE51" i="1" s="1"/>
  <c r="Q4" i="1"/>
  <c r="R4" i="1" s="1"/>
  <c r="AE4" i="1" s="1"/>
  <c r="Q2" i="1"/>
  <c r="R2" i="1" s="1"/>
  <c r="AE2" i="1" s="1"/>
  <c r="Q82" i="1"/>
  <c r="R82" i="1" s="1"/>
  <c r="AE82" i="1" s="1"/>
  <c r="Q48" i="1"/>
  <c r="R48" i="1" s="1"/>
  <c r="AE48" i="1" s="1"/>
  <c r="Q85" i="1"/>
  <c r="R85" i="1" s="1"/>
  <c r="AE85" i="1" s="1"/>
  <c r="Q29" i="1"/>
  <c r="R29" i="1" s="1"/>
  <c r="AE29" i="1" s="1"/>
  <c r="Q18" i="1"/>
  <c r="R18" i="1" s="1"/>
  <c r="AE18" i="1" s="1"/>
  <c r="Q86" i="1"/>
  <c r="Q31" i="1"/>
  <c r="Q5" i="1"/>
  <c r="R5" i="1" s="1"/>
  <c r="AE5" i="1" s="1"/>
  <c r="Q56" i="1"/>
  <c r="R56" i="1" s="1"/>
  <c r="AE56" i="1" s="1"/>
  <c r="Q34" i="1"/>
  <c r="R34" i="1" s="1"/>
  <c r="AE34" i="1" s="1"/>
  <c r="Q49" i="1"/>
  <c r="R49" i="1" s="1"/>
  <c r="AE49" i="1" s="1"/>
  <c r="Q81" i="1"/>
  <c r="R81" i="1" s="1"/>
  <c r="AE81" i="1" s="1"/>
  <c r="Q59" i="1"/>
  <c r="R59" i="1" s="1"/>
  <c r="AE59" i="1" s="1"/>
  <c r="Q68" i="1"/>
  <c r="R68" i="1" s="1"/>
  <c r="AE68" i="1" s="1"/>
  <c r="Q79" i="1"/>
  <c r="Q78" i="1"/>
  <c r="Q40" i="1"/>
  <c r="R40" i="1" s="1"/>
  <c r="AE40" i="1" s="1"/>
  <c r="Q96" i="1"/>
  <c r="R96" i="1" s="1"/>
  <c r="AE96" i="1" s="1"/>
  <c r="Q23" i="1"/>
  <c r="Q22" i="1"/>
  <c r="R22" i="1" s="1"/>
  <c r="AE22" i="1" s="1"/>
  <c r="Q47" i="1"/>
  <c r="R47" i="1" s="1"/>
  <c r="AE47" i="1" s="1"/>
  <c r="Q91" i="1"/>
  <c r="R91" i="1" s="1"/>
  <c r="AE91" i="1" s="1"/>
  <c r="Q10" i="1"/>
  <c r="R10" i="1" s="1"/>
  <c r="AE10" i="1" s="1"/>
  <c r="Q64" i="1"/>
  <c r="R64" i="1" s="1"/>
  <c r="AE64" i="1" s="1"/>
  <c r="Q35" i="1"/>
  <c r="R35" i="1" s="1"/>
  <c r="AE35" i="1" s="1"/>
  <c r="Q84" i="1"/>
  <c r="R84" i="1" s="1"/>
  <c r="AE84" i="1" s="1"/>
  <c r="Q6" i="1"/>
  <c r="Q61" i="1"/>
  <c r="R61" i="1" s="1"/>
  <c r="AE61" i="1" s="1"/>
  <c r="Q53" i="1"/>
  <c r="R53" i="1" s="1"/>
  <c r="AE53" i="1" s="1"/>
  <c r="Q25" i="1"/>
  <c r="R25" i="1" s="1"/>
  <c r="AE25" i="1" s="1"/>
  <c r="Q14" i="1"/>
  <c r="Q95" i="1"/>
  <c r="Q72" i="1"/>
  <c r="R72" i="1" s="1"/>
  <c r="AE72" i="1" s="1"/>
  <c r="Q75" i="1"/>
  <c r="R75" i="1" s="1"/>
  <c r="AE75" i="1" s="1"/>
  <c r="Q41" i="1"/>
  <c r="R41" i="1" s="1"/>
  <c r="AE41" i="1" s="1"/>
  <c r="Q66" i="1"/>
  <c r="R66" i="1" s="1"/>
  <c r="AE66" i="1" s="1"/>
  <c r="Q87" i="1"/>
  <c r="R87" i="1" s="1"/>
  <c r="AE87" i="1" s="1"/>
  <c r="Q67" i="1"/>
  <c r="R67" i="1" s="1"/>
  <c r="AE67" i="1" s="1"/>
  <c r="Q12" i="1"/>
  <c r="R12" i="1" s="1"/>
  <c r="AE12" i="1" s="1"/>
  <c r="Q58" i="1"/>
  <c r="R58" i="1" s="1"/>
  <c r="AE58" i="1" s="1"/>
  <c r="Q7" i="1"/>
  <c r="Q55" i="1"/>
  <c r="Q80" i="1"/>
  <c r="R80" i="1" s="1"/>
  <c r="AE80" i="1" s="1"/>
  <c r="Q97" i="1"/>
  <c r="R97" i="1" s="1"/>
  <c r="AE97" i="1" s="1"/>
  <c r="Q32" i="1"/>
  <c r="R32" i="1" s="1"/>
  <c r="AE32" i="1" s="1"/>
  <c r="Q38" i="1"/>
  <c r="Q46" i="1"/>
  <c r="Q13" i="1"/>
  <c r="R13" i="1" s="1"/>
  <c r="AE13" i="1" s="1"/>
  <c r="Q21" i="1"/>
  <c r="R21" i="1" s="1"/>
  <c r="AE21" i="1" s="1"/>
  <c r="Q20" i="1"/>
  <c r="R20" i="1" s="1"/>
  <c r="AE20" i="1" s="1"/>
  <c r="Q73" i="1"/>
  <c r="R73" i="1" s="1"/>
  <c r="AE73" i="1" s="1"/>
  <c r="Q17" i="1"/>
  <c r="R17" i="1" s="1"/>
  <c r="AE17" i="1" s="1"/>
  <c r="Q83" i="1"/>
  <c r="R83" i="1" s="1"/>
  <c r="AE83" i="1" s="1"/>
  <c r="Q69" i="1"/>
  <c r="R69" i="1" s="1"/>
  <c r="AE69" i="1" s="1"/>
  <c r="Q15" i="1"/>
  <c r="Q57" i="1"/>
  <c r="R57" i="1" s="1"/>
  <c r="AE57" i="1" s="1"/>
  <c r="Q28" i="1"/>
  <c r="R28" i="1" s="1"/>
  <c r="AE28" i="1" s="1"/>
  <c r="Q26" i="1"/>
  <c r="R26" i="1" s="1"/>
  <c r="AE26" i="1" s="1"/>
  <c r="Q71" i="1"/>
  <c r="Q50" i="1"/>
  <c r="R50" i="1" s="1"/>
  <c r="AE50" i="1" s="1"/>
  <c r="Q92" i="1"/>
  <c r="R92" i="1" s="1"/>
  <c r="AE92" i="1" s="1"/>
  <c r="Q65" i="1"/>
  <c r="R65" i="1" s="1"/>
  <c r="AE65" i="1" s="1"/>
  <c r="Q16" i="1"/>
  <c r="R16" i="1" s="1"/>
  <c r="AE16" i="1" s="1"/>
  <c r="Q77" i="1"/>
  <c r="R77" i="1" s="1"/>
  <c r="AE77" i="1" s="1"/>
  <c r="Q30" i="1"/>
  <c r="Q37" i="1"/>
  <c r="R37" i="1" s="1"/>
  <c r="AE37" i="1" s="1"/>
  <c r="Q76" i="1"/>
  <c r="R76" i="1" s="1"/>
  <c r="AE76" i="1" s="1"/>
  <c r="Q89" i="1"/>
  <c r="R89" i="1" s="1"/>
  <c r="AE89" i="1" s="1"/>
  <c r="Q9" i="1"/>
  <c r="R9" i="1" s="1"/>
  <c r="AE9" i="1" s="1"/>
  <c r="Q39" i="1"/>
  <c r="Q70" i="1"/>
  <c r="Q36" i="1"/>
  <c r="R36" i="1" s="1"/>
  <c r="AE36" i="1" s="1"/>
  <c r="Q90" i="1"/>
  <c r="R90" i="1" s="1"/>
  <c r="AE90" i="1" s="1"/>
  <c r="Q8" i="1"/>
  <c r="R8" i="1" s="1"/>
  <c r="AE8" i="1" s="1"/>
  <c r="Q3" i="1"/>
  <c r="R3" i="1" s="1"/>
  <c r="AE3" i="1" s="1"/>
  <c r="Q63" i="1"/>
  <c r="Q43" i="1"/>
  <c r="R43" i="1" s="1"/>
  <c r="AE43" i="1" s="1"/>
  <c r="Q42" i="1"/>
  <c r="R42" i="1" s="1"/>
  <c r="AE42" i="1" s="1"/>
  <c r="Q62" i="1"/>
  <c r="Q33" i="1"/>
  <c r="R33" i="1" s="1"/>
  <c r="AE33" i="1" s="1"/>
  <c r="Q93" i="1"/>
  <c r="R93" i="1" s="1"/>
  <c r="AE93" i="1" s="1"/>
  <c r="Q74" i="1"/>
  <c r="R74" i="1" s="1"/>
  <c r="AE74" i="1" s="1"/>
  <c r="Q11" i="1"/>
  <c r="R11" i="1" s="1"/>
  <c r="AE11" i="1" s="1"/>
  <c r="Q27" i="1"/>
  <c r="R27" i="1" s="1"/>
  <c r="AE27" i="1" s="1"/>
  <c r="Q94" i="1"/>
  <c r="R94" i="1" s="1"/>
  <c r="AE94" i="1" s="1"/>
  <c r="Q45" i="1"/>
  <c r="R45" i="1" s="1"/>
  <c r="AE45" i="1" s="1"/>
  <c r="Y74" i="1" l="1"/>
  <c r="Z74" i="1" s="1"/>
  <c r="Y91" i="1"/>
  <c r="Z91" i="1" s="1"/>
  <c r="Y51" i="1"/>
  <c r="Z51" i="1" s="1"/>
  <c r="Y44" i="1"/>
  <c r="Z44" i="1" s="1"/>
  <c r="Y26" i="1"/>
  <c r="Z26" i="1" s="1"/>
  <c r="Y29" i="1"/>
  <c r="Z29" i="1" s="1"/>
  <c r="Y20" i="1"/>
  <c r="Z20" i="1" s="1"/>
  <c r="Y61" i="1"/>
  <c r="Z61" i="1" s="1"/>
  <c r="Y81" i="1"/>
  <c r="Z81" i="1" s="1"/>
  <c r="Y58" i="1"/>
  <c r="Z58" i="1" s="1"/>
  <c r="Y89" i="1"/>
  <c r="Z89" i="1" s="1"/>
  <c r="AD47" i="1"/>
  <c r="AD21" i="1"/>
  <c r="AD53" i="1"/>
  <c r="AD95" i="1"/>
  <c r="AD30" i="1"/>
  <c r="AD63" i="1"/>
  <c r="X79" i="1"/>
  <c r="X15" i="1"/>
  <c r="AD89" i="1"/>
  <c r="AD97" i="1"/>
  <c r="AD32" i="1"/>
  <c r="AD65" i="1"/>
  <c r="AD13" i="1"/>
  <c r="AD103" i="1"/>
  <c r="AD71" i="1"/>
  <c r="AD96" i="1"/>
  <c r="AD23" i="1"/>
  <c r="AD56" i="1"/>
  <c r="X80" i="1"/>
  <c r="AD29" i="1"/>
  <c r="AD62" i="1"/>
  <c r="AD38" i="1"/>
  <c r="AD105" i="1"/>
  <c r="X64" i="1"/>
  <c r="AD40" i="1"/>
  <c r="AD73" i="1"/>
  <c r="AD87" i="1"/>
  <c r="AD31" i="1"/>
  <c r="Z109" i="1" l="1"/>
  <c r="Z110" i="1"/>
  <c r="Y77" i="1"/>
  <c r="Z77" i="1" s="1"/>
</calcChain>
</file>

<file path=xl/sharedStrings.xml><?xml version="1.0" encoding="utf-8"?>
<sst xmlns="http://schemas.openxmlformats.org/spreadsheetml/2006/main" count="1725" uniqueCount="320">
  <si>
    <t>date</t>
  </si>
  <si>
    <t>day</t>
  </si>
  <si>
    <t>note</t>
  </si>
  <si>
    <t>Temperature treatment</t>
  </si>
  <si>
    <t>species</t>
  </si>
  <si>
    <t>pot</t>
  </si>
  <si>
    <t>proteomics analysis</t>
  </si>
  <si>
    <t>pre-heatwave</t>
  </si>
  <si>
    <t>home</t>
  </si>
  <si>
    <t>E. botryoides</t>
  </si>
  <si>
    <t>bot-2</t>
  </si>
  <si>
    <t>yes</t>
  </si>
  <si>
    <t>bot-6</t>
  </si>
  <si>
    <t>bot-7</t>
  </si>
  <si>
    <t>warm</t>
  </si>
  <si>
    <t>bot-24</t>
  </si>
  <si>
    <t>bot-27</t>
  </si>
  <si>
    <t>bot-30</t>
  </si>
  <si>
    <t>E. camaldulensis</t>
  </si>
  <si>
    <t>acam-7</t>
  </si>
  <si>
    <t>acam-8</t>
  </si>
  <si>
    <t>acam-11</t>
  </si>
  <si>
    <t>acam-25</t>
  </si>
  <si>
    <t>acam-27</t>
  </si>
  <si>
    <t>acam-28</t>
  </si>
  <si>
    <t>E. smithii</t>
  </si>
  <si>
    <t>smit-2</t>
  </si>
  <si>
    <t>smit-9</t>
  </si>
  <si>
    <t>smit-11</t>
  </si>
  <si>
    <t>smit-22</t>
  </si>
  <si>
    <t>smit-27</t>
  </si>
  <si>
    <t>smit-28</t>
  </si>
  <si>
    <t>E. tereticornis</t>
  </si>
  <si>
    <t>bter-2</t>
  </si>
  <si>
    <t>bter-6</t>
  </si>
  <si>
    <t>bter-7</t>
  </si>
  <si>
    <t>bter-21</t>
  </si>
  <si>
    <t>bter-29</t>
  </si>
  <si>
    <t>bter-30</t>
  </si>
  <si>
    <t>heatwave</t>
  </si>
  <si>
    <t>1 day post-heatwave (recovery)</t>
  </si>
  <si>
    <t>6-days post-heatwave (recovery)</t>
  </si>
  <si>
    <t>plant id</t>
  </si>
  <si>
    <t>1-bot-2</t>
  </si>
  <si>
    <t>1-bot-6</t>
  </si>
  <si>
    <t>1-bot-7</t>
  </si>
  <si>
    <t>1-bot-24</t>
  </si>
  <si>
    <t>1-bot-27</t>
  </si>
  <si>
    <t>1-bot-30</t>
  </si>
  <si>
    <t>1-acam-7</t>
  </si>
  <si>
    <t>1-acam-8</t>
  </si>
  <si>
    <t>1-acam-11</t>
  </si>
  <si>
    <t>1-acam-25</t>
  </si>
  <si>
    <t>1-acam-27</t>
  </si>
  <si>
    <t>1-acam-28</t>
  </si>
  <si>
    <t>1-smit-2</t>
  </si>
  <si>
    <t>1-smit-9</t>
  </si>
  <si>
    <t>1-smit-11</t>
  </si>
  <si>
    <t>1-smit-22</t>
  </si>
  <si>
    <t>1-smit-23</t>
  </si>
  <si>
    <t>1-smit-27</t>
  </si>
  <si>
    <t>1-smit-28</t>
  </si>
  <si>
    <t>1-bter-2</t>
  </si>
  <si>
    <t>1-bter-6</t>
  </si>
  <si>
    <t>1-bter-7</t>
  </si>
  <si>
    <t>1-bter-21</t>
  </si>
  <si>
    <t>1-bter-29</t>
  </si>
  <si>
    <t>1-bter-30</t>
  </si>
  <si>
    <t>7-bot-2</t>
  </si>
  <si>
    <t>7-bot-6</t>
  </si>
  <si>
    <t>7-bot-7</t>
  </si>
  <si>
    <t>7-bot-24</t>
  </si>
  <si>
    <t>7-bot-27</t>
  </si>
  <si>
    <t>7-bot-30</t>
  </si>
  <si>
    <t>7-acam-7</t>
  </si>
  <si>
    <t>7-acam-8</t>
  </si>
  <si>
    <t>7-acam-11</t>
  </si>
  <si>
    <t>7-acam-25</t>
  </si>
  <si>
    <t>7-acam-27</t>
  </si>
  <si>
    <t>7-acam-28</t>
  </si>
  <si>
    <t>7-smit-2</t>
  </si>
  <si>
    <t>7-smit-9</t>
  </si>
  <si>
    <t>7-smit-11</t>
  </si>
  <si>
    <t>7-smit-22</t>
  </si>
  <si>
    <t>7-smit-23</t>
  </si>
  <si>
    <t>7-smit-27</t>
  </si>
  <si>
    <t>7-smit-28</t>
  </si>
  <si>
    <t>7-bter-2</t>
  </si>
  <si>
    <t>7-bter-6</t>
  </si>
  <si>
    <t>7-bter-7</t>
  </si>
  <si>
    <t>7-bter-21</t>
  </si>
  <si>
    <t>7-bter-29</t>
  </si>
  <si>
    <t>7-bter-30</t>
  </si>
  <si>
    <t>9-bot-2</t>
  </si>
  <si>
    <t>9-bot-6</t>
  </si>
  <si>
    <t>9-bot-7</t>
  </si>
  <si>
    <t>9-bot-24</t>
  </si>
  <si>
    <t>9-bot-27</t>
  </si>
  <si>
    <t>9-bot-30</t>
  </si>
  <si>
    <t>9-acam-7</t>
  </si>
  <si>
    <t>9-acam-8</t>
  </si>
  <si>
    <t>9-acam-11</t>
  </si>
  <si>
    <t>9-acam-25</t>
  </si>
  <si>
    <t>9-acam-27</t>
  </si>
  <si>
    <t>9-acam-28</t>
  </si>
  <si>
    <t>9-smit-2</t>
  </si>
  <si>
    <t>9-smit-9</t>
  </si>
  <si>
    <t>9-smit-11</t>
  </si>
  <si>
    <t>9-smit-22</t>
  </si>
  <si>
    <t>9-smit-23</t>
  </si>
  <si>
    <t>9-smit-27</t>
  </si>
  <si>
    <t>9-smit-28</t>
  </si>
  <si>
    <t>9-bter-2</t>
  </si>
  <si>
    <t>9-bter-6</t>
  </si>
  <si>
    <t>9-bter-7</t>
  </si>
  <si>
    <t>9-bter-21</t>
  </si>
  <si>
    <t>9-bter-29</t>
  </si>
  <si>
    <t>9-bter-30</t>
  </si>
  <si>
    <t>14-bot-2</t>
  </si>
  <si>
    <t>14-bot-6</t>
  </si>
  <si>
    <t>14-bot-7</t>
  </si>
  <si>
    <t>14-bot-24</t>
  </si>
  <si>
    <t>14-bot-27</t>
  </si>
  <si>
    <t>14-bot-30</t>
  </si>
  <si>
    <t>14-acam-7</t>
  </si>
  <si>
    <t>14-acam-8</t>
  </si>
  <si>
    <t>14-acam-11</t>
  </si>
  <si>
    <t>14-acam-25</t>
  </si>
  <si>
    <t>14-acam-27</t>
  </si>
  <si>
    <t>14-acam-28</t>
  </si>
  <si>
    <t>14-smit-2</t>
  </si>
  <si>
    <t>14-smit-9</t>
  </si>
  <si>
    <t>14-smit-11</t>
  </si>
  <si>
    <t>14-smit-22</t>
  </si>
  <si>
    <t>14-smit-23</t>
  </si>
  <si>
    <t>14-smit-27</t>
  </si>
  <si>
    <t>14-smit-28</t>
  </si>
  <si>
    <t>14-bter-2</t>
  </si>
  <si>
    <t>14-bter-6</t>
  </si>
  <si>
    <t>14-bter-7</t>
  </si>
  <si>
    <t>14-bter-21</t>
  </si>
  <si>
    <t>14-bter-29</t>
  </si>
  <si>
    <t>14-bter-30</t>
  </si>
  <si>
    <t>Extraction</t>
  </si>
  <si>
    <t>Dry Weight</t>
  </si>
  <si>
    <t>sample id (day-species abbreviation-pot)</t>
  </si>
  <si>
    <t>Sample ID</t>
  </si>
  <si>
    <t>Extraction ID</t>
  </si>
  <si>
    <t>Random Number for Random Sample Sorting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</si>
  <si>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</si>
  <si>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</si>
  <si>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</si>
  <si>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</si>
  <si>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</si>
  <si>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</si>
  <si>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</si>
  <si>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</si>
  <si>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</si>
  <si>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</si>
  <si>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</si>
  <si>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</si>
  <si>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</si>
  <si>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</si>
  <si>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</si>
  <si>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</si>
  <si>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</si>
  <si>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</si>
  <si>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</si>
  <si>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</si>
  <si>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</si>
  <si>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</si>
  <si>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</si>
  <si>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</si>
  <si>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</si>
  <si>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</si>
  <si>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</si>
  <si>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</si>
  <si>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</si>
  <si>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</si>
  <si>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</si>
  <si>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</si>
  <si>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</si>
  <si>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</si>
  <si>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</si>
  <si>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</si>
  <si>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</si>
  <si>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</si>
  <si>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</si>
  <si>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</si>
  <si>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</si>
  <si>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</si>
  <si>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</si>
  <si>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</si>
  <si>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</si>
  <si>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</si>
  <si>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</si>
  <si>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</si>
  <si>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</si>
  <si>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</si>
  <si>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</si>
  <si>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</si>
  <si>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</si>
  <si>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</si>
  <si>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</si>
  <si>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</si>
  <si>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</si>
  <si>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</si>
  <si>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</si>
  <si>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</si>
  <si>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</si>
  <si>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</si>
  <si>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</si>
  <si>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</si>
  <si>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</si>
  <si>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</si>
  <si>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</si>
  <si>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</si>
  <si>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</si>
  <si>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</si>
  <si>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</si>
  <si>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</si>
  <si>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</si>
  <si>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</si>
  <si>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</si>
  <si>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</si>
  <si>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</si>
  <si>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</si>
  <si>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</si>
  <si>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</si>
  <si>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</si>
  <si>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</si>
  <si>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</si>
  <si>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</si>
  <si>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</si>
  <si>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</si>
  <si>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</si>
  <si>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</si>
  <si>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</si>
  <si>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</si>
  <si>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</si>
  <si>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</si>
  <si>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</si>
  <si>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</si>
  <si>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</si>
  <si>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</si>
  <si>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Day 1</t>
  </si>
  <si>
    <t>Day 9</t>
  </si>
  <si>
    <t>Day 14</t>
  </si>
  <si>
    <t>Day 7</t>
  </si>
  <si>
    <t>Species bot</t>
  </si>
  <si>
    <t>Species acam</t>
  </si>
  <si>
    <t>Species smit</t>
  </si>
  <si>
    <t>Species bter</t>
  </si>
  <si>
    <t>Pot 2</t>
  </si>
  <si>
    <t>Pot 6</t>
  </si>
  <si>
    <t>Pot 7</t>
  </si>
  <si>
    <t>Pot 24</t>
  </si>
  <si>
    <t>Pot 27</t>
  </si>
  <si>
    <t>Pot 30</t>
  </si>
  <si>
    <t>Pot 8</t>
  </si>
  <si>
    <t>Pot 11</t>
  </si>
  <si>
    <t>Pot 25</t>
  </si>
  <si>
    <t>Pot 28</t>
  </si>
  <si>
    <t>Pot 9</t>
  </si>
  <si>
    <t>Pot 22</t>
  </si>
  <si>
    <t>Pot 21</t>
  </si>
  <si>
    <t>Pot 29</t>
  </si>
  <si>
    <t>acam</t>
  </si>
  <si>
    <t>bot</t>
  </si>
  <si>
    <t>bter</t>
  </si>
  <si>
    <t>smit</t>
  </si>
  <si>
    <t>Day</t>
  </si>
  <si>
    <t>Species</t>
  </si>
  <si>
    <t>Pot</t>
  </si>
  <si>
    <t>Dry Weight of Dry Weight Sample (g)</t>
  </si>
  <si>
    <t>Fresh Weight of Dry Weight Sample (g)</t>
  </si>
  <si>
    <t>species abbreviation</t>
  </si>
  <si>
    <t>Fresh Weight of Extraction Sample (g)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</si>
  <si>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</si>
  <si>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</si>
  <si>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</si>
  <si>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</si>
  <si>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</si>
  <si>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</si>
  <si>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</si>
  <si>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</si>
  <si>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</si>
  <si>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</si>
  <si>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</si>
  <si>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Notes</t>
  </si>
  <si>
    <t>Repeated - no leaf present in envelope</t>
  </si>
  <si>
    <t>Repeated - photo's didn't save so no leaf area was available</t>
  </si>
  <si>
    <t>Repeated - Ethanol:ether was poured in to alkylated samples, protein couldn't be recovered</t>
  </si>
  <si>
    <t>Repeated - Chlorophyll sample was lost</t>
  </si>
  <si>
    <t>Protein Extract Concentration (protein assay, ug/uL)</t>
  </si>
  <si>
    <t>Protein Assay %CV</t>
  </si>
  <si>
    <t>Protein Extract Volume (uL)</t>
  </si>
  <si>
    <t>Extract Protein Amount (ug, protein assay)</t>
  </si>
  <si>
    <t>Protein per FW (mg/g, protein assay)</t>
  </si>
  <si>
    <t xml:space="preserve">Mean Protein per FW (mg/g, protein assay)
</t>
  </si>
  <si>
    <t>%CV Protein per FW (mg/g, protein assay)</t>
  </si>
  <si>
    <t>Protein per DW (mg/g, protein assay)</t>
  </si>
  <si>
    <t xml:space="preserve">Mean Protein per DW (mg/g, protein assay)
</t>
  </si>
  <si>
    <t xml:space="preserve">%CV Protein per DW (mg/g, protein assay)
</t>
  </si>
  <si>
    <t>Protein per Leaf Area (mg/cm2, protein assay)</t>
  </si>
  <si>
    <t>%Ovalbumin of Total Protein</t>
  </si>
  <si>
    <t>Mean Protein per Leaf Area (mg/cm2, protein assay)</t>
  </si>
  <si>
    <t>%CV Protein per Leaf Area (mg/cm2, protein assay)</t>
  </si>
  <si>
    <t xml:space="preserve">Digest Protein Amount (ug)
</t>
  </si>
  <si>
    <t>Amount Protease in Digest (ug)</t>
  </si>
  <si>
    <t>uL Protein Extract per Digest</t>
  </si>
  <si>
    <t>Mean of protein/FW %CV</t>
  </si>
  <si>
    <t>Median of protein/FW %CV</t>
  </si>
  <si>
    <t>Ovalbumin to Add to Extraction Samples (ul of 0.5 ug/uL)</t>
  </si>
  <si>
    <t>Extraction Sample Leaf Area (cm^2)</t>
  </si>
  <si>
    <t>Dry Weight Sample Leaf Area (cm^2)</t>
  </si>
  <si>
    <t>amount ovalbumin added (ug)</t>
  </si>
  <si>
    <t>Name changed from "Euc Sample Data Master.xls" to "Aspinwall Euc Sample Data Master.xls"</t>
  </si>
  <si>
    <t>Samples that are highlighted yellow are samples that needed a second lavapep assay done (%CV was too high)</t>
  </si>
  <si>
    <t>Sample was lost and needed to be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</si>
</sst>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 applyProtection="1">
      <protection locked="0"/>
    </xf>
    <xf numFmtId="14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4" xfId="0" applyFont="1" applyBorder="1"/>
    <xf numFmtId="0" fontId="0" fillId="0" borderId="4" xfId="0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Fill="1" applyBorder="1"/>
    <xf numFmtId="0" fontId="0" fillId="0" borderId="0" xfId="0" applyFill="1" applyBorder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0" xfId="0" applyBorder="1" applyAlignment="1" applyProtection="1">
      <alignment wrapText="1"/>
      <protection locked="0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Border="1"/>
    <xf numFmtId="14" fontId="3" fillId="0" borderId="0" xfId="0" applyNumberFormat="1" applyFont="1" applyBorder="1"/>
    <xf numFmtId="0" fontId="3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 applyBorder="1"/>
    <xf numFmtId="0" fontId="4" fillId="0" borderId="0" xfId="0" applyFont="1"/>
    <xf numFmtId="164" fontId="4" fillId="0" borderId="0" xfId="0" applyNumberFormat="1" applyFont="1"/>
    <xf numFmtId="0" fontId="3" fillId="0" borderId="0" xfId="0" applyFont="1" applyFill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2" borderId="0" xfId="0" applyFill="1" applyBorder="1"/>
    <xf numFmtId="0" fontId="2" fillId="0" borderId="0" xfId="0" applyFont="1" applyFill="1" applyAlignment="1">
      <alignment wrapText="1"/>
    </xf>
    <xf numFmtId="0" fontId="3" fillId="0" borderId="0" xfId="0" applyFont="1" applyFill="1"/>
    <xf numFmtId="165" fontId="4" fillId="0" borderId="0" xfId="0" applyNumberFormat="1" applyFont="1"/>
    <xf numFmtId="14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9.7109375" bestFit="1" customWidth="1"/>
  </cols>
  <sheetData>
    <row r="1" spans="1:2" x14ac:dyDescent="0.25">
      <c r="A1" s="57">
        <v>42314</v>
      </c>
      <c r="B1" t="s">
        <v>318</v>
      </c>
    </row>
    <row r="2" spans="1:2" x14ac:dyDescent="0.25">
      <c r="A2" s="57">
        <v>42522</v>
      </c>
      <c r="B2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Y110" sqref="Y110"/>
    </sheetView>
  </sheetViews>
  <sheetFormatPr defaultColWidth="8.85546875" defaultRowHeight="15" x14ac:dyDescent="0.25"/>
  <cols>
    <col min="1" max="1" width="16.7109375" customWidth="1"/>
    <col min="2" max="2" width="10.7109375" bestFit="1" customWidth="1"/>
    <col min="3" max="3" width="4.140625" bestFit="1" customWidth="1"/>
    <col min="4" max="4" width="8.85546875" customWidth="1"/>
    <col min="5" max="5" width="4" bestFit="1" customWidth="1"/>
    <col min="6" max="6" width="14.7109375" customWidth="1"/>
    <col min="7" max="7" width="13.140625" style="3" customWidth="1"/>
    <col min="8" max="8" width="15.7109375" bestFit="1" customWidth="1"/>
    <col min="9" max="9" width="8.28515625" bestFit="1" customWidth="1"/>
    <col min="10" max="10" width="13.140625" customWidth="1"/>
    <col min="11" max="11" width="12.140625" style="4" bestFit="1" customWidth="1"/>
    <col min="12" max="12" width="12.140625" style="4" customWidth="1"/>
    <col min="13" max="13" width="16.85546875" customWidth="1"/>
    <col min="14" max="14" width="13.42578125" customWidth="1"/>
    <col min="15" max="16" width="11.42578125" style="34" customWidth="1"/>
    <col min="17" max="18" width="14.85546875" style="36" customWidth="1"/>
    <col min="19" max="19" width="9.140625" customWidth="1"/>
    <col min="20" max="20" width="13.42578125" customWidth="1"/>
    <col min="21" max="21" width="9.140625" style="3" customWidth="1"/>
    <col min="22" max="24" width="9.140625" customWidth="1"/>
    <col min="25" max="25" width="10.42578125" customWidth="1"/>
    <col min="26" max="30" width="9.140625" customWidth="1"/>
    <col min="31" max="31" width="13.42578125" customWidth="1"/>
    <col min="32" max="33" width="9.140625" customWidth="1"/>
    <col min="36" max="36" width="8.85546875" style="52"/>
    <col min="260" max="260" width="10.7109375" bestFit="1" customWidth="1"/>
    <col min="261" max="261" width="4.140625" bestFit="1" customWidth="1"/>
    <col min="262" max="262" width="30.7109375" bestFit="1" customWidth="1"/>
    <col min="263" max="263" width="22.42578125" bestFit="1" customWidth="1"/>
    <col min="264" max="264" width="15.7109375" bestFit="1" customWidth="1"/>
    <col min="265" max="265" width="7.42578125" customWidth="1"/>
    <col min="266" max="266" width="12.42578125" customWidth="1"/>
    <col min="267" max="267" width="18.7109375" bestFit="1" customWidth="1"/>
    <col min="516" max="516" width="10.7109375" bestFit="1" customWidth="1"/>
    <col min="517" max="517" width="4.140625" bestFit="1" customWidth="1"/>
    <col min="518" max="518" width="30.7109375" bestFit="1" customWidth="1"/>
    <col min="519" max="519" width="22.42578125" bestFit="1" customWidth="1"/>
    <col min="520" max="520" width="15.7109375" bestFit="1" customWidth="1"/>
    <col min="521" max="521" width="7.42578125" customWidth="1"/>
    <col min="522" max="522" width="12.42578125" customWidth="1"/>
    <col min="523" max="523" width="18.7109375" bestFit="1" customWidth="1"/>
    <col min="772" max="772" width="10.7109375" bestFit="1" customWidth="1"/>
    <col min="773" max="773" width="4.140625" bestFit="1" customWidth="1"/>
    <col min="774" max="774" width="30.7109375" bestFit="1" customWidth="1"/>
    <col min="775" max="775" width="22.42578125" bestFit="1" customWidth="1"/>
    <col min="776" max="776" width="15.7109375" bestFit="1" customWidth="1"/>
    <col min="777" max="777" width="7.42578125" customWidth="1"/>
    <col min="778" max="778" width="12.42578125" customWidth="1"/>
    <col min="779" max="779" width="18.7109375" bestFit="1" customWidth="1"/>
    <col min="1028" max="1028" width="10.7109375" bestFit="1" customWidth="1"/>
    <col min="1029" max="1029" width="4.140625" bestFit="1" customWidth="1"/>
    <col min="1030" max="1030" width="30.7109375" bestFit="1" customWidth="1"/>
    <col min="1031" max="1031" width="22.42578125" bestFit="1" customWidth="1"/>
    <col min="1032" max="1032" width="15.7109375" bestFit="1" customWidth="1"/>
    <col min="1033" max="1033" width="7.42578125" customWidth="1"/>
    <col min="1034" max="1034" width="12.42578125" customWidth="1"/>
    <col min="1035" max="1035" width="18.7109375" bestFit="1" customWidth="1"/>
    <col min="1284" max="1284" width="10.7109375" bestFit="1" customWidth="1"/>
    <col min="1285" max="1285" width="4.140625" bestFit="1" customWidth="1"/>
    <col min="1286" max="1286" width="30.7109375" bestFit="1" customWidth="1"/>
    <col min="1287" max="1287" width="22.42578125" bestFit="1" customWidth="1"/>
    <col min="1288" max="1288" width="15.7109375" bestFit="1" customWidth="1"/>
    <col min="1289" max="1289" width="7.42578125" customWidth="1"/>
    <col min="1290" max="1290" width="12.42578125" customWidth="1"/>
    <col min="1291" max="1291" width="18.7109375" bestFit="1" customWidth="1"/>
    <col min="1540" max="1540" width="10.7109375" bestFit="1" customWidth="1"/>
    <col min="1541" max="1541" width="4.140625" bestFit="1" customWidth="1"/>
    <col min="1542" max="1542" width="30.7109375" bestFit="1" customWidth="1"/>
    <col min="1543" max="1543" width="22.42578125" bestFit="1" customWidth="1"/>
    <col min="1544" max="1544" width="15.7109375" bestFit="1" customWidth="1"/>
    <col min="1545" max="1545" width="7.42578125" customWidth="1"/>
    <col min="1546" max="1546" width="12.42578125" customWidth="1"/>
    <col min="1547" max="1547" width="18.7109375" bestFit="1" customWidth="1"/>
    <col min="1796" max="1796" width="10.7109375" bestFit="1" customWidth="1"/>
    <col min="1797" max="1797" width="4.140625" bestFit="1" customWidth="1"/>
    <col min="1798" max="1798" width="30.7109375" bestFit="1" customWidth="1"/>
    <col min="1799" max="1799" width="22.42578125" bestFit="1" customWidth="1"/>
    <col min="1800" max="1800" width="15.7109375" bestFit="1" customWidth="1"/>
    <col min="1801" max="1801" width="7.42578125" customWidth="1"/>
    <col min="1802" max="1802" width="12.42578125" customWidth="1"/>
    <col min="1803" max="1803" width="18.7109375" bestFit="1" customWidth="1"/>
    <col min="2052" max="2052" width="10.7109375" bestFit="1" customWidth="1"/>
    <col min="2053" max="2053" width="4.140625" bestFit="1" customWidth="1"/>
    <col min="2054" max="2054" width="30.7109375" bestFit="1" customWidth="1"/>
    <col min="2055" max="2055" width="22.42578125" bestFit="1" customWidth="1"/>
    <col min="2056" max="2056" width="15.7109375" bestFit="1" customWidth="1"/>
    <col min="2057" max="2057" width="7.42578125" customWidth="1"/>
    <col min="2058" max="2058" width="12.42578125" customWidth="1"/>
    <col min="2059" max="2059" width="18.7109375" bestFit="1" customWidth="1"/>
    <col min="2308" max="2308" width="10.7109375" bestFit="1" customWidth="1"/>
    <col min="2309" max="2309" width="4.140625" bestFit="1" customWidth="1"/>
    <col min="2310" max="2310" width="30.7109375" bestFit="1" customWidth="1"/>
    <col min="2311" max="2311" width="22.42578125" bestFit="1" customWidth="1"/>
    <col min="2312" max="2312" width="15.7109375" bestFit="1" customWidth="1"/>
    <col min="2313" max="2313" width="7.42578125" customWidth="1"/>
    <col min="2314" max="2314" width="12.42578125" customWidth="1"/>
    <col min="2315" max="2315" width="18.7109375" bestFit="1" customWidth="1"/>
    <col min="2564" max="2564" width="10.7109375" bestFit="1" customWidth="1"/>
    <col min="2565" max="2565" width="4.140625" bestFit="1" customWidth="1"/>
    <col min="2566" max="2566" width="30.7109375" bestFit="1" customWidth="1"/>
    <col min="2567" max="2567" width="22.42578125" bestFit="1" customWidth="1"/>
    <col min="2568" max="2568" width="15.7109375" bestFit="1" customWidth="1"/>
    <col min="2569" max="2569" width="7.42578125" customWidth="1"/>
    <col min="2570" max="2570" width="12.42578125" customWidth="1"/>
    <col min="2571" max="2571" width="18.7109375" bestFit="1" customWidth="1"/>
    <col min="2820" max="2820" width="10.7109375" bestFit="1" customWidth="1"/>
    <col min="2821" max="2821" width="4.140625" bestFit="1" customWidth="1"/>
    <col min="2822" max="2822" width="30.7109375" bestFit="1" customWidth="1"/>
    <col min="2823" max="2823" width="22.42578125" bestFit="1" customWidth="1"/>
    <col min="2824" max="2824" width="15.7109375" bestFit="1" customWidth="1"/>
    <col min="2825" max="2825" width="7.42578125" customWidth="1"/>
    <col min="2826" max="2826" width="12.42578125" customWidth="1"/>
    <col min="2827" max="2827" width="18.7109375" bestFit="1" customWidth="1"/>
    <col min="3076" max="3076" width="10.7109375" bestFit="1" customWidth="1"/>
    <col min="3077" max="3077" width="4.140625" bestFit="1" customWidth="1"/>
    <col min="3078" max="3078" width="30.7109375" bestFit="1" customWidth="1"/>
    <col min="3079" max="3079" width="22.42578125" bestFit="1" customWidth="1"/>
    <col min="3080" max="3080" width="15.7109375" bestFit="1" customWidth="1"/>
    <col min="3081" max="3081" width="7.42578125" customWidth="1"/>
    <col min="3082" max="3082" width="12.42578125" customWidth="1"/>
    <col min="3083" max="3083" width="18.7109375" bestFit="1" customWidth="1"/>
    <col min="3332" max="3332" width="10.7109375" bestFit="1" customWidth="1"/>
    <col min="3333" max="3333" width="4.140625" bestFit="1" customWidth="1"/>
    <col min="3334" max="3334" width="30.7109375" bestFit="1" customWidth="1"/>
    <col min="3335" max="3335" width="22.42578125" bestFit="1" customWidth="1"/>
    <col min="3336" max="3336" width="15.7109375" bestFit="1" customWidth="1"/>
    <col min="3337" max="3337" width="7.42578125" customWidth="1"/>
    <col min="3338" max="3338" width="12.42578125" customWidth="1"/>
    <col min="3339" max="3339" width="18.7109375" bestFit="1" customWidth="1"/>
    <col min="3588" max="3588" width="10.7109375" bestFit="1" customWidth="1"/>
    <col min="3589" max="3589" width="4.140625" bestFit="1" customWidth="1"/>
    <col min="3590" max="3590" width="30.7109375" bestFit="1" customWidth="1"/>
    <col min="3591" max="3591" width="22.42578125" bestFit="1" customWidth="1"/>
    <col min="3592" max="3592" width="15.7109375" bestFit="1" customWidth="1"/>
    <col min="3593" max="3593" width="7.42578125" customWidth="1"/>
    <col min="3594" max="3594" width="12.42578125" customWidth="1"/>
    <col min="3595" max="3595" width="18.7109375" bestFit="1" customWidth="1"/>
    <col min="3844" max="3844" width="10.7109375" bestFit="1" customWidth="1"/>
    <col min="3845" max="3845" width="4.140625" bestFit="1" customWidth="1"/>
    <col min="3846" max="3846" width="30.7109375" bestFit="1" customWidth="1"/>
    <col min="3847" max="3847" width="22.42578125" bestFit="1" customWidth="1"/>
    <col min="3848" max="3848" width="15.7109375" bestFit="1" customWidth="1"/>
    <col min="3849" max="3849" width="7.42578125" customWidth="1"/>
    <col min="3850" max="3850" width="12.42578125" customWidth="1"/>
    <col min="3851" max="3851" width="18.7109375" bestFit="1" customWidth="1"/>
    <col min="4100" max="4100" width="10.7109375" bestFit="1" customWidth="1"/>
    <col min="4101" max="4101" width="4.140625" bestFit="1" customWidth="1"/>
    <col min="4102" max="4102" width="30.7109375" bestFit="1" customWidth="1"/>
    <col min="4103" max="4103" width="22.42578125" bestFit="1" customWidth="1"/>
    <col min="4104" max="4104" width="15.7109375" bestFit="1" customWidth="1"/>
    <col min="4105" max="4105" width="7.42578125" customWidth="1"/>
    <col min="4106" max="4106" width="12.42578125" customWidth="1"/>
    <col min="4107" max="4107" width="18.7109375" bestFit="1" customWidth="1"/>
    <col min="4356" max="4356" width="10.7109375" bestFit="1" customWidth="1"/>
    <col min="4357" max="4357" width="4.140625" bestFit="1" customWidth="1"/>
    <col min="4358" max="4358" width="30.7109375" bestFit="1" customWidth="1"/>
    <col min="4359" max="4359" width="22.42578125" bestFit="1" customWidth="1"/>
    <col min="4360" max="4360" width="15.7109375" bestFit="1" customWidth="1"/>
    <col min="4361" max="4361" width="7.42578125" customWidth="1"/>
    <col min="4362" max="4362" width="12.42578125" customWidth="1"/>
    <col min="4363" max="4363" width="18.7109375" bestFit="1" customWidth="1"/>
    <col min="4612" max="4612" width="10.7109375" bestFit="1" customWidth="1"/>
    <col min="4613" max="4613" width="4.140625" bestFit="1" customWidth="1"/>
    <col min="4614" max="4614" width="30.7109375" bestFit="1" customWidth="1"/>
    <col min="4615" max="4615" width="22.42578125" bestFit="1" customWidth="1"/>
    <col min="4616" max="4616" width="15.7109375" bestFit="1" customWidth="1"/>
    <col min="4617" max="4617" width="7.42578125" customWidth="1"/>
    <col min="4618" max="4618" width="12.42578125" customWidth="1"/>
    <col min="4619" max="4619" width="18.7109375" bestFit="1" customWidth="1"/>
    <col min="4868" max="4868" width="10.7109375" bestFit="1" customWidth="1"/>
    <col min="4869" max="4869" width="4.140625" bestFit="1" customWidth="1"/>
    <col min="4870" max="4870" width="30.7109375" bestFit="1" customWidth="1"/>
    <col min="4871" max="4871" width="22.42578125" bestFit="1" customWidth="1"/>
    <col min="4872" max="4872" width="15.7109375" bestFit="1" customWidth="1"/>
    <col min="4873" max="4873" width="7.42578125" customWidth="1"/>
    <col min="4874" max="4874" width="12.42578125" customWidth="1"/>
    <col min="4875" max="4875" width="18.7109375" bestFit="1" customWidth="1"/>
    <col min="5124" max="5124" width="10.7109375" bestFit="1" customWidth="1"/>
    <col min="5125" max="5125" width="4.140625" bestFit="1" customWidth="1"/>
    <col min="5126" max="5126" width="30.7109375" bestFit="1" customWidth="1"/>
    <col min="5127" max="5127" width="22.42578125" bestFit="1" customWidth="1"/>
    <col min="5128" max="5128" width="15.7109375" bestFit="1" customWidth="1"/>
    <col min="5129" max="5129" width="7.42578125" customWidth="1"/>
    <col min="5130" max="5130" width="12.42578125" customWidth="1"/>
    <col min="5131" max="5131" width="18.7109375" bestFit="1" customWidth="1"/>
    <col min="5380" max="5380" width="10.7109375" bestFit="1" customWidth="1"/>
    <col min="5381" max="5381" width="4.140625" bestFit="1" customWidth="1"/>
    <col min="5382" max="5382" width="30.7109375" bestFit="1" customWidth="1"/>
    <col min="5383" max="5383" width="22.42578125" bestFit="1" customWidth="1"/>
    <col min="5384" max="5384" width="15.7109375" bestFit="1" customWidth="1"/>
    <col min="5385" max="5385" width="7.42578125" customWidth="1"/>
    <col min="5386" max="5386" width="12.42578125" customWidth="1"/>
    <col min="5387" max="5387" width="18.7109375" bestFit="1" customWidth="1"/>
    <col min="5636" max="5636" width="10.7109375" bestFit="1" customWidth="1"/>
    <col min="5637" max="5637" width="4.140625" bestFit="1" customWidth="1"/>
    <col min="5638" max="5638" width="30.7109375" bestFit="1" customWidth="1"/>
    <col min="5639" max="5639" width="22.42578125" bestFit="1" customWidth="1"/>
    <col min="5640" max="5640" width="15.7109375" bestFit="1" customWidth="1"/>
    <col min="5641" max="5641" width="7.42578125" customWidth="1"/>
    <col min="5642" max="5642" width="12.42578125" customWidth="1"/>
    <col min="5643" max="5643" width="18.7109375" bestFit="1" customWidth="1"/>
    <col min="5892" max="5892" width="10.7109375" bestFit="1" customWidth="1"/>
    <col min="5893" max="5893" width="4.140625" bestFit="1" customWidth="1"/>
    <col min="5894" max="5894" width="30.7109375" bestFit="1" customWidth="1"/>
    <col min="5895" max="5895" width="22.42578125" bestFit="1" customWidth="1"/>
    <col min="5896" max="5896" width="15.7109375" bestFit="1" customWidth="1"/>
    <col min="5897" max="5897" width="7.42578125" customWidth="1"/>
    <col min="5898" max="5898" width="12.42578125" customWidth="1"/>
    <col min="5899" max="5899" width="18.7109375" bestFit="1" customWidth="1"/>
    <col min="6148" max="6148" width="10.7109375" bestFit="1" customWidth="1"/>
    <col min="6149" max="6149" width="4.140625" bestFit="1" customWidth="1"/>
    <col min="6150" max="6150" width="30.7109375" bestFit="1" customWidth="1"/>
    <col min="6151" max="6151" width="22.42578125" bestFit="1" customWidth="1"/>
    <col min="6152" max="6152" width="15.7109375" bestFit="1" customWidth="1"/>
    <col min="6153" max="6153" width="7.42578125" customWidth="1"/>
    <col min="6154" max="6154" width="12.42578125" customWidth="1"/>
    <col min="6155" max="6155" width="18.7109375" bestFit="1" customWidth="1"/>
    <col min="6404" max="6404" width="10.7109375" bestFit="1" customWidth="1"/>
    <col min="6405" max="6405" width="4.140625" bestFit="1" customWidth="1"/>
    <col min="6406" max="6406" width="30.7109375" bestFit="1" customWidth="1"/>
    <col min="6407" max="6407" width="22.42578125" bestFit="1" customWidth="1"/>
    <col min="6408" max="6408" width="15.7109375" bestFit="1" customWidth="1"/>
    <col min="6409" max="6409" width="7.42578125" customWidth="1"/>
    <col min="6410" max="6410" width="12.42578125" customWidth="1"/>
    <col min="6411" max="6411" width="18.7109375" bestFit="1" customWidth="1"/>
    <col min="6660" max="6660" width="10.7109375" bestFit="1" customWidth="1"/>
    <col min="6661" max="6661" width="4.140625" bestFit="1" customWidth="1"/>
    <col min="6662" max="6662" width="30.7109375" bestFit="1" customWidth="1"/>
    <col min="6663" max="6663" width="22.42578125" bestFit="1" customWidth="1"/>
    <col min="6664" max="6664" width="15.7109375" bestFit="1" customWidth="1"/>
    <col min="6665" max="6665" width="7.42578125" customWidth="1"/>
    <col min="6666" max="6666" width="12.42578125" customWidth="1"/>
    <col min="6667" max="6667" width="18.7109375" bestFit="1" customWidth="1"/>
    <col min="6916" max="6916" width="10.7109375" bestFit="1" customWidth="1"/>
    <col min="6917" max="6917" width="4.140625" bestFit="1" customWidth="1"/>
    <col min="6918" max="6918" width="30.7109375" bestFit="1" customWidth="1"/>
    <col min="6919" max="6919" width="22.42578125" bestFit="1" customWidth="1"/>
    <col min="6920" max="6920" width="15.7109375" bestFit="1" customWidth="1"/>
    <col min="6921" max="6921" width="7.42578125" customWidth="1"/>
    <col min="6922" max="6922" width="12.42578125" customWidth="1"/>
    <col min="6923" max="6923" width="18.7109375" bestFit="1" customWidth="1"/>
    <col min="7172" max="7172" width="10.7109375" bestFit="1" customWidth="1"/>
    <col min="7173" max="7173" width="4.140625" bestFit="1" customWidth="1"/>
    <col min="7174" max="7174" width="30.7109375" bestFit="1" customWidth="1"/>
    <col min="7175" max="7175" width="22.42578125" bestFit="1" customWidth="1"/>
    <col min="7176" max="7176" width="15.7109375" bestFit="1" customWidth="1"/>
    <col min="7177" max="7177" width="7.42578125" customWidth="1"/>
    <col min="7178" max="7178" width="12.42578125" customWidth="1"/>
    <col min="7179" max="7179" width="18.7109375" bestFit="1" customWidth="1"/>
    <col min="7428" max="7428" width="10.7109375" bestFit="1" customWidth="1"/>
    <col min="7429" max="7429" width="4.140625" bestFit="1" customWidth="1"/>
    <col min="7430" max="7430" width="30.7109375" bestFit="1" customWidth="1"/>
    <col min="7431" max="7431" width="22.42578125" bestFit="1" customWidth="1"/>
    <col min="7432" max="7432" width="15.7109375" bestFit="1" customWidth="1"/>
    <col min="7433" max="7433" width="7.42578125" customWidth="1"/>
    <col min="7434" max="7434" width="12.42578125" customWidth="1"/>
    <col min="7435" max="7435" width="18.7109375" bestFit="1" customWidth="1"/>
    <col min="7684" max="7684" width="10.7109375" bestFit="1" customWidth="1"/>
    <col min="7685" max="7685" width="4.140625" bestFit="1" customWidth="1"/>
    <col min="7686" max="7686" width="30.7109375" bestFit="1" customWidth="1"/>
    <col min="7687" max="7687" width="22.42578125" bestFit="1" customWidth="1"/>
    <col min="7688" max="7688" width="15.7109375" bestFit="1" customWidth="1"/>
    <col min="7689" max="7689" width="7.42578125" customWidth="1"/>
    <col min="7690" max="7690" width="12.42578125" customWidth="1"/>
    <col min="7691" max="7691" width="18.7109375" bestFit="1" customWidth="1"/>
    <col min="7940" max="7940" width="10.7109375" bestFit="1" customWidth="1"/>
    <col min="7941" max="7941" width="4.140625" bestFit="1" customWidth="1"/>
    <col min="7942" max="7942" width="30.7109375" bestFit="1" customWidth="1"/>
    <col min="7943" max="7943" width="22.42578125" bestFit="1" customWidth="1"/>
    <col min="7944" max="7944" width="15.7109375" bestFit="1" customWidth="1"/>
    <col min="7945" max="7945" width="7.42578125" customWidth="1"/>
    <col min="7946" max="7946" width="12.42578125" customWidth="1"/>
    <col min="7947" max="7947" width="18.7109375" bestFit="1" customWidth="1"/>
    <col min="8196" max="8196" width="10.7109375" bestFit="1" customWidth="1"/>
    <col min="8197" max="8197" width="4.140625" bestFit="1" customWidth="1"/>
    <col min="8198" max="8198" width="30.7109375" bestFit="1" customWidth="1"/>
    <col min="8199" max="8199" width="22.42578125" bestFit="1" customWidth="1"/>
    <col min="8200" max="8200" width="15.7109375" bestFit="1" customWidth="1"/>
    <col min="8201" max="8201" width="7.42578125" customWidth="1"/>
    <col min="8202" max="8202" width="12.42578125" customWidth="1"/>
    <col min="8203" max="8203" width="18.7109375" bestFit="1" customWidth="1"/>
    <col min="8452" max="8452" width="10.7109375" bestFit="1" customWidth="1"/>
    <col min="8453" max="8453" width="4.140625" bestFit="1" customWidth="1"/>
    <col min="8454" max="8454" width="30.7109375" bestFit="1" customWidth="1"/>
    <col min="8455" max="8455" width="22.42578125" bestFit="1" customWidth="1"/>
    <col min="8456" max="8456" width="15.7109375" bestFit="1" customWidth="1"/>
    <col min="8457" max="8457" width="7.42578125" customWidth="1"/>
    <col min="8458" max="8458" width="12.42578125" customWidth="1"/>
    <col min="8459" max="8459" width="18.7109375" bestFit="1" customWidth="1"/>
    <col min="8708" max="8708" width="10.7109375" bestFit="1" customWidth="1"/>
    <col min="8709" max="8709" width="4.140625" bestFit="1" customWidth="1"/>
    <col min="8710" max="8710" width="30.7109375" bestFit="1" customWidth="1"/>
    <col min="8711" max="8711" width="22.42578125" bestFit="1" customWidth="1"/>
    <col min="8712" max="8712" width="15.7109375" bestFit="1" customWidth="1"/>
    <col min="8713" max="8713" width="7.42578125" customWidth="1"/>
    <col min="8714" max="8714" width="12.42578125" customWidth="1"/>
    <col min="8715" max="8715" width="18.7109375" bestFit="1" customWidth="1"/>
    <col min="8964" max="8964" width="10.7109375" bestFit="1" customWidth="1"/>
    <col min="8965" max="8965" width="4.140625" bestFit="1" customWidth="1"/>
    <col min="8966" max="8966" width="30.7109375" bestFit="1" customWidth="1"/>
    <col min="8967" max="8967" width="22.42578125" bestFit="1" customWidth="1"/>
    <col min="8968" max="8968" width="15.7109375" bestFit="1" customWidth="1"/>
    <col min="8969" max="8969" width="7.42578125" customWidth="1"/>
    <col min="8970" max="8970" width="12.42578125" customWidth="1"/>
    <col min="8971" max="8971" width="18.7109375" bestFit="1" customWidth="1"/>
    <col min="9220" max="9220" width="10.7109375" bestFit="1" customWidth="1"/>
    <col min="9221" max="9221" width="4.140625" bestFit="1" customWidth="1"/>
    <col min="9222" max="9222" width="30.7109375" bestFit="1" customWidth="1"/>
    <col min="9223" max="9223" width="22.42578125" bestFit="1" customWidth="1"/>
    <col min="9224" max="9224" width="15.7109375" bestFit="1" customWidth="1"/>
    <col min="9225" max="9225" width="7.42578125" customWidth="1"/>
    <col min="9226" max="9226" width="12.42578125" customWidth="1"/>
    <col min="9227" max="9227" width="18.7109375" bestFit="1" customWidth="1"/>
    <col min="9476" max="9476" width="10.7109375" bestFit="1" customWidth="1"/>
    <col min="9477" max="9477" width="4.140625" bestFit="1" customWidth="1"/>
    <col min="9478" max="9478" width="30.7109375" bestFit="1" customWidth="1"/>
    <col min="9479" max="9479" width="22.42578125" bestFit="1" customWidth="1"/>
    <col min="9480" max="9480" width="15.7109375" bestFit="1" customWidth="1"/>
    <col min="9481" max="9481" width="7.42578125" customWidth="1"/>
    <col min="9482" max="9482" width="12.42578125" customWidth="1"/>
    <col min="9483" max="9483" width="18.7109375" bestFit="1" customWidth="1"/>
    <col min="9732" max="9732" width="10.7109375" bestFit="1" customWidth="1"/>
    <col min="9733" max="9733" width="4.140625" bestFit="1" customWidth="1"/>
    <col min="9734" max="9734" width="30.7109375" bestFit="1" customWidth="1"/>
    <col min="9735" max="9735" width="22.42578125" bestFit="1" customWidth="1"/>
    <col min="9736" max="9736" width="15.7109375" bestFit="1" customWidth="1"/>
    <col min="9737" max="9737" width="7.42578125" customWidth="1"/>
    <col min="9738" max="9738" width="12.42578125" customWidth="1"/>
    <col min="9739" max="9739" width="18.7109375" bestFit="1" customWidth="1"/>
    <col min="9988" max="9988" width="10.7109375" bestFit="1" customWidth="1"/>
    <col min="9989" max="9989" width="4.140625" bestFit="1" customWidth="1"/>
    <col min="9990" max="9990" width="30.7109375" bestFit="1" customWidth="1"/>
    <col min="9991" max="9991" width="22.42578125" bestFit="1" customWidth="1"/>
    <col min="9992" max="9992" width="15.7109375" bestFit="1" customWidth="1"/>
    <col min="9993" max="9993" width="7.42578125" customWidth="1"/>
    <col min="9994" max="9994" width="12.42578125" customWidth="1"/>
    <col min="9995" max="9995" width="18.7109375" bestFit="1" customWidth="1"/>
    <col min="10244" max="10244" width="10.7109375" bestFit="1" customWidth="1"/>
    <col min="10245" max="10245" width="4.140625" bestFit="1" customWidth="1"/>
    <col min="10246" max="10246" width="30.7109375" bestFit="1" customWidth="1"/>
    <col min="10247" max="10247" width="22.42578125" bestFit="1" customWidth="1"/>
    <col min="10248" max="10248" width="15.7109375" bestFit="1" customWidth="1"/>
    <col min="10249" max="10249" width="7.42578125" customWidth="1"/>
    <col min="10250" max="10250" width="12.42578125" customWidth="1"/>
    <col min="10251" max="10251" width="18.7109375" bestFit="1" customWidth="1"/>
    <col min="10500" max="10500" width="10.7109375" bestFit="1" customWidth="1"/>
    <col min="10501" max="10501" width="4.140625" bestFit="1" customWidth="1"/>
    <col min="10502" max="10502" width="30.7109375" bestFit="1" customWidth="1"/>
    <col min="10503" max="10503" width="22.42578125" bestFit="1" customWidth="1"/>
    <col min="10504" max="10504" width="15.7109375" bestFit="1" customWidth="1"/>
    <col min="10505" max="10505" width="7.42578125" customWidth="1"/>
    <col min="10506" max="10506" width="12.42578125" customWidth="1"/>
    <col min="10507" max="10507" width="18.7109375" bestFit="1" customWidth="1"/>
    <col min="10756" max="10756" width="10.7109375" bestFit="1" customWidth="1"/>
    <col min="10757" max="10757" width="4.140625" bestFit="1" customWidth="1"/>
    <col min="10758" max="10758" width="30.7109375" bestFit="1" customWidth="1"/>
    <col min="10759" max="10759" width="22.42578125" bestFit="1" customWidth="1"/>
    <col min="10760" max="10760" width="15.7109375" bestFit="1" customWidth="1"/>
    <col min="10761" max="10761" width="7.42578125" customWidth="1"/>
    <col min="10762" max="10762" width="12.42578125" customWidth="1"/>
    <col min="10763" max="10763" width="18.7109375" bestFit="1" customWidth="1"/>
    <col min="11012" max="11012" width="10.7109375" bestFit="1" customWidth="1"/>
    <col min="11013" max="11013" width="4.140625" bestFit="1" customWidth="1"/>
    <col min="11014" max="11014" width="30.7109375" bestFit="1" customWidth="1"/>
    <col min="11015" max="11015" width="22.42578125" bestFit="1" customWidth="1"/>
    <col min="11016" max="11016" width="15.7109375" bestFit="1" customWidth="1"/>
    <col min="11017" max="11017" width="7.42578125" customWidth="1"/>
    <col min="11018" max="11018" width="12.42578125" customWidth="1"/>
    <col min="11019" max="11019" width="18.7109375" bestFit="1" customWidth="1"/>
    <col min="11268" max="11268" width="10.7109375" bestFit="1" customWidth="1"/>
    <col min="11269" max="11269" width="4.140625" bestFit="1" customWidth="1"/>
    <col min="11270" max="11270" width="30.7109375" bestFit="1" customWidth="1"/>
    <col min="11271" max="11271" width="22.42578125" bestFit="1" customWidth="1"/>
    <col min="11272" max="11272" width="15.7109375" bestFit="1" customWidth="1"/>
    <col min="11273" max="11273" width="7.42578125" customWidth="1"/>
    <col min="11274" max="11274" width="12.42578125" customWidth="1"/>
    <col min="11275" max="11275" width="18.7109375" bestFit="1" customWidth="1"/>
    <col min="11524" max="11524" width="10.7109375" bestFit="1" customWidth="1"/>
    <col min="11525" max="11525" width="4.140625" bestFit="1" customWidth="1"/>
    <col min="11526" max="11526" width="30.7109375" bestFit="1" customWidth="1"/>
    <col min="11527" max="11527" width="22.42578125" bestFit="1" customWidth="1"/>
    <col min="11528" max="11528" width="15.7109375" bestFit="1" customWidth="1"/>
    <col min="11529" max="11529" width="7.42578125" customWidth="1"/>
    <col min="11530" max="11530" width="12.42578125" customWidth="1"/>
    <col min="11531" max="11531" width="18.7109375" bestFit="1" customWidth="1"/>
    <col min="11780" max="11780" width="10.7109375" bestFit="1" customWidth="1"/>
    <col min="11781" max="11781" width="4.140625" bestFit="1" customWidth="1"/>
    <col min="11782" max="11782" width="30.7109375" bestFit="1" customWidth="1"/>
    <col min="11783" max="11783" width="22.42578125" bestFit="1" customWidth="1"/>
    <col min="11784" max="11784" width="15.7109375" bestFit="1" customWidth="1"/>
    <col min="11785" max="11785" width="7.42578125" customWidth="1"/>
    <col min="11786" max="11786" width="12.42578125" customWidth="1"/>
    <col min="11787" max="11787" width="18.7109375" bestFit="1" customWidth="1"/>
    <col min="12036" max="12036" width="10.7109375" bestFit="1" customWidth="1"/>
    <col min="12037" max="12037" width="4.140625" bestFit="1" customWidth="1"/>
    <col min="12038" max="12038" width="30.7109375" bestFit="1" customWidth="1"/>
    <col min="12039" max="12039" width="22.42578125" bestFit="1" customWidth="1"/>
    <col min="12040" max="12040" width="15.7109375" bestFit="1" customWidth="1"/>
    <col min="12041" max="12041" width="7.42578125" customWidth="1"/>
    <col min="12042" max="12042" width="12.42578125" customWidth="1"/>
    <col min="12043" max="12043" width="18.7109375" bestFit="1" customWidth="1"/>
    <col min="12292" max="12292" width="10.7109375" bestFit="1" customWidth="1"/>
    <col min="12293" max="12293" width="4.140625" bestFit="1" customWidth="1"/>
    <col min="12294" max="12294" width="30.7109375" bestFit="1" customWidth="1"/>
    <col min="12295" max="12295" width="22.42578125" bestFit="1" customWidth="1"/>
    <col min="12296" max="12296" width="15.7109375" bestFit="1" customWidth="1"/>
    <col min="12297" max="12297" width="7.42578125" customWidth="1"/>
    <col min="12298" max="12298" width="12.42578125" customWidth="1"/>
    <col min="12299" max="12299" width="18.7109375" bestFit="1" customWidth="1"/>
    <col min="12548" max="12548" width="10.7109375" bestFit="1" customWidth="1"/>
    <col min="12549" max="12549" width="4.140625" bestFit="1" customWidth="1"/>
    <col min="12550" max="12550" width="30.7109375" bestFit="1" customWidth="1"/>
    <col min="12551" max="12551" width="22.42578125" bestFit="1" customWidth="1"/>
    <col min="12552" max="12552" width="15.7109375" bestFit="1" customWidth="1"/>
    <col min="12553" max="12553" width="7.42578125" customWidth="1"/>
    <col min="12554" max="12554" width="12.42578125" customWidth="1"/>
    <col min="12555" max="12555" width="18.7109375" bestFit="1" customWidth="1"/>
    <col min="12804" max="12804" width="10.7109375" bestFit="1" customWidth="1"/>
    <col min="12805" max="12805" width="4.140625" bestFit="1" customWidth="1"/>
    <col min="12806" max="12806" width="30.7109375" bestFit="1" customWidth="1"/>
    <col min="12807" max="12807" width="22.42578125" bestFit="1" customWidth="1"/>
    <col min="12808" max="12808" width="15.7109375" bestFit="1" customWidth="1"/>
    <col min="12809" max="12809" width="7.42578125" customWidth="1"/>
    <col min="12810" max="12810" width="12.42578125" customWidth="1"/>
    <col min="12811" max="12811" width="18.7109375" bestFit="1" customWidth="1"/>
    <col min="13060" max="13060" width="10.7109375" bestFit="1" customWidth="1"/>
    <col min="13061" max="13061" width="4.140625" bestFit="1" customWidth="1"/>
    <col min="13062" max="13062" width="30.7109375" bestFit="1" customWidth="1"/>
    <col min="13063" max="13063" width="22.42578125" bestFit="1" customWidth="1"/>
    <col min="13064" max="13064" width="15.7109375" bestFit="1" customWidth="1"/>
    <col min="13065" max="13065" width="7.42578125" customWidth="1"/>
    <col min="13066" max="13066" width="12.42578125" customWidth="1"/>
    <col min="13067" max="13067" width="18.7109375" bestFit="1" customWidth="1"/>
    <col min="13316" max="13316" width="10.7109375" bestFit="1" customWidth="1"/>
    <col min="13317" max="13317" width="4.140625" bestFit="1" customWidth="1"/>
    <col min="13318" max="13318" width="30.7109375" bestFit="1" customWidth="1"/>
    <col min="13319" max="13319" width="22.42578125" bestFit="1" customWidth="1"/>
    <col min="13320" max="13320" width="15.7109375" bestFit="1" customWidth="1"/>
    <col min="13321" max="13321" width="7.42578125" customWidth="1"/>
    <col min="13322" max="13322" width="12.42578125" customWidth="1"/>
    <col min="13323" max="13323" width="18.7109375" bestFit="1" customWidth="1"/>
    <col min="13572" max="13572" width="10.7109375" bestFit="1" customWidth="1"/>
    <col min="13573" max="13573" width="4.140625" bestFit="1" customWidth="1"/>
    <col min="13574" max="13574" width="30.7109375" bestFit="1" customWidth="1"/>
    <col min="13575" max="13575" width="22.42578125" bestFit="1" customWidth="1"/>
    <col min="13576" max="13576" width="15.7109375" bestFit="1" customWidth="1"/>
    <col min="13577" max="13577" width="7.42578125" customWidth="1"/>
    <col min="13578" max="13578" width="12.42578125" customWidth="1"/>
    <col min="13579" max="13579" width="18.7109375" bestFit="1" customWidth="1"/>
    <col min="13828" max="13828" width="10.7109375" bestFit="1" customWidth="1"/>
    <col min="13829" max="13829" width="4.140625" bestFit="1" customWidth="1"/>
    <col min="13830" max="13830" width="30.7109375" bestFit="1" customWidth="1"/>
    <col min="13831" max="13831" width="22.42578125" bestFit="1" customWidth="1"/>
    <col min="13832" max="13832" width="15.7109375" bestFit="1" customWidth="1"/>
    <col min="13833" max="13833" width="7.42578125" customWidth="1"/>
    <col min="13834" max="13834" width="12.42578125" customWidth="1"/>
    <col min="13835" max="13835" width="18.7109375" bestFit="1" customWidth="1"/>
    <col min="14084" max="14084" width="10.7109375" bestFit="1" customWidth="1"/>
    <col min="14085" max="14085" width="4.140625" bestFit="1" customWidth="1"/>
    <col min="14086" max="14086" width="30.7109375" bestFit="1" customWidth="1"/>
    <col min="14087" max="14087" width="22.42578125" bestFit="1" customWidth="1"/>
    <col min="14088" max="14088" width="15.7109375" bestFit="1" customWidth="1"/>
    <col min="14089" max="14089" width="7.42578125" customWidth="1"/>
    <col min="14090" max="14090" width="12.42578125" customWidth="1"/>
    <col min="14091" max="14091" width="18.7109375" bestFit="1" customWidth="1"/>
    <col min="14340" max="14340" width="10.7109375" bestFit="1" customWidth="1"/>
    <col min="14341" max="14341" width="4.140625" bestFit="1" customWidth="1"/>
    <col min="14342" max="14342" width="30.7109375" bestFit="1" customWidth="1"/>
    <col min="14343" max="14343" width="22.42578125" bestFit="1" customWidth="1"/>
    <col min="14344" max="14344" width="15.7109375" bestFit="1" customWidth="1"/>
    <col min="14345" max="14345" width="7.42578125" customWidth="1"/>
    <col min="14346" max="14346" width="12.42578125" customWidth="1"/>
    <col min="14347" max="14347" width="18.7109375" bestFit="1" customWidth="1"/>
    <col min="14596" max="14596" width="10.7109375" bestFit="1" customWidth="1"/>
    <col min="14597" max="14597" width="4.140625" bestFit="1" customWidth="1"/>
    <col min="14598" max="14598" width="30.7109375" bestFit="1" customWidth="1"/>
    <col min="14599" max="14599" width="22.42578125" bestFit="1" customWidth="1"/>
    <col min="14600" max="14600" width="15.7109375" bestFit="1" customWidth="1"/>
    <col min="14601" max="14601" width="7.42578125" customWidth="1"/>
    <col min="14602" max="14602" width="12.42578125" customWidth="1"/>
    <col min="14603" max="14603" width="18.7109375" bestFit="1" customWidth="1"/>
    <col min="14852" max="14852" width="10.7109375" bestFit="1" customWidth="1"/>
    <col min="14853" max="14853" width="4.140625" bestFit="1" customWidth="1"/>
    <col min="14854" max="14854" width="30.7109375" bestFit="1" customWidth="1"/>
    <col min="14855" max="14855" width="22.42578125" bestFit="1" customWidth="1"/>
    <col min="14856" max="14856" width="15.7109375" bestFit="1" customWidth="1"/>
    <col min="14857" max="14857" width="7.42578125" customWidth="1"/>
    <col min="14858" max="14858" width="12.42578125" customWidth="1"/>
    <col min="14859" max="14859" width="18.7109375" bestFit="1" customWidth="1"/>
    <col min="15108" max="15108" width="10.7109375" bestFit="1" customWidth="1"/>
    <col min="15109" max="15109" width="4.140625" bestFit="1" customWidth="1"/>
    <col min="15110" max="15110" width="30.7109375" bestFit="1" customWidth="1"/>
    <col min="15111" max="15111" width="22.42578125" bestFit="1" customWidth="1"/>
    <col min="15112" max="15112" width="15.7109375" bestFit="1" customWidth="1"/>
    <col min="15113" max="15113" width="7.42578125" customWidth="1"/>
    <col min="15114" max="15114" width="12.42578125" customWidth="1"/>
    <col min="15115" max="15115" width="18.7109375" bestFit="1" customWidth="1"/>
    <col min="15364" max="15364" width="10.7109375" bestFit="1" customWidth="1"/>
    <col min="15365" max="15365" width="4.140625" bestFit="1" customWidth="1"/>
    <col min="15366" max="15366" width="30.7109375" bestFit="1" customWidth="1"/>
    <col min="15367" max="15367" width="22.42578125" bestFit="1" customWidth="1"/>
    <col min="15368" max="15368" width="15.7109375" bestFit="1" customWidth="1"/>
    <col min="15369" max="15369" width="7.42578125" customWidth="1"/>
    <col min="15370" max="15370" width="12.42578125" customWidth="1"/>
    <col min="15371" max="15371" width="18.7109375" bestFit="1" customWidth="1"/>
    <col min="15620" max="15620" width="10.7109375" bestFit="1" customWidth="1"/>
    <col min="15621" max="15621" width="4.140625" bestFit="1" customWidth="1"/>
    <col min="15622" max="15622" width="30.7109375" bestFit="1" customWidth="1"/>
    <col min="15623" max="15623" width="22.42578125" bestFit="1" customWidth="1"/>
    <col min="15624" max="15624" width="15.7109375" bestFit="1" customWidth="1"/>
    <col min="15625" max="15625" width="7.42578125" customWidth="1"/>
    <col min="15626" max="15626" width="12.42578125" customWidth="1"/>
    <col min="15627" max="15627" width="18.7109375" bestFit="1" customWidth="1"/>
    <col min="15876" max="15876" width="10.7109375" bestFit="1" customWidth="1"/>
    <col min="15877" max="15877" width="4.140625" bestFit="1" customWidth="1"/>
    <col min="15878" max="15878" width="30.7109375" bestFit="1" customWidth="1"/>
    <col min="15879" max="15879" width="22.42578125" bestFit="1" customWidth="1"/>
    <col min="15880" max="15880" width="15.7109375" bestFit="1" customWidth="1"/>
    <col min="15881" max="15881" width="7.42578125" customWidth="1"/>
    <col min="15882" max="15882" width="12.42578125" customWidth="1"/>
    <col min="15883" max="15883" width="18.7109375" bestFit="1" customWidth="1"/>
    <col min="16132" max="16132" width="10.7109375" bestFit="1" customWidth="1"/>
    <col min="16133" max="16133" width="4.140625" bestFit="1" customWidth="1"/>
    <col min="16134" max="16134" width="30.7109375" bestFit="1" customWidth="1"/>
    <col min="16135" max="16135" width="22.42578125" bestFit="1" customWidth="1"/>
    <col min="16136" max="16136" width="15.7109375" bestFit="1" customWidth="1"/>
    <col min="16137" max="16137" width="7.42578125" customWidth="1"/>
    <col min="16138" max="16138" width="12.42578125" customWidth="1"/>
    <col min="16139" max="16139" width="18.7109375" bestFit="1" customWidth="1"/>
  </cols>
  <sheetData>
    <row r="1" spans="1:37" s="31" customFormat="1" ht="105" x14ac:dyDescent="0.25">
      <c r="A1" s="28" t="s">
        <v>145</v>
      </c>
      <c r="B1" s="29" t="s">
        <v>0</v>
      </c>
      <c r="C1" s="29" t="s">
        <v>1</v>
      </c>
      <c r="D1" s="29" t="s">
        <v>276</v>
      </c>
      <c r="E1" s="30" t="s">
        <v>5</v>
      </c>
      <c r="F1" s="29" t="s">
        <v>2</v>
      </c>
      <c r="G1" s="28" t="s">
        <v>3</v>
      </c>
      <c r="H1" s="30" t="s">
        <v>4</v>
      </c>
      <c r="I1" s="30" t="s">
        <v>42</v>
      </c>
      <c r="J1" s="30" t="s">
        <v>6</v>
      </c>
      <c r="K1" s="29" t="s">
        <v>147</v>
      </c>
      <c r="L1" s="29" t="s">
        <v>277</v>
      </c>
      <c r="M1" s="28" t="s">
        <v>275</v>
      </c>
      <c r="N1" s="28" t="s">
        <v>274</v>
      </c>
      <c r="O1" s="32" t="s">
        <v>314</v>
      </c>
      <c r="P1" s="33" t="s">
        <v>315</v>
      </c>
      <c r="Q1" s="35" t="s">
        <v>313</v>
      </c>
      <c r="R1" s="35" t="s">
        <v>316</v>
      </c>
      <c r="S1" s="31" t="s">
        <v>289</v>
      </c>
      <c r="T1" s="37" t="s">
        <v>294</v>
      </c>
      <c r="U1" s="54" t="s">
        <v>295</v>
      </c>
      <c r="V1" s="31" t="s">
        <v>296</v>
      </c>
      <c r="W1" s="37" t="s">
        <v>297</v>
      </c>
      <c r="X1" s="37" t="s">
        <v>298</v>
      </c>
      <c r="Y1" s="50" t="s">
        <v>299</v>
      </c>
      <c r="Z1" s="49" t="s">
        <v>300</v>
      </c>
      <c r="AA1" s="31" t="s">
        <v>301</v>
      </c>
      <c r="AB1" s="31" t="s">
        <v>302</v>
      </c>
      <c r="AC1" s="31" t="s">
        <v>303</v>
      </c>
      <c r="AD1" s="31" t="s">
        <v>304</v>
      </c>
      <c r="AE1" s="31" t="s">
        <v>305</v>
      </c>
      <c r="AF1" s="31" t="s">
        <v>306</v>
      </c>
      <c r="AG1" s="31" t="s">
        <v>307</v>
      </c>
      <c r="AH1" s="31" t="s">
        <v>308</v>
      </c>
      <c r="AI1" s="31" t="s">
        <v>309</v>
      </c>
      <c r="AJ1" s="51" t="s">
        <v>310</v>
      </c>
      <c r="AK1" s="31" t="s">
        <v>289</v>
      </c>
    </row>
    <row r="2" spans="1:37" s="42" customFormat="1" x14ac:dyDescent="0.25">
      <c r="A2" s="38" t="s">
        <v>45</v>
      </c>
      <c r="B2" s="39">
        <v>42032</v>
      </c>
      <c r="C2" s="38">
        <v>1</v>
      </c>
      <c r="D2" s="48" t="s">
        <v>268</v>
      </c>
      <c r="E2" s="40">
        <v>7</v>
      </c>
      <c r="F2" s="38" t="s">
        <v>7</v>
      </c>
      <c r="G2" s="41" t="s">
        <v>8</v>
      </c>
      <c r="H2" s="40" t="s">
        <v>9</v>
      </c>
      <c r="I2" s="40" t="s">
        <v>13</v>
      </c>
      <c r="J2" s="38" t="s">
        <v>11</v>
      </c>
      <c r="K2" s="38" t="s">
        <v>149</v>
      </c>
      <c r="L2" s="38">
        <v>6.9199999999999998E-2</v>
      </c>
      <c r="M2" s="42">
        <v>8.2900000000000001E-2</v>
      </c>
      <c r="N2" s="42">
        <v>2.5999999999999999E-2</v>
      </c>
      <c r="O2" s="43">
        <v>3.829333333333333</v>
      </c>
      <c r="P2" s="43">
        <v>4.2053333333333329</v>
      </c>
      <c r="Q2" s="44">
        <f t="shared" ref="Q2:Q33" si="0">O2*5</f>
        <v>19.146666666666665</v>
      </c>
      <c r="R2" s="44">
        <f>Q2*0.5</f>
        <v>9.5733333333333324</v>
      </c>
      <c r="U2" s="55"/>
      <c r="AD2">
        <f t="shared" ref="AD2:AD33" si="1">(W2/1000)/(O2)</f>
        <v>0</v>
      </c>
      <c r="AE2" s="42" t="e">
        <f>100*R2/W2</f>
        <v>#DIV/0!</v>
      </c>
      <c r="AH2">
        <v>50</v>
      </c>
      <c r="AI2">
        <v>1</v>
      </c>
      <c r="AJ2" s="52" t="e">
        <f t="shared" ref="AJ2:AJ33" si="2">AH2/T2</f>
        <v>#DIV/0!</v>
      </c>
      <c r="AK2" s="61" t="s">
        <v>319</v>
      </c>
    </row>
    <row r="3" spans="1:37" s="42" customFormat="1" x14ac:dyDescent="0.25">
      <c r="A3" s="38" t="s">
        <v>138</v>
      </c>
      <c r="B3" s="39">
        <v>42045</v>
      </c>
      <c r="C3" s="38">
        <v>14</v>
      </c>
      <c r="D3" s="48" t="s">
        <v>269</v>
      </c>
      <c r="E3" s="40">
        <v>6</v>
      </c>
      <c r="F3" s="38" t="s">
        <v>41</v>
      </c>
      <c r="G3" s="41" t="s">
        <v>8</v>
      </c>
      <c r="H3" s="40" t="s">
        <v>32</v>
      </c>
      <c r="I3" s="40" t="s">
        <v>34</v>
      </c>
      <c r="J3" s="38" t="s">
        <v>11</v>
      </c>
      <c r="K3" s="38" t="s">
        <v>150</v>
      </c>
      <c r="L3" s="38">
        <v>6.1100000000000002E-2</v>
      </c>
      <c r="M3" s="42">
        <v>6.4100000000000004E-2</v>
      </c>
      <c r="N3" s="42">
        <v>2.0299999999999999E-2</v>
      </c>
      <c r="O3" s="43">
        <v>3.0863333333333336</v>
      </c>
      <c r="P3" s="43">
        <v>2.9883333333333333</v>
      </c>
      <c r="Q3" s="44">
        <f t="shared" si="0"/>
        <v>15.431666666666668</v>
      </c>
      <c r="R3" s="44">
        <f t="shared" ref="R3:R66" si="3">Q3*0.5</f>
        <v>7.7158333333333342</v>
      </c>
      <c r="U3" s="55"/>
      <c r="AD3">
        <f t="shared" si="1"/>
        <v>0</v>
      </c>
      <c r="AE3" s="42" t="e">
        <f t="shared" ref="AE3:AE66" si="4">100*R3/W3</f>
        <v>#DIV/0!</v>
      </c>
      <c r="AH3">
        <v>50</v>
      </c>
      <c r="AI3">
        <v>1</v>
      </c>
      <c r="AJ3" s="52" t="e">
        <f t="shared" si="2"/>
        <v>#DIV/0!</v>
      </c>
      <c r="AK3" s="61" t="s">
        <v>319</v>
      </c>
    </row>
    <row r="4" spans="1:37" s="42" customFormat="1" x14ac:dyDescent="0.25">
      <c r="A4" s="38" t="s">
        <v>44</v>
      </c>
      <c r="B4" s="39">
        <v>42032</v>
      </c>
      <c r="C4" s="38">
        <v>1</v>
      </c>
      <c r="D4" s="48" t="s">
        <v>268</v>
      </c>
      <c r="E4" s="40">
        <v>6</v>
      </c>
      <c r="F4" s="38" t="s">
        <v>7</v>
      </c>
      <c r="G4" s="41" t="s">
        <v>8</v>
      </c>
      <c r="H4" s="40" t="s">
        <v>9</v>
      </c>
      <c r="I4" s="40" t="s">
        <v>12</v>
      </c>
      <c r="J4" s="38" t="s">
        <v>11</v>
      </c>
      <c r="K4" s="38" t="s">
        <v>151</v>
      </c>
      <c r="L4" s="38">
        <v>6.1600000000000002E-2</v>
      </c>
      <c r="M4" s="42">
        <v>7.9399999999999998E-2</v>
      </c>
      <c r="N4" s="42">
        <v>3.1300000000000001E-2</v>
      </c>
      <c r="O4" s="43">
        <v>2.6270000000000002</v>
      </c>
      <c r="P4" s="43">
        <v>3.4580000000000002</v>
      </c>
      <c r="Q4" s="44">
        <f t="shared" si="0"/>
        <v>13.135000000000002</v>
      </c>
      <c r="R4" s="44">
        <f t="shared" si="3"/>
        <v>6.5675000000000008</v>
      </c>
      <c r="U4" s="55"/>
      <c r="AD4">
        <f t="shared" si="1"/>
        <v>0</v>
      </c>
      <c r="AE4" s="42" t="e">
        <f t="shared" si="4"/>
        <v>#DIV/0!</v>
      </c>
      <c r="AH4">
        <v>50</v>
      </c>
      <c r="AI4">
        <v>1</v>
      </c>
      <c r="AJ4" s="52" t="e">
        <f t="shared" si="2"/>
        <v>#DIV/0!</v>
      </c>
      <c r="AK4" s="61" t="s">
        <v>319</v>
      </c>
    </row>
    <row r="5" spans="1:37" s="42" customFormat="1" x14ac:dyDescent="0.25">
      <c r="A5" s="38" t="s">
        <v>66</v>
      </c>
      <c r="B5" s="39">
        <v>42032</v>
      </c>
      <c r="C5" s="38">
        <v>1</v>
      </c>
      <c r="D5" s="48" t="s">
        <v>269</v>
      </c>
      <c r="E5" s="40">
        <v>23</v>
      </c>
      <c r="F5" s="38" t="s">
        <v>7</v>
      </c>
      <c r="G5" s="41" t="s">
        <v>14</v>
      </c>
      <c r="H5" s="40" t="s">
        <v>32</v>
      </c>
      <c r="I5" s="40" t="s">
        <v>37</v>
      </c>
      <c r="J5" s="38" t="s">
        <v>11</v>
      </c>
      <c r="K5" s="38" t="s">
        <v>152</v>
      </c>
      <c r="L5" s="38">
        <v>5.3900000000000003E-2</v>
      </c>
      <c r="M5" s="42">
        <v>5.67E-2</v>
      </c>
      <c r="N5" s="42">
        <v>2.3800000000000002E-2</v>
      </c>
      <c r="O5" s="43">
        <v>2.8800000000000003</v>
      </c>
      <c r="P5" s="43">
        <v>2.9233333333333333</v>
      </c>
      <c r="Q5" s="44">
        <f t="shared" si="0"/>
        <v>14.400000000000002</v>
      </c>
      <c r="R5" s="44">
        <f t="shared" si="3"/>
        <v>7.2000000000000011</v>
      </c>
      <c r="U5" s="55"/>
      <c r="AD5">
        <f t="shared" si="1"/>
        <v>0</v>
      </c>
      <c r="AE5" s="42" t="e">
        <f t="shared" si="4"/>
        <v>#DIV/0!</v>
      </c>
      <c r="AH5">
        <v>50</v>
      </c>
      <c r="AI5">
        <v>1</v>
      </c>
      <c r="AJ5" s="52" t="e">
        <f t="shared" si="2"/>
        <v>#DIV/0!</v>
      </c>
      <c r="AK5" s="61" t="s">
        <v>319</v>
      </c>
    </row>
    <row r="6" spans="1:37" s="42" customFormat="1" x14ac:dyDescent="0.25">
      <c r="A6" s="38" t="s">
        <v>73</v>
      </c>
      <c r="B6" s="39">
        <v>42038</v>
      </c>
      <c r="C6" s="38">
        <v>7</v>
      </c>
      <c r="D6" s="48" t="s">
        <v>268</v>
      </c>
      <c r="E6" s="40">
        <v>30</v>
      </c>
      <c r="F6" s="38" t="s">
        <v>39</v>
      </c>
      <c r="G6" s="41" t="s">
        <v>14</v>
      </c>
      <c r="H6" s="40" t="s">
        <v>9</v>
      </c>
      <c r="I6" s="40" t="s">
        <v>17</v>
      </c>
      <c r="J6" s="38" t="s">
        <v>11</v>
      </c>
      <c r="K6" s="38" t="s">
        <v>153</v>
      </c>
      <c r="L6" s="38">
        <v>5.8299999999999998E-2</v>
      </c>
      <c r="M6" s="42">
        <v>5.4600000000000003E-2</v>
      </c>
      <c r="N6" s="42">
        <v>1.8800000000000001E-2</v>
      </c>
      <c r="O6" s="43">
        <v>3.6073333333333331</v>
      </c>
      <c r="P6" s="43">
        <v>3.1750000000000007</v>
      </c>
      <c r="Q6" s="44">
        <f t="shared" si="0"/>
        <v>18.036666666666665</v>
      </c>
      <c r="R6" s="44">
        <f t="shared" si="3"/>
        <v>9.0183333333333326</v>
      </c>
      <c r="U6" s="55"/>
      <c r="AD6">
        <f t="shared" si="1"/>
        <v>0</v>
      </c>
      <c r="AE6" s="42" t="e">
        <f t="shared" si="4"/>
        <v>#DIV/0!</v>
      </c>
      <c r="AH6">
        <v>50</v>
      </c>
      <c r="AI6">
        <v>1</v>
      </c>
      <c r="AJ6" s="52" t="e">
        <f t="shared" si="2"/>
        <v>#DIV/0!</v>
      </c>
      <c r="AK6" s="61" t="s">
        <v>319</v>
      </c>
    </row>
    <row r="7" spans="1:37" s="42" customFormat="1" x14ac:dyDescent="0.25">
      <c r="A7" s="38" t="s">
        <v>102</v>
      </c>
      <c r="B7" s="39">
        <v>42040</v>
      </c>
      <c r="C7" s="38">
        <v>9</v>
      </c>
      <c r="D7" s="38" t="s">
        <v>267</v>
      </c>
      <c r="E7" s="40">
        <v>25</v>
      </c>
      <c r="F7" s="38" t="s">
        <v>40</v>
      </c>
      <c r="G7" s="41" t="s">
        <v>14</v>
      </c>
      <c r="H7" s="40" t="s">
        <v>18</v>
      </c>
      <c r="I7" s="40" t="s">
        <v>22</v>
      </c>
      <c r="J7" s="38" t="s">
        <v>11</v>
      </c>
      <c r="K7" s="38" t="s">
        <v>154</v>
      </c>
      <c r="L7" s="38">
        <v>6.4299999999999996E-2</v>
      </c>
      <c r="M7" s="42">
        <v>6.0499999999999998E-2</v>
      </c>
      <c r="N7" s="42">
        <v>1.9800000000000002E-2</v>
      </c>
      <c r="O7" s="43">
        <v>3.1790000000000003</v>
      </c>
      <c r="P7" s="43">
        <v>2.9216666666666669</v>
      </c>
      <c r="Q7" s="44">
        <f t="shared" si="0"/>
        <v>15.895000000000001</v>
      </c>
      <c r="R7" s="44">
        <f t="shared" si="3"/>
        <v>7.9475000000000007</v>
      </c>
      <c r="U7" s="55"/>
      <c r="AD7">
        <f t="shared" si="1"/>
        <v>0</v>
      </c>
      <c r="AE7" s="42" t="e">
        <f t="shared" si="4"/>
        <v>#DIV/0!</v>
      </c>
      <c r="AH7">
        <v>50</v>
      </c>
      <c r="AI7">
        <v>1</v>
      </c>
      <c r="AJ7" s="52" t="e">
        <f t="shared" si="2"/>
        <v>#DIV/0!</v>
      </c>
      <c r="AK7" s="61" t="s">
        <v>319</v>
      </c>
    </row>
    <row r="8" spans="1:37" s="42" customFormat="1" x14ac:dyDescent="0.25">
      <c r="A8" s="38" t="s">
        <v>137</v>
      </c>
      <c r="B8" s="39">
        <v>42045</v>
      </c>
      <c r="C8" s="38">
        <v>14</v>
      </c>
      <c r="D8" s="48" t="s">
        <v>269</v>
      </c>
      <c r="E8" s="40">
        <v>2</v>
      </c>
      <c r="F8" s="38" t="s">
        <v>41</v>
      </c>
      <c r="G8" s="41" t="s">
        <v>8</v>
      </c>
      <c r="H8" s="40" t="s">
        <v>32</v>
      </c>
      <c r="I8" s="40" t="s">
        <v>33</v>
      </c>
      <c r="J8" s="38" t="s">
        <v>11</v>
      </c>
      <c r="K8" s="38" t="s">
        <v>155</v>
      </c>
      <c r="L8" s="38">
        <v>5.4699999999999999E-2</v>
      </c>
      <c r="M8" s="42">
        <v>6.4600000000000005E-2</v>
      </c>
      <c r="N8" s="42">
        <v>2.3900000000000001E-2</v>
      </c>
      <c r="O8" s="43">
        <v>3.3740000000000001</v>
      </c>
      <c r="P8" s="43">
        <v>3.8153333333333332</v>
      </c>
      <c r="Q8" s="44">
        <f t="shared" si="0"/>
        <v>16.87</v>
      </c>
      <c r="R8" s="44">
        <f t="shared" si="3"/>
        <v>8.4350000000000005</v>
      </c>
      <c r="U8" s="55"/>
      <c r="AD8">
        <f t="shared" si="1"/>
        <v>0</v>
      </c>
      <c r="AE8" s="42" t="e">
        <f t="shared" si="4"/>
        <v>#DIV/0!</v>
      </c>
      <c r="AH8">
        <v>50</v>
      </c>
      <c r="AI8">
        <v>1</v>
      </c>
      <c r="AJ8" s="52" t="e">
        <f t="shared" si="2"/>
        <v>#DIV/0!</v>
      </c>
      <c r="AK8" s="61" t="s">
        <v>319</v>
      </c>
    </row>
    <row r="9" spans="1:37" s="42" customFormat="1" x14ac:dyDescent="0.25">
      <c r="A9" s="38" t="s">
        <v>119</v>
      </c>
      <c r="B9" s="39">
        <v>42045</v>
      </c>
      <c r="C9" s="38">
        <v>14</v>
      </c>
      <c r="D9" s="48" t="s">
        <v>268</v>
      </c>
      <c r="E9" s="40">
        <v>6</v>
      </c>
      <c r="F9" s="38" t="s">
        <v>41</v>
      </c>
      <c r="G9" s="41" t="s">
        <v>8</v>
      </c>
      <c r="H9" s="40" t="s">
        <v>9</v>
      </c>
      <c r="I9" s="40" t="s">
        <v>12</v>
      </c>
      <c r="J9" s="38" t="s">
        <v>11</v>
      </c>
      <c r="K9" s="38" t="s">
        <v>156</v>
      </c>
      <c r="L9" s="38">
        <v>5.0700000000000002E-2</v>
      </c>
      <c r="M9" s="42">
        <v>6.2100000000000002E-2</v>
      </c>
      <c r="N9" s="42">
        <v>2.3E-2</v>
      </c>
      <c r="O9" s="43">
        <v>2.448</v>
      </c>
      <c r="P9" s="43">
        <v>3.028</v>
      </c>
      <c r="Q9" s="44">
        <f t="shared" si="0"/>
        <v>12.24</v>
      </c>
      <c r="R9" s="44">
        <f t="shared" si="3"/>
        <v>6.12</v>
      </c>
      <c r="U9" s="55"/>
      <c r="AD9">
        <f t="shared" si="1"/>
        <v>0</v>
      </c>
      <c r="AE9" s="42" t="e">
        <f t="shared" si="4"/>
        <v>#DIV/0!</v>
      </c>
      <c r="AH9">
        <v>50</v>
      </c>
      <c r="AI9">
        <v>1</v>
      </c>
      <c r="AJ9" s="52" t="e">
        <f t="shared" si="2"/>
        <v>#DIV/0!</v>
      </c>
      <c r="AK9" s="61" t="s">
        <v>319</v>
      </c>
    </row>
    <row r="10" spans="1:37" x14ac:dyDescent="0.25">
      <c r="A10" s="53" t="s">
        <v>69</v>
      </c>
      <c r="B10" s="6">
        <v>42038</v>
      </c>
      <c r="C10" s="4">
        <v>7</v>
      </c>
      <c r="D10" s="27" t="s">
        <v>268</v>
      </c>
      <c r="E10" s="1">
        <v>6</v>
      </c>
      <c r="F10" s="4" t="s">
        <v>39</v>
      </c>
      <c r="G10" s="5" t="s">
        <v>8</v>
      </c>
      <c r="H10" s="1" t="s">
        <v>9</v>
      </c>
      <c r="I10" s="1" t="s">
        <v>12</v>
      </c>
      <c r="J10" s="4" t="s">
        <v>11</v>
      </c>
      <c r="K10" s="4" t="s">
        <v>157</v>
      </c>
      <c r="L10" s="4">
        <v>5.11E-2</v>
      </c>
      <c r="M10">
        <v>6.5100000000000005E-2</v>
      </c>
      <c r="N10">
        <v>2.0400000000000001E-2</v>
      </c>
      <c r="O10" s="34">
        <v>3.0193333333333334</v>
      </c>
      <c r="P10" s="34">
        <v>3.9113333333333329</v>
      </c>
      <c r="Q10" s="36">
        <f t="shared" si="0"/>
        <v>15.096666666666668</v>
      </c>
      <c r="R10" s="56">
        <f t="shared" si="3"/>
        <v>7.5483333333333338</v>
      </c>
      <c r="T10">
        <v>2.6888569341091597</v>
      </c>
      <c r="U10" s="3">
        <v>4.5218688738937711</v>
      </c>
      <c r="V10">
        <v>750</v>
      </c>
      <c r="W10">
        <f t="shared" ref="W10:W53" si="5">T10*V10</f>
        <v>2016.6427005818698</v>
      </c>
      <c r="X10">
        <f t="shared" ref="X10:X53" si="6">(W10/1000)/(L10)</f>
        <v>39.464632105320348</v>
      </c>
      <c r="AD10">
        <f t="shared" si="1"/>
        <v>0.66790992512095493</v>
      </c>
      <c r="AE10" s="46">
        <f t="shared" si="4"/>
        <v>0.37430196886912015</v>
      </c>
      <c r="AF10" s="46"/>
      <c r="AH10">
        <v>50</v>
      </c>
      <c r="AI10">
        <v>1</v>
      </c>
      <c r="AJ10" s="52">
        <f t="shared" si="2"/>
        <v>18.595262308578501</v>
      </c>
    </row>
    <row r="11" spans="1:37" x14ac:dyDescent="0.25">
      <c r="A11" s="4" t="s">
        <v>133</v>
      </c>
      <c r="B11" s="6">
        <v>42045</v>
      </c>
      <c r="C11" s="4">
        <v>14</v>
      </c>
      <c r="D11" s="27" t="s">
        <v>270</v>
      </c>
      <c r="E11" s="1">
        <v>22</v>
      </c>
      <c r="F11" s="4" t="s">
        <v>41</v>
      </c>
      <c r="G11" s="5" t="s">
        <v>14</v>
      </c>
      <c r="H11" s="1" t="s">
        <v>25</v>
      </c>
      <c r="I11" s="1" t="s">
        <v>29</v>
      </c>
      <c r="J11" s="4" t="s">
        <v>11</v>
      </c>
      <c r="K11" s="4" t="s">
        <v>158</v>
      </c>
      <c r="L11" s="4">
        <v>6.2300000000000001E-2</v>
      </c>
      <c r="M11">
        <v>6.9199999999999998E-2</v>
      </c>
      <c r="N11">
        <v>2.1999999999999999E-2</v>
      </c>
      <c r="O11" s="34">
        <v>3.4126666666666665</v>
      </c>
      <c r="P11" s="34">
        <v>4.0163333333333329</v>
      </c>
      <c r="Q11" s="36">
        <f t="shared" si="0"/>
        <v>17.063333333333333</v>
      </c>
      <c r="R11" s="56">
        <f t="shared" si="3"/>
        <v>8.5316666666666663</v>
      </c>
      <c r="T11">
        <v>2.5961514015821612</v>
      </c>
      <c r="U11" s="3">
        <v>2.4356719719861637</v>
      </c>
      <c r="V11">
        <v>750</v>
      </c>
      <c r="W11">
        <f t="shared" si="5"/>
        <v>1947.113551186621</v>
      </c>
      <c r="X11">
        <f t="shared" si="6"/>
        <v>31.253829072016387</v>
      </c>
      <c r="AD11">
        <f t="shared" si="1"/>
        <v>0.57055485969523956</v>
      </c>
      <c r="AE11" s="46">
        <f t="shared" si="4"/>
        <v>0.43816995991154445</v>
      </c>
      <c r="AF11" s="46"/>
      <c r="AH11">
        <v>50</v>
      </c>
      <c r="AI11">
        <v>1</v>
      </c>
      <c r="AJ11" s="52">
        <f t="shared" si="2"/>
        <v>19.25927739404132</v>
      </c>
    </row>
    <row r="12" spans="1:37" x14ac:dyDescent="0.25">
      <c r="A12" s="4" t="s">
        <v>99</v>
      </c>
      <c r="B12" s="6">
        <v>42040</v>
      </c>
      <c r="C12" s="4">
        <v>9</v>
      </c>
      <c r="D12" s="4" t="s">
        <v>267</v>
      </c>
      <c r="E12" s="1">
        <v>7</v>
      </c>
      <c r="F12" s="4" t="s">
        <v>40</v>
      </c>
      <c r="G12" s="5" t="s">
        <v>8</v>
      </c>
      <c r="H12" s="1" t="s">
        <v>18</v>
      </c>
      <c r="I12" s="1" t="s">
        <v>19</v>
      </c>
      <c r="J12" s="4" t="s">
        <v>11</v>
      </c>
      <c r="K12" s="4" t="s">
        <v>159</v>
      </c>
      <c r="L12" s="4">
        <v>6.7400000000000002E-2</v>
      </c>
      <c r="M12">
        <v>6.6600000000000006E-2</v>
      </c>
      <c r="N12">
        <v>2.1600000000000001E-2</v>
      </c>
      <c r="O12" s="34">
        <v>3.4756666666666667</v>
      </c>
      <c r="P12" s="34">
        <v>3.3926666666666669</v>
      </c>
      <c r="Q12" s="36">
        <f t="shared" si="0"/>
        <v>17.378333333333334</v>
      </c>
      <c r="R12" s="56">
        <f t="shared" si="3"/>
        <v>8.6891666666666669</v>
      </c>
      <c r="T12">
        <v>3.9666027738166023</v>
      </c>
      <c r="U12" s="3">
        <v>2.0224492096500613</v>
      </c>
      <c r="V12">
        <v>750</v>
      </c>
      <c r="W12">
        <f t="shared" si="5"/>
        <v>2974.9520803624519</v>
      </c>
      <c r="X12">
        <f t="shared" si="6"/>
        <v>44.138754901520059</v>
      </c>
      <c r="AD12">
        <f t="shared" si="1"/>
        <v>0.85593710953173063</v>
      </c>
      <c r="AE12" s="46">
        <f t="shared" si="4"/>
        <v>0.29207753375335133</v>
      </c>
      <c r="AF12" s="46"/>
      <c r="AH12">
        <v>50</v>
      </c>
      <c r="AI12">
        <v>1</v>
      </c>
      <c r="AJ12" s="52">
        <f t="shared" si="2"/>
        <v>12.605245055050167</v>
      </c>
    </row>
    <row r="13" spans="1:37" x14ac:dyDescent="0.25">
      <c r="A13" s="4" t="s">
        <v>97</v>
      </c>
      <c r="B13" s="6">
        <v>42040</v>
      </c>
      <c r="C13" s="4">
        <v>9</v>
      </c>
      <c r="D13" s="27" t="s">
        <v>268</v>
      </c>
      <c r="E13" s="1">
        <v>27</v>
      </c>
      <c r="F13" s="4" t="s">
        <v>40</v>
      </c>
      <c r="G13" s="5" t="s">
        <v>14</v>
      </c>
      <c r="H13" s="1" t="s">
        <v>9</v>
      </c>
      <c r="I13" s="1" t="s">
        <v>16</v>
      </c>
      <c r="J13" s="4" t="s">
        <v>11</v>
      </c>
      <c r="K13" s="4" t="s">
        <v>160</v>
      </c>
      <c r="L13" s="4">
        <v>7.3999999999999996E-2</v>
      </c>
      <c r="M13">
        <v>5.7200000000000001E-2</v>
      </c>
      <c r="N13">
        <v>2.0799999999999999E-2</v>
      </c>
      <c r="O13" s="34">
        <v>4.0633333333333335</v>
      </c>
      <c r="P13" s="34">
        <v>3.032</v>
      </c>
      <c r="Q13" s="36">
        <f t="shared" si="0"/>
        <v>20.316666666666666</v>
      </c>
      <c r="R13" s="56">
        <f t="shared" si="3"/>
        <v>10.158333333333333</v>
      </c>
      <c r="T13">
        <v>1.9628967350692712</v>
      </c>
      <c r="U13" s="3">
        <v>5.9303686811203118</v>
      </c>
      <c r="V13">
        <v>750</v>
      </c>
      <c r="W13">
        <f t="shared" si="5"/>
        <v>1472.1725513019535</v>
      </c>
      <c r="X13">
        <f t="shared" si="6"/>
        <v>19.894223666242617</v>
      </c>
      <c r="AD13">
        <f t="shared" si="1"/>
        <v>0.36230661639916817</v>
      </c>
      <c r="AE13" s="46">
        <f t="shared" si="4"/>
        <v>0.69002328051487927</v>
      </c>
      <c r="AF13" s="46"/>
      <c r="AH13">
        <v>50</v>
      </c>
      <c r="AI13">
        <v>1</v>
      </c>
      <c r="AJ13" s="52">
        <f t="shared" si="2"/>
        <v>25.472557525159612</v>
      </c>
    </row>
    <row r="14" spans="1:37" x14ac:dyDescent="0.25">
      <c r="A14" s="4" t="s">
        <v>91</v>
      </c>
      <c r="B14" s="6">
        <v>42038</v>
      </c>
      <c r="C14" s="4">
        <v>7</v>
      </c>
      <c r="D14" s="27" t="s">
        <v>269</v>
      </c>
      <c r="E14" s="1">
        <v>23</v>
      </c>
      <c r="F14" s="4" t="s">
        <v>39</v>
      </c>
      <c r="G14" s="5" t="s">
        <v>14</v>
      </c>
      <c r="H14" s="1" t="s">
        <v>32</v>
      </c>
      <c r="I14" s="1" t="s">
        <v>37</v>
      </c>
      <c r="J14" s="4" t="s">
        <v>11</v>
      </c>
      <c r="K14" s="4" t="s">
        <v>161</v>
      </c>
      <c r="L14" s="4">
        <v>5.7200000000000001E-2</v>
      </c>
      <c r="M14">
        <v>8.0299999999999996E-2</v>
      </c>
      <c r="N14">
        <v>2.8299999999999999E-2</v>
      </c>
      <c r="O14" s="34">
        <v>3.4413333333333331</v>
      </c>
      <c r="P14" s="34">
        <v>4.623333333333334</v>
      </c>
      <c r="Q14" s="36">
        <f t="shared" si="0"/>
        <v>17.206666666666667</v>
      </c>
      <c r="R14" s="56">
        <f t="shared" si="3"/>
        <v>8.6033333333333335</v>
      </c>
      <c r="T14">
        <v>2.0837284522805932</v>
      </c>
      <c r="U14" s="3">
        <v>5.950492356201603</v>
      </c>
      <c r="V14">
        <v>750</v>
      </c>
      <c r="W14">
        <f t="shared" si="5"/>
        <v>1562.796339210445</v>
      </c>
      <c r="X14">
        <f t="shared" si="6"/>
        <v>27.321614321860924</v>
      </c>
      <c r="AD14">
        <f t="shared" si="1"/>
        <v>0.45412524386200454</v>
      </c>
      <c r="AE14" s="46">
        <f t="shared" si="4"/>
        <v>0.55050892540994201</v>
      </c>
      <c r="AF14" s="46"/>
      <c r="AH14">
        <v>50</v>
      </c>
      <c r="AI14">
        <v>1</v>
      </c>
      <c r="AJ14" s="52">
        <f t="shared" si="2"/>
        <v>23.995449092839397</v>
      </c>
    </row>
    <row r="15" spans="1:37" x14ac:dyDescent="0.25">
      <c r="A15" s="4" t="s">
        <v>117</v>
      </c>
      <c r="B15" s="6">
        <v>42040</v>
      </c>
      <c r="C15" s="4">
        <v>9</v>
      </c>
      <c r="D15" s="27" t="s">
        <v>269</v>
      </c>
      <c r="E15" s="1">
        <v>30</v>
      </c>
      <c r="F15" s="4" t="s">
        <v>40</v>
      </c>
      <c r="G15" s="5" t="s">
        <v>14</v>
      </c>
      <c r="H15" s="1" t="s">
        <v>32</v>
      </c>
      <c r="I15" s="1" t="s">
        <v>38</v>
      </c>
      <c r="J15" s="4" t="s">
        <v>11</v>
      </c>
      <c r="K15" s="4" t="s">
        <v>162</v>
      </c>
      <c r="L15" s="4">
        <v>7.2300000000000003E-2</v>
      </c>
      <c r="M15">
        <v>6.7900000000000002E-2</v>
      </c>
      <c r="N15">
        <v>2.07E-2</v>
      </c>
      <c r="O15" s="34">
        <v>3.2929999999999997</v>
      </c>
      <c r="P15" s="34">
        <v>3.052</v>
      </c>
      <c r="Q15" s="36">
        <f t="shared" si="0"/>
        <v>16.465</v>
      </c>
      <c r="R15" s="56">
        <f t="shared" si="3"/>
        <v>8.2324999999999999</v>
      </c>
      <c r="T15">
        <v>1.942820678153744</v>
      </c>
      <c r="U15" s="3">
        <v>4.0079501829762982</v>
      </c>
      <c r="V15">
        <v>750</v>
      </c>
      <c r="W15">
        <f t="shared" si="5"/>
        <v>1457.115508615308</v>
      </c>
      <c r="X15">
        <f t="shared" si="6"/>
        <v>20.153741474623899</v>
      </c>
      <c r="AD15">
        <f t="shared" si="1"/>
        <v>0.44248876666119286</v>
      </c>
      <c r="AE15" s="46">
        <f t="shared" si="4"/>
        <v>0.56498609419258172</v>
      </c>
      <c r="AF15" s="46"/>
      <c r="AH15">
        <v>50</v>
      </c>
      <c r="AI15">
        <v>1</v>
      </c>
      <c r="AJ15" s="52">
        <f t="shared" si="2"/>
        <v>25.735777142085411</v>
      </c>
    </row>
    <row r="16" spans="1:37" x14ac:dyDescent="0.25">
      <c r="A16" s="4" t="s">
        <v>125</v>
      </c>
      <c r="B16" s="6">
        <v>42045</v>
      </c>
      <c r="C16" s="4">
        <v>14</v>
      </c>
      <c r="D16" s="4" t="s">
        <v>267</v>
      </c>
      <c r="E16" s="1">
        <v>8</v>
      </c>
      <c r="F16" s="4" t="s">
        <v>41</v>
      </c>
      <c r="G16" s="5" t="s">
        <v>8</v>
      </c>
      <c r="H16" s="1" t="s">
        <v>18</v>
      </c>
      <c r="I16" s="1" t="s">
        <v>20</v>
      </c>
      <c r="J16" s="4" t="s">
        <v>11</v>
      </c>
      <c r="K16" s="4" t="s">
        <v>163</v>
      </c>
      <c r="L16" s="4">
        <v>6.2300000000000001E-2</v>
      </c>
      <c r="M16">
        <v>6.0499999999999998E-2</v>
      </c>
      <c r="N16">
        <v>2.0400000000000001E-2</v>
      </c>
      <c r="O16" s="34">
        <v>2.8820000000000001</v>
      </c>
      <c r="P16" s="34">
        <v>2.793333333333333</v>
      </c>
      <c r="Q16" s="36">
        <f t="shared" si="0"/>
        <v>14.41</v>
      </c>
      <c r="R16" s="56">
        <f t="shared" si="3"/>
        <v>7.2050000000000001</v>
      </c>
      <c r="T16">
        <v>3.3528267157834328</v>
      </c>
      <c r="U16" s="3">
        <v>2.2333181876805681</v>
      </c>
      <c r="V16">
        <v>750</v>
      </c>
      <c r="W16">
        <f t="shared" si="5"/>
        <v>2514.6200368375748</v>
      </c>
      <c r="X16">
        <f t="shared" si="6"/>
        <v>40.3630824532516</v>
      </c>
      <c r="AD16">
        <f t="shared" si="1"/>
        <v>0.87252603637667403</v>
      </c>
      <c r="AE16" s="46">
        <f t="shared" si="4"/>
        <v>0.2865244010805354</v>
      </c>
      <c r="AF16" s="46"/>
      <c r="AH16">
        <v>50</v>
      </c>
      <c r="AI16">
        <v>1</v>
      </c>
      <c r="AJ16" s="52">
        <f t="shared" si="2"/>
        <v>14.912789785593446</v>
      </c>
    </row>
    <row r="17" spans="1:36" x14ac:dyDescent="0.25">
      <c r="A17" s="4" t="s">
        <v>114</v>
      </c>
      <c r="B17" s="6">
        <v>42040</v>
      </c>
      <c r="C17" s="4">
        <v>9</v>
      </c>
      <c r="D17" s="27" t="s">
        <v>269</v>
      </c>
      <c r="E17" s="1">
        <v>7</v>
      </c>
      <c r="F17" s="4" t="s">
        <v>40</v>
      </c>
      <c r="G17" s="5" t="s">
        <v>8</v>
      </c>
      <c r="H17" s="1" t="s">
        <v>32</v>
      </c>
      <c r="I17" s="1" t="s">
        <v>35</v>
      </c>
      <c r="J17" s="4" t="s">
        <v>11</v>
      </c>
      <c r="K17" s="4" t="s">
        <v>164</v>
      </c>
      <c r="L17" s="4">
        <v>8.3000000000000004E-2</v>
      </c>
      <c r="M17">
        <v>7.2900000000000006E-2</v>
      </c>
      <c r="N17">
        <v>2.1100000000000001E-2</v>
      </c>
      <c r="O17" s="34">
        <v>4.4206666666666665</v>
      </c>
      <c r="P17" s="34">
        <v>4.0509999999999993</v>
      </c>
      <c r="Q17" s="36">
        <f t="shared" si="0"/>
        <v>22.103333333333332</v>
      </c>
      <c r="R17" s="56">
        <f t="shared" si="3"/>
        <v>11.051666666666666</v>
      </c>
      <c r="T17">
        <v>3.4275279154612828</v>
      </c>
      <c r="U17" s="3">
        <v>1.1644596285691082</v>
      </c>
      <c r="V17">
        <v>750</v>
      </c>
      <c r="W17">
        <f t="shared" si="5"/>
        <v>2570.6459365959622</v>
      </c>
      <c r="X17">
        <f t="shared" si="6"/>
        <v>30.971637790312798</v>
      </c>
      <c r="AD17">
        <f t="shared" si="1"/>
        <v>0.58150639494705836</v>
      </c>
      <c r="AE17" s="46">
        <f t="shared" si="4"/>
        <v>0.42991788598087655</v>
      </c>
      <c r="AF17" s="46"/>
      <c r="AH17">
        <v>50</v>
      </c>
      <c r="AI17">
        <v>1</v>
      </c>
      <c r="AJ17" s="52">
        <f t="shared" si="2"/>
        <v>14.587773238681534</v>
      </c>
    </row>
    <row r="18" spans="1:36" x14ac:dyDescent="0.25">
      <c r="A18" s="4" t="s">
        <v>63</v>
      </c>
      <c r="B18" s="6">
        <v>42032</v>
      </c>
      <c r="C18" s="4">
        <v>1</v>
      </c>
      <c r="D18" s="27" t="s">
        <v>269</v>
      </c>
      <c r="E18" s="1">
        <v>6</v>
      </c>
      <c r="F18" s="4" t="s">
        <v>7</v>
      </c>
      <c r="G18" s="5" t="s">
        <v>8</v>
      </c>
      <c r="H18" s="1" t="s">
        <v>32</v>
      </c>
      <c r="I18" s="1" t="s">
        <v>34</v>
      </c>
      <c r="J18" s="4" t="s">
        <v>11</v>
      </c>
      <c r="K18" s="4" t="s">
        <v>165</v>
      </c>
      <c r="L18" s="4">
        <v>7.2400000000000006E-2</v>
      </c>
      <c r="M18">
        <v>0.11</v>
      </c>
      <c r="N18">
        <v>2.8299999999999999E-2</v>
      </c>
      <c r="O18" s="34">
        <v>3.9600000000000004</v>
      </c>
      <c r="P18" s="34">
        <v>5.7673333333333332</v>
      </c>
      <c r="Q18" s="36">
        <f t="shared" si="0"/>
        <v>19.8</v>
      </c>
      <c r="R18" s="56">
        <f t="shared" si="3"/>
        <v>9.9</v>
      </c>
      <c r="T18">
        <v>3.632480077006953</v>
      </c>
      <c r="U18" s="3">
        <v>2.0168772542635343</v>
      </c>
      <c r="V18">
        <v>750</v>
      </c>
      <c r="W18">
        <f t="shared" si="5"/>
        <v>2724.3600577552147</v>
      </c>
      <c r="X18">
        <f t="shared" si="6"/>
        <v>37.629282565679759</v>
      </c>
      <c r="AD18">
        <f t="shared" si="1"/>
        <v>0.68796971155434705</v>
      </c>
      <c r="AE18" s="46">
        <f t="shared" si="4"/>
        <v>0.36338809078552131</v>
      </c>
      <c r="AF18" s="46"/>
      <c r="AH18">
        <v>50</v>
      </c>
      <c r="AI18">
        <v>1</v>
      </c>
      <c r="AJ18" s="52">
        <f t="shared" si="2"/>
        <v>13.764700408542474</v>
      </c>
    </row>
    <row r="19" spans="1:36" x14ac:dyDescent="0.25">
      <c r="A19" s="4" t="s">
        <v>52</v>
      </c>
      <c r="B19" s="6">
        <v>42032</v>
      </c>
      <c r="C19" s="4">
        <v>1</v>
      </c>
      <c r="D19" s="4" t="s">
        <v>267</v>
      </c>
      <c r="E19" s="1">
        <v>25</v>
      </c>
      <c r="F19" s="4" t="s">
        <v>7</v>
      </c>
      <c r="G19" s="5" t="s">
        <v>14</v>
      </c>
      <c r="H19" s="1" t="s">
        <v>18</v>
      </c>
      <c r="I19" s="1" t="s">
        <v>22</v>
      </c>
      <c r="J19" s="4" t="s">
        <v>11</v>
      </c>
      <c r="K19" s="4" t="s">
        <v>166</v>
      </c>
      <c r="L19" s="4">
        <v>5.33E-2</v>
      </c>
      <c r="M19">
        <v>5.4199999999999998E-2</v>
      </c>
      <c r="N19">
        <v>1.7600000000000001E-2</v>
      </c>
      <c r="O19" s="34">
        <v>3.0329999999999999</v>
      </c>
      <c r="P19" s="34">
        <v>3.1103333333333332</v>
      </c>
      <c r="Q19" s="36">
        <f t="shared" si="0"/>
        <v>15.164999999999999</v>
      </c>
      <c r="R19" s="56">
        <f t="shared" si="3"/>
        <v>7.5824999999999996</v>
      </c>
      <c r="T19">
        <v>3.213576485294722</v>
      </c>
      <c r="U19" s="3">
        <v>2.3498809886458107</v>
      </c>
      <c r="V19">
        <v>750</v>
      </c>
      <c r="W19">
        <f t="shared" si="5"/>
        <v>2410.1823639710415</v>
      </c>
      <c r="X19">
        <f t="shared" si="6"/>
        <v>45.219181312777515</v>
      </c>
      <c r="AD19">
        <f t="shared" si="1"/>
        <v>0.79465293899473843</v>
      </c>
      <c r="AE19" s="46">
        <f t="shared" si="4"/>
        <v>0.31460275012165445</v>
      </c>
      <c r="AF19" s="46"/>
      <c r="AH19">
        <v>50</v>
      </c>
      <c r="AI19">
        <v>1</v>
      </c>
      <c r="AJ19" s="52">
        <f t="shared" si="2"/>
        <v>15.558988631140181</v>
      </c>
    </row>
    <row r="20" spans="1:36" x14ac:dyDescent="0.25">
      <c r="A20" s="4" t="s">
        <v>112</v>
      </c>
      <c r="B20" s="6">
        <v>42040</v>
      </c>
      <c r="C20" s="4">
        <v>9</v>
      </c>
      <c r="D20" s="27" t="s">
        <v>269</v>
      </c>
      <c r="E20" s="1">
        <v>2</v>
      </c>
      <c r="F20" s="4" t="s">
        <v>40</v>
      </c>
      <c r="G20" s="5" t="s">
        <v>8</v>
      </c>
      <c r="H20" s="1" t="s">
        <v>32</v>
      </c>
      <c r="I20" s="1" t="s">
        <v>33</v>
      </c>
      <c r="J20" s="4" t="s">
        <v>11</v>
      </c>
      <c r="K20" s="4" t="s">
        <v>167</v>
      </c>
      <c r="L20" s="4">
        <v>5.1700000000000003E-2</v>
      </c>
      <c r="M20">
        <v>8.0100000000000005E-2</v>
      </c>
      <c r="N20">
        <v>2.46E-2</v>
      </c>
      <c r="O20" s="34">
        <v>3.3376666666666668</v>
      </c>
      <c r="P20" s="34">
        <v>5.1983333333333333</v>
      </c>
      <c r="Q20" s="36">
        <f t="shared" si="0"/>
        <v>16.688333333333333</v>
      </c>
      <c r="R20" s="56">
        <f t="shared" si="3"/>
        <v>8.3441666666666663</v>
      </c>
      <c r="T20">
        <v>2.3153557923013586</v>
      </c>
      <c r="U20" s="3">
        <v>4.544787279028883</v>
      </c>
      <c r="V20">
        <v>750</v>
      </c>
      <c r="W20">
        <f t="shared" si="5"/>
        <v>1736.516844226019</v>
      </c>
      <c r="X20">
        <f t="shared" si="6"/>
        <v>33.588333544023577</v>
      </c>
      <c r="Y20">
        <f>AVERAGE(X20:X25)</f>
        <v>36.831127564339788</v>
      </c>
      <c r="Z20">
        <f>100*((STDEV(X20:X25)/(Y20)))</f>
        <v>21.0849308871265</v>
      </c>
      <c r="AD20">
        <f t="shared" si="1"/>
        <v>0.52027869096954527</v>
      </c>
      <c r="AE20" s="46">
        <f t="shared" si="4"/>
        <v>0.48051170332216014</v>
      </c>
      <c r="AF20" s="46"/>
      <c r="AH20">
        <v>50</v>
      </c>
      <c r="AI20">
        <v>1</v>
      </c>
      <c r="AJ20" s="52">
        <f t="shared" si="2"/>
        <v>21.594953210323787</v>
      </c>
    </row>
    <row r="21" spans="1:36" x14ac:dyDescent="0.25">
      <c r="A21" s="4" t="s">
        <v>98</v>
      </c>
      <c r="B21" s="6">
        <v>42040</v>
      </c>
      <c r="C21" s="4">
        <v>9</v>
      </c>
      <c r="D21" s="27" t="s">
        <v>268</v>
      </c>
      <c r="E21" s="1">
        <v>30</v>
      </c>
      <c r="F21" s="4" t="s">
        <v>40</v>
      </c>
      <c r="G21" s="5" t="s">
        <v>14</v>
      </c>
      <c r="H21" s="1" t="s">
        <v>9</v>
      </c>
      <c r="I21" s="1" t="s">
        <v>17</v>
      </c>
      <c r="J21" s="4" t="s">
        <v>11</v>
      </c>
      <c r="K21" s="4" t="s">
        <v>168</v>
      </c>
      <c r="L21" s="4">
        <v>5.7099999999999998E-2</v>
      </c>
      <c r="M21">
        <v>8.2799999999999999E-2</v>
      </c>
      <c r="N21">
        <v>3.1099999999999999E-2</v>
      </c>
      <c r="O21" s="34">
        <v>3.3213333333333335</v>
      </c>
      <c r="P21" s="34">
        <v>4.6273333333333335</v>
      </c>
      <c r="Q21" s="36">
        <f t="shared" si="0"/>
        <v>16.606666666666669</v>
      </c>
      <c r="R21" s="56">
        <f t="shared" si="3"/>
        <v>8.3033333333333346</v>
      </c>
      <c r="T21">
        <v>1.9729551923988218</v>
      </c>
      <c r="U21" s="3">
        <v>5.1106132359701366</v>
      </c>
      <c r="V21">
        <v>750</v>
      </c>
      <c r="W21">
        <f t="shared" si="5"/>
        <v>1479.7163942991162</v>
      </c>
      <c r="X21">
        <f t="shared" si="6"/>
        <v>25.914472754800638</v>
      </c>
      <c r="AD21">
        <f t="shared" si="1"/>
        <v>0.44551878591904343</v>
      </c>
      <c r="AE21" s="46">
        <f t="shared" si="4"/>
        <v>0.56114356543750388</v>
      </c>
      <c r="AF21" s="46"/>
      <c r="AH21">
        <v>50</v>
      </c>
      <c r="AI21">
        <v>1</v>
      </c>
      <c r="AJ21" s="52">
        <f t="shared" si="2"/>
        <v>25.342694143604646</v>
      </c>
    </row>
    <row r="22" spans="1:36" x14ac:dyDescent="0.25">
      <c r="A22" s="4" t="s">
        <v>78</v>
      </c>
      <c r="B22" s="6">
        <v>42038</v>
      </c>
      <c r="C22" s="4">
        <v>7</v>
      </c>
      <c r="D22" s="4" t="s">
        <v>267</v>
      </c>
      <c r="E22" s="1">
        <v>27</v>
      </c>
      <c r="F22" s="4" t="s">
        <v>39</v>
      </c>
      <c r="G22" s="5" t="s">
        <v>14</v>
      </c>
      <c r="H22" s="1" t="s">
        <v>18</v>
      </c>
      <c r="I22" s="1" t="s">
        <v>23</v>
      </c>
      <c r="J22" s="4" t="s">
        <v>11</v>
      </c>
      <c r="K22" s="4" t="s">
        <v>169</v>
      </c>
      <c r="L22" s="4">
        <v>7.0099999999999996E-2</v>
      </c>
      <c r="M22">
        <v>6.1100000000000002E-2</v>
      </c>
      <c r="N22">
        <v>2.1999999999999999E-2</v>
      </c>
      <c r="O22" s="34">
        <v>3.8623333333333334</v>
      </c>
      <c r="P22" s="34">
        <v>3.8483333333333332</v>
      </c>
      <c r="Q22" s="36">
        <f t="shared" si="0"/>
        <v>19.311666666666667</v>
      </c>
      <c r="R22" s="56">
        <f t="shared" si="3"/>
        <v>9.6558333333333337</v>
      </c>
      <c r="T22">
        <v>4.1148960328329665</v>
      </c>
      <c r="U22" s="3">
        <v>1.9743003370261529</v>
      </c>
      <c r="V22">
        <v>750</v>
      </c>
      <c r="W22">
        <f t="shared" si="5"/>
        <v>3086.1720246247251</v>
      </c>
      <c r="X22">
        <f t="shared" si="6"/>
        <v>44.025278525317049</v>
      </c>
      <c r="AD22">
        <f t="shared" si="1"/>
        <v>0.79904341709451754</v>
      </c>
      <c r="AE22" s="46">
        <f t="shared" si="4"/>
        <v>0.31287411253452313</v>
      </c>
      <c r="AF22" s="46"/>
      <c r="AH22">
        <v>50</v>
      </c>
      <c r="AI22">
        <v>1</v>
      </c>
      <c r="AJ22" s="52">
        <f t="shared" si="2"/>
        <v>12.150975286142696</v>
      </c>
    </row>
    <row r="23" spans="1:36" x14ac:dyDescent="0.25">
      <c r="A23" s="4" t="s">
        <v>77</v>
      </c>
      <c r="B23" s="6">
        <v>42038</v>
      </c>
      <c r="C23" s="4">
        <v>7</v>
      </c>
      <c r="D23" s="4" t="s">
        <v>267</v>
      </c>
      <c r="E23" s="1">
        <v>25</v>
      </c>
      <c r="F23" s="4" t="s">
        <v>39</v>
      </c>
      <c r="G23" s="5" t="s">
        <v>14</v>
      </c>
      <c r="H23" s="1" t="s">
        <v>18</v>
      </c>
      <c r="I23" s="1" t="s">
        <v>22</v>
      </c>
      <c r="J23" s="4" t="s">
        <v>11</v>
      </c>
      <c r="K23" s="4" t="s">
        <v>170</v>
      </c>
      <c r="L23" s="4">
        <v>5.5500000000000001E-2</v>
      </c>
      <c r="M23">
        <v>0.06</v>
      </c>
      <c r="N23">
        <v>1.9599999999999999E-2</v>
      </c>
      <c r="O23" s="34">
        <v>2.8603333333333332</v>
      </c>
      <c r="P23" s="34">
        <v>3.0459999999999998</v>
      </c>
      <c r="Q23" s="36">
        <f t="shared" si="0"/>
        <v>14.301666666666666</v>
      </c>
      <c r="R23" s="56">
        <f t="shared" si="3"/>
        <v>7.1508333333333329</v>
      </c>
      <c r="T23">
        <v>3.1469594213819967</v>
      </c>
      <c r="U23" s="3">
        <v>5.0185880580133215</v>
      </c>
      <c r="V23">
        <v>750</v>
      </c>
      <c r="W23">
        <f t="shared" si="5"/>
        <v>2360.2195660364973</v>
      </c>
      <c r="X23">
        <f t="shared" si="6"/>
        <v>42.526478667324277</v>
      </c>
      <c r="AD23">
        <f t="shared" si="1"/>
        <v>0.82515542455535407</v>
      </c>
      <c r="AE23" s="46">
        <f t="shared" si="4"/>
        <v>0.30297322487423001</v>
      </c>
      <c r="AF23" s="46"/>
      <c r="AH23">
        <v>50</v>
      </c>
      <c r="AI23">
        <v>1</v>
      </c>
      <c r="AJ23" s="52">
        <f t="shared" si="2"/>
        <v>15.888352312481471</v>
      </c>
    </row>
    <row r="24" spans="1:36" x14ac:dyDescent="0.25">
      <c r="A24" s="4" t="s">
        <v>53</v>
      </c>
      <c r="B24" s="6">
        <v>42032</v>
      </c>
      <c r="C24" s="4">
        <v>1</v>
      </c>
      <c r="D24" s="4" t="s">
        <v>267</v>
      </c>
      <c r="E24" s="1">
        <v>27</v>
      </c>
      <c r="F24" s="4" t="s">
        <v>7</v>
      </c>
      <c r="G24" s="5" t="s">
        <v>14</v>
      </c>
      <c r="H24" s="1" t="s">
        <v>18</v>
      </c>
      <c r="I24" s="1" t="s">
        <v>23</v>
      </c>
      <c r="J24" s="4" t="s">
        <v>11</v>
      </c>
      <c r="K24" s="4" t="s">
        <v>171</v>
      </c>
      <c r="L24" s="4">
        <v>7.3899999999999993E-2</v>
      </c>
      <c r="M24">
        <v>6.1400000000000003E-2</v>
      </c>
      <c r="N24">
        <v>2.0400000000000001E-2</v>
      </c>
      <c r="O24" s="34">
        <v>4.0343333333333335</v>
      </c>
      <c r="P24" s="34">
        <v>3.1719999999999993</v>
      </c>
      <c r="Q24" s="36">
        <f t="shared" si="0"/>
        <v>20.171666666666667</v>
      </c>
      <c r="R24" s="56">
        <f t="shared" si="3"/>
        <v>10.085833333333333</v>
      </c>
      <c r="T24">
        <v>4.3409763503883649</v>
      </c>
      <c r="U24" s="3">
        <v>2.1537105847305118</v>
      </c>
      <c r="V24">
        <v>750</v>
      </c>
      <c r="W24">
        <f t="shared" si="5"/>
        <v>3255.7322627912736</v>
      </c>
      <c r="X24">
        <f t="shared" si="6"/>
        <v>44.055916952520626</v>
      </c>
      <c r="AD24">
        <f t="shared" si="1"/>
        <v>0.80700626194941916</v>
      </c>
      <c r="AE24" s="46">
        <f t="shared" si="4"/>
        <v>0.30978693944219887</v>
      </c>
      <c r="AF24" s="46"/>
      <c r="AH24">
        <v>50</v>
      </c>
      <c r="AI24">
        <v>1</v>
      </c>
      <c r="AJ24" s="52">
        <f t="shared" si="2"/>
        <v>11.518146141369039</v>
      </c>
    </row>
    <row r="25" spans="1:36" x14ac:dyDescent="0.25">
      <c r="A25" s="4" t="s">
        <v>89</v>
      </c>
      <c r="B25" s="6">
        <v>42038</v>
      </c>
      <c r="C25" s="4">
        <v>7</v>
      </c>
      <c r="D25" s="27" t="s">
        <v>269</v>
      </c>
      <c r="E25" s="1">
        <v>7</v>
      </c>
      <c r="F25" s="4" t="s">
        <v>39</v>
      </c>
      <c r="G25" s="5" t="s">
        <v>8</v>
      </c>
      <c r="H25" s="1" t="s">
        <v>32</v>
      </c>
      <c r="I25" s="1" t="s">
        <v>35</v>
      </c>
      <c r="J25" s="4" t="s">
        <v>11</v>
      </c>
      <c r="K25" s="4" t="s">
        <v>172</v>
      </c>
      <c r="L25" s="4">
        <v>6.93E-2</v>
      </c>
      <c r="M25">
        <v>6.7699999999999996E-2</v>
      </c>
      <c r="N25">
        <v>2.1999999999999999E-2</v>
      </c>
      <c r="O25" s="34">
        <v>3.746</v>
      </c>
      <c r="P25" s="34">
        <v>3.9609999999999999</v>
      </c>
      <c r="Q25" s="36">
        <f t="shared" si="0"/>
        <v>18.73</v>
      </c>
      <c r="R25" s="56">
        <f t="shared" si="3"/>
        <v>9.3650000000000002</v>
      </c>
      <c r="T25">
        <v>2.8529687286456604</v>
      </c>
      <c r="U25" s="3">
        <v>3.0369329360215538</v>
      </c>
      <c r="V25">
        <v>750</v>
      </c>
      <c r="W25">
        <f t="shared" si="5"/>
        <v>2139.7265464842453</v>
      </c>
      <c r="X25">
        <f t="shared" si="6"/>
        <v>30.876284942052603</v>
      </c>
      <c r="AD25">
        <f t="shared" si="1"/>
        <v>0.57120302896002284</v>
      </c>
      <c r="AE25" s="46">
        <f t="shared" si="4"/>
        <v>0.43767274913644927</v>
      </c>
      <c r="AF25" s="46"/>
      <c r="AH25">
        <v>50</v>
      </c>
      <c r="AI25">
        <v>1</v>
      </c>
      <c r="AJ25" s="52">
        <f t="shared" si="2"/>
        <v>17.525603942997165</v>
      </c>
    </row>
    <row r="26" spans="1:36" x14ac:dyDescent="0.25">
      <c r="A26" s="4" t="s">
        <v>107</v>
      </c>
      <c r="B26" s="6">
        <v>42040</v>
      </c>
      <c r="C26" s="4">
        <v>9</v>
      </c>
      <c r="D26" s="27" t="s">
        <v>270</v>
      </c>
      <c r="E26" s="1">
        <v>11</v>
      </c>
      <c r="F26" s="4" t="s">
        <v>40</v>
      </c>
      <c r="G26" s="5" t="s">
        <v>8</v>
      </c>
      <c r="H26" s="1" t="s">
        <v>25</v>
      </c>
      <c r="I26" s="1" t="s">
        <v>28</v>
      </c>
      <c r="J26" s="4" t="s">
        <v>11</v>
      </c>
      <c r="K26" s="4" t="s">
        <v>173</v>
      </c>
      <c r="L26" s="4">
        <v>5.8999999999999997E-2</v>
      </c>
      <c r="M26">
        <v>6.7299999999999999E-2</v>
      </c>
      <c r="N26">
        <v>1.9E-2</v>
      </c>
      <c r="O26" s="34">
        <v>3.637</v>
      </c>
      <c r="P26" s="34">
        <v>4.0696666666666665</v>
      </c>
      <c r="Q26" s="36">
        <f t="shared" si="0"/>
        <v>18.184999999999999</v>
      </c>
      <c r="R26" s="56">
        <f t="shared" si="3"/>
        <v>9.0924999999999994</v>
      </c>
      <c r="T26">
        <v>2.9646517487973263</v>
      </c>
      <c r="U26" s="3">
        <v>7.4820809767928376</v>
      </c>
      <c r="V26">
        <v>750</v>
      </c>
      <c r="W26">
        <f t="shared" si="5"/>
        <v>2223.4888115979948</v>
      </c>
      <c r="X26">
        <f t="shared" si="6"/>
        <v>37.68625104403381</v>
      </c>
      <c r="Y26">
        <f>AVERAGE(X26:X31)</f>
        <v>36.285397970752875</v>
      </c>
      <c r="Z26">
        <f>100*((STDEV(X26:X31)/(Y26)))</f>
        <v>17.303329130817353</v>
      </c>
      <c r="AD26">
        <f t="shared" si="1"/>
        <v>0.61135243651305871</v>
      </c>
      <c r="AE26" s="46">
        <f t="shared" si="4"/>
        <v>0.40892942445099728</v>
      </c>
      <c r="AF26" s="46"/>
      <c r="AH26">
        <v>50</v>
      </c>
      <c r="AI26">
        <v>1</v>
      </c>
      <c r="AJ26" s="52">
        <f t="shared" si="2"/>
        <v>16.865387315823369</v>
      </c>
    </row>
    <row r="27" spans="1:36" x14ac:dyDescent="0.25">
      <c r="A27" s="4" t="s">
        <v>134</v>
      </c>
      <c r="B27" s="6">
        <v>42045</v>
      </c>
      <c r="C27" s="4">
        <v>14</v>
      </c>
      <c r="D27" s="27" t="s">
        <v>270</v>
      </c>
      <c r="E27" s="1">
        <v>23</v>
      </c>
      <c r="F27" s="4" t="s">
        <v>41</v>
      </c>
      <c r="G27" s="5" t="s">
        <v>14</v>
      </c>
      <c r="H27" s="1" t="s">
        <v>25</v>
      </c>
      <c r="I27" s="1" t="s">
        <v>30</v>
      </c>
      <c r="J27" s="4" t="s">
        <v>11</v>
      </c>
      <c r="K27" s="4" t="s">
        <v>174</v>
      </c>
      <c r="L27" s="4">
        <v>5.4399999999999997E-2</v>
      </c>
      <c r="M27">
        <v>5.8200000000000002E-2</v>
      </c>
      <c r="N27">
        <v>3.15E-2</v>
      </c>
      <c r="O27" s="34">
        <v>2.8089999999999997</v>
      </c>
      <c r="P27" s="34">
        <v>2.9130000000000003</v>
      </c>
      <c r="Q27" s="36">
        <f t="shared" si="0"/>
        <v>14.044999999999998</v>
      </c>
      <c r="R27" s="56">
        <f t="shared" si="3"/>
        <v>7.0224999999999991</v>
      </c>
      <c r="T27">
        <v>2.1994057446840252</v>
      </c>
      <c r="U27" s="3">
        <v>4.3972686634273481</v>
      </c>
      <c r="V27">
        <v>750</v>
      </c>
      <c r="W27">
        <f t="shared" si="5"/>
        <v>1649.5543085130189</v>
      </c>
      <c r="X27">
        <f t="shared" si="6"/>
        <v>30.322689494724614</v>
      </c>
      <c r="AD27">
        <f t="shared" si="1"/>
        <v>0.58723898487469528</v>
      </c>
      <c r="AE27" s="46">
        <f t="shared" si="4"/>
        <v>0.42572105469691329</v>
      </c>
      <c r="AF27" s="46"/>
      <c r="AH27">
        <v>50</v>
      </c>
      <c r="AI27">
        <v>1</v>
      </c>
      <c r="AJ27" s="52">
        <f t="shared" si="2"/>
        <v>22.733413387161626</v>
      </c>
    </row>
    <row r="28" spans="1:36" x14ac:dyDescent="0.25">
      <c r="A28" s="4" t="s">
        <v>106</v>
      </c>
      <c r="B28" s="6">
        <v>42040</v>
      </c>
      <c r="C28" s="4">
        <v>9</v>
      </c>
      <c r="D28" s="27" t="s">
        <v>270</v>
      </c>
      <c r="E28" s="1">
        <v>9</v>
      </c>
      <c r="F28" s="4" t="s">
        <v>40</v>
      </c>
      <c r="G28" s="5" t="s">
        <v>8</v>
      </c>
      <c r="H28" s="1" t="s">
        <v>25</v>
      </c>
      <c r="I28" s="1" t="s">
        <v>27</v>
      </c>
      <c r="J28" s="4" t="s">
        <v>11</v>
      </c>
      <c r="K28" s="4" t="s">
        <v>175</v>
      </c>
      <c r="L28" s="4">
        <v>5.04E-2</v>
      </c>
      <c r="M28">
        <v>5.3400000000000003E-2</v>
      </c>
      <c r="N28">
        <v>1.6299999999999999E-2</v>
      </c>
      <c r="O28" s="34">
        <v>3.1666666666666665</v>
      </c>
      <c r="P28" s="34">
        <v>3.0720000000000001</v>
      </c>
      <c r="Q28" s="36">
        <f t="shared" si="0"/>
        <v>15.833333333333332</v>
      </c>
      <c r="R28" s="56">
        <f t="shared" si="3"/>
        <v>7.9166666666666661</v>
      </c>
      <c r="T28">
        <v>2.914776350748487</v>
      </c>
      <c r="U28" s="3">
        <v>3.0435418899288242</v>
      </c>
      <c r="V28">
        <v>750</v>
      </c>
      <c r="W28">
        <f t="shared" si="5"/>
        <v>2186.0822630613652</v>
      </c>
      <c r="X28">
        <f t="shared" si="6"/>
        <v>43.374648076614385</v>
      </c>
      <c r="AD28">
        <f t="shared" si="1"/>
        <v>0.69034176728253638</v>
      </c>
      <c r="AE28" s="46">
        <f t="shared" si="4"/>
        <v>0.36213946750477061</v>
      </c>
      <c r="AF28" s="46"/>
      <c r="AH28">
        <v>50</v>
      </c>
      <c r="AI28">
        <v>1</v>
      </c>
      <c r="AJ28" s="52">
        <f t="shared" si="2"/>
        <v>17.153974776541766</v>
      </c>
    </row>
    <row r="29" spans="1:36" x14ac:dyDescent="0.25">
      <c r="A29" s="4" t="s">
        <v>62</v>
      </c>
      <c r="B29" s="6">
        <v>42032</v>
      </c>
      <c r="C29" s="4">
        <v>1</v>
      </c>
      <c r="D29" s="27" t="s">
        <v>269</v>
      </c>
      <c r="E29" s="1">
        <v>2</v>
      </c>
      <c r="F29" s="4" t="s">
        <v>7</v>
      </c>
      <c r="G29" s="5" t="s">
        <v>8</v>
      </c>
      <c r="H29" s="1" t="s">
        <v>32</v>
      </c>
      <c r="I29" s="1" t="s">
        <v>33</v>
      </c>
      <c r="J29" s="4" t="s">
        <v>11</v>
      </c>
      <c r="K29" s="4" t="s">
        <v>176</v>
      </c>
      <c r="L29" s="4">
        <v>6.3500000000000001E-2</v>
      </c>
      <c r="M29">
        <v>5.4899999999999997E-2</v>
      </c>
      <c r="N29">
        <v>1.7399999999999999E-2</v>
      </c>
      <c r="O29" s="34">
        <v>4.1563333333333334</v>
      </c>
      <c r="P29" s="34">
        <v>3.3140000000000001</v>
      </c>
      <c r="Q29" s="36">
        <f t="shared" si="0"/>
        <v>20.781666666666666</v>
      </c>
      <c r="R29" s="56">
        <f t="shared" si="3"/>
        <v>10.390833333333333</v>
      </c>
      <c r="T29">
        <v>3.2734025707968306</v>
      </c>
      <c r="U29" s="3">
        <v>2.7134903981364196</v>
      </c>
      <c r="V29">
        <v>750</v>
      </c>
      <c r="W29">
        <f t="shared" si="5"/>
        <v>2455.0519280976227</v>
      </c>
      <c r="X29">
        <f t="shared" si="6"/>
        <v>38.66223508815154</v>
      </c>
      <c r="Y29">
        <f>AVERAGE(X29:X30,X32:X35)</f>
        <v>35.695146901833233</v>
      </c>
      <c r="Z29">
        <f>100*((STDEV(X29:X30,X32:X35)/(Y29)))</f>
        <v>15.775844607372616</v>
      </c>
      <c r="AD29">
        <f t="shared" si="1"/>
        <v>0.59067734255296078</v>
      </c>
      <c r="AE29" s="46">
        <f t="shared" si="4"/>
        <v>0.42324291451484736</v>
      </c>
      <c r="AF29" s="46"/>
      <c r="AH29">
        <v>50</v>
      </c>
      <c r="AI29">
        <v>1</v>
      </c>
      <c r="AJ29" s="52">
        <f t="shared" si="2"/>
        <v>15.274625995002109</v>
      </c>
    </row>
    <row r="30" spans="1:36" x14ac:dyDescent="0.25">
      <c r="A30" s="4" t="s">
        <v>127</v>
      </c>
      <c r="B30" s="6">
        <v>42045</v>
      </c>
      <c r="C30" s="4">
        <v>14</v>
      </c>
      <c r="D30" s="4" t="s">
        <v>267</v>
      </c>
      <c r="E30" s="1">
        <v>25</v>
      </c>
      <c r="F30" s="4" t="s">
        <v>41</v>
      </c>
      <c r="G30" s="5" t="s">
        <v>14</v>
      </c>
      <c r="H30" s="1" t="s">
        <v>18</v>
      </c>
      <c r="I30" s="1" t="s">
        <v>22</v>
      </c>
      <c r="J30" s="4" t="s">
        <v>11</v>
      </c>
      <c r="K30" s="4" t="s">
        <v>177</v>
      </c>
      <c r="L30" s="4">
        <v>8.1199999999999994E-2</v>
      </c>
      <c r="M30">
        <v>7.0400000000000004E-2</v>
      </c>
      <c r="N30">
        <v>2.53E-2</v>
      </c>
      <c r="O30" s="34">
        <v>3.8800000000000003</v>
      </c>
      <c r="P30" s="34">
        <v>3.3086666666666669</v>
      </c>
      <c r="Q30" s="36">
        <f t="shared" si="0"/>
        <v>19.400000000000002</v>
      </c>
      <c r="R30" s="56">
        <f t="shared" si="3"/>
        <v>9.7000000000000011</v>
      </c>
      <c r="T30">
        <v>4.3959352304245209</v>
      </c>
      <c r="U30" s="3">
        <v>4.6210317599784441</v>
      </c>
      <c r="V30">
        <v>750</v>
      </c>
      <c r="W30">
        <f t="shared" si="5"/>
        <v>3296.9514228183907</v>
      </c>
      <c r="X30">
        <f t="shared" si="6"/>
        <v>40.602850034709249</v>
      </c>
      <c r="AD30">
        <f t="shared" si="1"/>
        <v>0.84972974814906976</v>
      </c>
      <c r="AE30" s="46">
        <f t="shared" si="4"/>
        <v>0.29421118955122427</v>
      </c>
      <c r="AF30" s="46"/>
      <c r="AH30">
        <v>50</v>
      </c>
      <c r="AI30">
        <v>1</v>
      </c>
      <c r="AJ30" s="52">
        <f t="shared" si="2"/>
        <v>11.37414392594939</v>
      </c>
    </row>
    <row r="31" spans="1:36" x14ac:dyDescent="0.25">
      <c r="A31" s="4" t="s">
        <v>65</v>
      </c>
      <c r="B31" s="6">
        <v>42032</v>
      </c>
      <c r="C31" s="4">
        <v>1</v>
      </c>
      <c r="D31" s="27" t="s">
        <v>269</v>
      </c>
      <c r="E31" s="1">
        <v>21</v>
      </c>
      <c r="F31" s="4" t="s">
        <v>7</v>
      </c>
      <c r="G31" s="5" t="s">
        <v>14</v>
      </c>
      <c r="H31" s="1" t="s">
        <v>32</v>
      </c>
      <c r="I31" s="1" t="s">
        <v>36</v>
      </c>
      <c r="J31" s="4" t="s">
        <v>11</v>
      </c>
      <c r="K31" s="4" t="s">
        <v>178</v>
      </c>
      <c r="L31" s="4">
        <v>5.5599999999999997E-2</v>
      </c>
      <c r="M31">
        <v>7.6899999999999996E-2</v>
      </c>
      <c r="N31">
        <v>2.8199999999999999E-2</v>
      </c>
      <c r="O31" s="34">
        <v>3.0723333333333334</v>
      </c>
      <c r="P31" s="34">
        <v>4.0069999999999997</v>
      </c>
      <c r="Q31" s="36">
        <f t="shared" si="0"/>
        <v>15.361666666666666</v>
      </c>
      <c r="R31" s="56">
        <f t="shared" si="3"/>
        <v>7.6808333333333332</v>
      </c>
      <c r="T31">
        <v>2.0063233375964944</v>
      </c>
      <c r="U31" s="3">
        <v>3.8232416242790128</v>
      </c>
      <c r="V31">
        <v>750</v>
      </c>
      <c r="W31">
        <f t="shared" si="5"/>
        <v>1504.7425031973708</v>
      </c>
      <c r="X31">
        <f t="shared" si="6"/>
        <v>27.063714086283646</v>
      </c>
      <c r="AD31">
        <f t="shared" si="1"/>
        <v>0.48977188994164172</v>
      </c>
      <c r="AE31" s="46">
        <f t="shared" si="4"/>
        <v>0.51044170793425581</v>
      </c>
      <c r="AF31" s="46"/>
      <c r="AH31">
        <v>50</v>
      </c>
      <c r="AI31">
        <v>1</v>
      </c>
      <c r="AJ31" s="52">
        <f t="shared" si="2"/>
        <v>24.921207396160909</v>
      </c>
    </row>
    <row r="32" spans="1:36" x14ac:dyDescent="0.25">
      <c r="A32" s="4" t="s">
        <v>94</v>
      </c>
      <c r="B32" s="6">
        <v>42040</v>
      </c>
      <c r="C32" s="4">
        <v>9</v>
      </c>
      <c r="D32" s="27" t="s">
        <v>268</v>
      </c>
      <c r="E32" s="1">
        <v>6</v>
      </c>
      <c r="F32" s="4" t="s">
        <v>40</v>
      </c>
      <c r="G32" s="5" t="s">
        <v>8</v>
      </c>
      <c r="H32" s="1" t="s">
        <v>9</v>
      </c>
      <c r="I32" s="1" t="s">
        <v>12</v>
      </c>
      <c r="J32" s="4" t="s">
        <v>11</v>
      </c>
      <c r="K32" s="4" t="s">
        <v>179</v>
      </c>
      <c r="L32" s="4">
        <v>6.2300000000000001E-2</v>
      </c>
      <c r="M32">
        <v>5.2600000000000001E-2</v>
      </c>
      <c r="N32">
        <v>1.77E-2</v>
      </c>
      <c r="O32" s="34">
        <v>3.0693333333333332</v>
      </c>
      <c r="P32" s="34">
        <v>2.4849999999999999</v>
      </c>
      <c r="Q32" s="36">
        <f t="shared" si="0"/>
        <v>15.346666666666666</v>
      </c>
      <c r="R32" s="56">
        <f t="shared" si="3"/>
        <v>7.6733333333333329</v>
      </c>
      <c r="T32">
        <v>3.031160269599606</v>
      </c>
      <c r="U32" s="3">
        <v>3.3141893211396329</v>
      </c>
      <c r="V32">
        <v>750</v>
      </c>
      <c r="W32">
        <f t="shared" si="5"/>
        <v>2273.3702021997046</v>
      </c>
      <c r="X32">
        <f t="shared" si="6"/>
        <v>36.49069345424887</v>
      </c>
      <c r="AD32">
        <f t="shared" si="1"/>
        <v>0.74067230740650669</v>
      </c>
      <c r="AE32" s="46">
        <f t="shared" si="4"/>
        <v>0.33753118281873506</v>
      </c>
      <c r="AF32" s="46"/>
      <c r="AH32">
        <v>50</v>
      </c>
      <c r="AI32">
        <v>1</v>
      </c>
      <c r="AJ32" s="52">
        <f t="shared" si="2"/>
        <v>16.49533365208849</v>
      </c>
    </row>
    <row r="33" spans="1:36" x14ac:dyDescent="0.25">
      <c r="A33" s="4" t="s">
        <v>130</v>
      </c>
      <c r="B33" s="6">
        <v>42045</v>
      </c>
      <c r="C33" s="4">
        <v>14</v>
      </c>
      <c r="D33" s="27" t="s">
        <v>270</v>
      </c>
      <c r="E33" s="1">
        <v>2</v>
      </c>
      <c r="F33" s="4" t="s">
        <v>41</v>
      </c>
      <c r="G33" s="5" t="s">
        <v>8</v>
      </c>
      <c r="H33" s="1" t="s">
        <v>25</v>
      </c>
      <c r="I33" s="1" t="s">
        <v>26</v>
      </c>
      <c r="J33" s="4" t="s">
        <v>11</v>
      </c>
      <c r="K33" s="4" t="s">
        <v>180</v>
      </c>
      <c r="L33" s="4">
        <v>5.5899999999999998E-2</v>
      </c>
      <c r="M33">
        <v>6.6500000000000004E-2</v>
      </c>
      <c r="N33">
        <v>2.53E-2</v>
      </c>
      <c r="O33" s="34">
        <v>2.6963333333333335</v>
      </c>
      <c r="P33" s="34">
        <v>3.434333333333333</v>
      </c>
      <c r="Q33" s="36">
        <f t="shared" si="0"/>
        <v>13.481666666666667</v>
      </c>
      <c r="R33" s="56">
        <f t="shared" si="3"/>
        <v>6.7408333333333337</v>
      </c>
      <c r="T33">
        <v>2.0743022832940796</v>
      </c>
      <c r="U33" s="3">
        <v>2.3847362132294738</v>
      </c>
      <c r="V33">
        <v>750</v>
      </c>
      <c r="W33">
        <f t="shared" si="5"/>
        <v>1555.7267124705597</v>
      </c>
      <c r="X33">
        <f t="shared" si="6"/>
        <v>27.830531528990338</v>
      </c>
      <c r="AD33">
        <f t="shared" si="1"/>
        <v>0.57697862991861526</v>
      </c>
      <c r="AE33" s="46">
        <f t="shared" si="4"/>
        <v>0.43329161087866169</v>
      </c>
      <c r="AF33" s="46"/>
      <c r="AH33">
        <v>50</v>
      </c>
      <c r="AI33">
        <v>1</v>
      </c>
      <c r="AJ33" s="52">
        <f t="shared" si="2"/>
        <v>24.104490653405581</v>
      </c>
    </row>
    <row r="34" spans="1:36" x14ac:dyDescent="0.25">
      <c r="A34" s="4" t="s">
        <v>55</v>
      </c>
      <c r="B34" s="6">
        <v>42032</v>
      </c>
      <c r="C34" s="4">
        <v>1</v>
      </c>
      <c r="D34" s="27" t="s">
        <v>270</v>
      </c>
      <c r="E34" s="1">
        <v>2</v>
      </c>
      <c r="F34" s="4" t="s">
        <v>7</v>
      </c>
      <c r="G34" s="5" t="s">
        <v>8</v>
      </c>
      <c r="H34" s="1" t="s">
        <v>25</v>
      </c>
      <c r="I34" s="1" t="s">
        <v>26</v>
      </c>
      <c r="J34" s="4" t="s">
        <v>11</v>
      </c>
      <c r="K34" s="4" t="s">
        <v>181</v>
      </c>
      <c r="L34" s="4">
        <v>6.4000000000000001E-2</v>
      </c>
      <c r="M34">
        <v>5.0999999999999997E-2</v>
      </c>
      <c r="N34">
        <v>1.7100000000000001E-2</v>
      </c>
      <c r="O34" s="34">
        <v>3.6966666666666668</v>
      </c>
      <c r="P34" s="34">
        <v>2.8216666666666668</v>
      </c>
      <c r="Q34" s="36">
        <f t="shared" ref="Q34:Q53" si="7">O34*5</f>
        <v>18.483333333333334</v>
      </c>
      <c r="R34" s="56">
        <f t="shared" si="3"/>
        <v>9.2416666666666671</v>
      </c>
      <c r="T34">
        <v>3.489984696018452</v>
      </c>
      <c r="U34" s="3">
        <v>1.2295760620122644</v>
      </c>
      <c r="V34">
        <v>750</v>
      </c>
      <c r="W34">
        <f t="shared" si="5"/>
        <v>2617.488522013839</v>
      </c>
      <c r="X34">
        <f t="shared" si="6"/>
        <v>40.898258156466234</v>
      </c>
      <c r="AD34">
        <f t="shared" ref="AD34:AD65" si="8">(W34/1000)/(O34)</f>
        <v>0.70806722867822514</v>
      </c>
      <c r="AE34" s="46">
        <f t="shared" si="4"/>
        <v>0.35307381823994893</v>
      </c>
      <c r="AF34" s="46"/>
      <c r="AH34">
        <v>50</v>
      </c>
      <c r="AI34">
        <v>1</v>
      </c>
      <c r="AJ34" s="52">
        <f t="shared" ref="AJ34:AJ65" si="9">AH34/T34</f>
        <v>14.326710388455997</v>
      </c>
    </row>
    <row r="35" spans="1:36" x14ac:dyDescent="0.25">
      <c r="A35" s="4" t="s">
        <v>71</v>
      </c>
      <c r="B35" s="6">
        <v>42038</v>
      </c>
      <c r="C35" s="4">
        <v>7</v>
      </c>
      <c r="D35" s="27" t="s">
        <v>268</v>
      </c>
      <c r="E35" s="1">
        <v>24</v>
      </c>
      <c r="F35" s="4" t="s">
        <v>39</v>
      </c>
      <c r="G35" s="5" t="s">
        <v>14</v>
      </c>
      <c r="H35" s="1" t="s">
        <v>9</v>
      </c>
      <c r="I35" s="1" t="s">
        <v>15</v>
      </c>
      <c r="J35" s="4" t="s">
        <v>11</v>
      </c>
      <c r="K35" s="4" t="s">
        <v>182</v>
      </c>
      <c r="L35" s="4">
        <v>5.4800000000000001E-2</v>
      </c>
      <c r="M35">
        <v>6.7299999999999999E-2</v>
      </c>
      <c r="N35">
        <v>2.4899999999999999E-2</v>
      </c>
      <c r="O35" s="34">
        <v>3.2949999999999999</v>
      </c>
      <c r="P35" s="34">
        <v>3.9513333333333329</v>
      </c>
      <c r="Q35" s="36">
        <f t="shared" si="7"/>
        <v>16.475000000000001</v>
      </c>
      <c r="R35" s="56">
        <f t="shared" si="3"/>
        <v>8.2375000000000007</v>
      </c>
      <c r="T35">
        <v>2.1690799473788487</v>
      </c>
      <c r="U35" s="3">
        <v>0.97923513025339537</v>
      </c>
      <c r="V35">
        <v>750</v>
      </c>
      <c r="W35">
        <f t="shared" si="5"/>
        <v>1626.8099605341365</v>
      </c>
      <c r="X35">
        <f t="shared" si="6"/>
        <v>29.686313148433147</v>
      </c>
      <c r="AD35">
        <f t="shared" si="8"/>
        <v>0.49372077709685475</v>
      </c>
      <c r="AE35" s="46">
        <f t="shared" si="4"/>
        <v>0.50635908310368061</v>
      </c>
      <c r="AF35" s="46"/>
      <c r="AH35">
        <v>50</v>
      </c>
      <c r="AI35">
        <v>1</v>
      </c>
      <c r="AJ35" s="52">
        <f t="shared" si="9"/>
        <v>23.051248092732042</v>
      </c>
    </row>
    <row r="36" spans="1:36" x14ac:dyDescent="0.25">
      <c r="A36" s="53" t="s">
        <v>122</v>
      </c>
      <c r="B36" s="6">
        <v>42045</v>
      </c>
      <c r="C36" s="4">
        <v>14</v>
      </c>
      <c r="D36" s="27" t="s">
        <v>268</v>
      </c>
      <c r="E36" s="1">
        <v>27</v>
      </c>
      <c r="F36" s="4" t="s">
        <v>41</v>
      </c>
      <c r="G36" s="5" t="s">
        <v>14</v>
      </c>
      <c r="H36" s="1" t="s">
        <v>9</v>
      </c>
      <c r="I36" s="1" t="s">
        <v>16</v>
      </c>
      <c r="J36" s="4" t="s">
        <v>11</v>
      </c>
      <c r="K36" s="4" t="s">
        <v>183</v>
      </c>
      <c r="L36" s="4">
        <v>6.9900000000000004E-2</v>
      </c>
      <c r="M36">
        <v>7.5300000000000006E-2</v>
      </c>
      <c r="N36">
        <v>3.1399999999999997E-2</v>
      </c>
      <c r="O36" s="34">
        <v>3.2900000000000005</v>
      </c>
      <c r="P36" s="34">
        <v>3.2639999999999998</v>
      </c>
      <c r="Q36" s="36">
        <f t="shared" si="7"/>
        <v>16.450000000000003</v>
      </c>
      <c r="R36" s="56">
        <f t="shared" si="3"/>
        <v>8.2250000000000014</v>
      </c>
      <c r="T36">
        <v>1.9209969302355077</v>
      </c>
      <c r="U36" s="3">
        <v>0.66056825812743558</v>
      </c>
      <c r="V36">
        <v>750</v>
      </c>
      <c r="W36">
        <f t="shared" si="5"/>
        <v>1440.7476976766307</v>
      </c>
      <c r="X36">
        <f t="shared" si="6"/>
        <v>20.61155504544536</v>
      </c>
      <c r="AD36">
        <f t="shared" si="8"/>
        <v>0.43791723333636184</v>
      </c>
      <c r="AE36" s="46">
        <f t="shared" si="4"/>
        <v>0.57088413281962891</v>
      </c>
      <c r="AF36" s="46"/>
      <c r="AH36">
        <v>50</v>
      </c>
      <c r="AI36">
        <v>1</v>
      </c>
      <c r="AJ36" s="52">
        <f t="shared" si="9"/>
        <v>26.028151952262711</v>
      </c>
    </row>
    <row r="37" spans="1:36" x14ac:dyDescent="0.25">
      <c r="A37" s="4" t="s">
        <v>128</v>
      </c>
      <c r="B37" s="6">
        <v>42045</v>
      </c>
      <c r="C37" s="4">
        <v>14</v>
      </c>
      <c r="D37" s="4" t="s">
        <v>267</v>
      </c>
      <c r="E37" s="1">
        <v>27</v>
      </c>
      <c r="F37" s="4" t="s">
        <v>41</v>
      </c>
      <c r="G37" s="5" t="s">
        <v>14</v>
      </c>
      <c r="H37" s="1" t="s">
        <v>18</v>
      </c>
      <c r="I37" s="1" t="s">
        <v>23</v>
      </c>
      <c r="J37" s="4" t="s">
        <v>11</v>
      </c>
      <c r="K37" s="4" t="s">
        <v>184</v>
      </c>
      <c r="L37" s="4">
        <v>6.6500000000000004E-2</v>
      </c>
      <c r="M37">
        <v>6.4500000000000002E-2</v>
      </c>
      <c r="N37">
        <v>2.5499999999999998E-2</v>
      </c>
      <c r="O37" s="34">
        <v>3.8126666666666669</v>
      </c>
      <c r="P37" s="34">
        <v>3.6553333333333331</v>
      </c>
      <c r="Q37" s="36">
        <f t="shared" si="7"/>
        <v>19.063333333333333</v>
      </c>
      <c r="R37" s="56">
        <f t="shared" si="3"/>
        <v>9.5316666666666663</v>
      </c>
      <c r="T37">
        <v>3.7395502581330611</v>
      </c>
      <c r="U37" s="3">
        <v>1.1177294631833095</v>
      </c>
      <c r="V37">
        <v>750</v>
      </c>
      <c r="W37">
        <f t="shared" si="5"/>
        <v>2804.6626935997956</v>
      </c>
      <c r="X37">
        <f t="shared" si="6"/>
        <v>42.175378851124748</v>
      </c>
      <c r="AD37">
        <f t="shared" si="8"/>
        <v>0.735617072984734</v>
      </c>
      <c r="AE37" s="46">
        <f t="shared" si="4"/>
        <v>0.33985073101367264</v>
      </c>
      <c r="AF37" s="46"/>
      <c r="AH37">
        <v>50</v>
      </c>
      <c r="AI37">
        <v>1</v>
      </c>
      <c r="AJ37" s="52">
        <f t="shared" si="9"/>
        <v>13.370591795432127</v>
      </c>
    </row>
    <row r="38" spans="1:36" x14ac:dyDescent="0.25">
      <c r="A38" s="4" t="s">
        <v>95</v>
      </c>
      <c r="B38" s="6">
        <v>42040</v>
      </c>
      <c r="C38" s="4">
        <v>9</v>
      </c>
      <c r="D38" s="27" t="s">
        <v>268</v>
      </c>
      <c r="E38" s="1">
        <v>7</v>
      </c>
      <c r="F38" s="4" t="s">
        <v>40</v>
      </c>
      <c r="G38" s="5" t="s">
        <v>8</v>
      </c>
      <c r="H38" s="1" t="s">
        <v>9</v>
      </c>
      <c r="I38" s="1" t="s">
        <v>13</v>
      </c>
      <c r="J38" s="4" t="s">
        <v>11</v>
      </c>
      <c r="K38" s="4" t="s">
        <v>185</v>
      </c>
      <c r="L38" s="4">
        <v>6.83E-2</v>
      </c>
      <c r="M38">
        <v>6.1499999999999999E-2</v>
      </c>
      <c r="N38">
        <v>1.7999999999999999E-2</v>
      </c>
      <c r="O38" s="34">
        <v>3.5326666666666671</v>
      </c>
      <c r="P38" s="34">
        <v>3.0550000000000002</v>
      </c>
      <c r="Q38" s="36">
        <f t="shared" si="7"/>
        <v>17.663333333333334</v>
      </c>
      <c r="R38" s="56">
        <f t="shared" si="3"/>
        <v>8.831666666666667</v>
      </c>
      <c r="T38">
        <v>2.1780305997557199</v>
      </c>
      <c r="U38" s="3">
        <v>0.37926711494135057</v>
      </c>
      <c r="V38">
        <v>750</v>
      </c>
      <c r="W38">
        <f t="shared" si="5"/>
        <v>1633.5229498167898</v>
      </c>
      <c r="X38">
        <f t="shared" si="6"/>
        <v>23.916880670816834</v>
      </c>
      <c r="AD38">
        <f t="shared" si="8"/>
        <v>0.46240506222403932</v>
      </c>
      <c r="AE38" s="46">
        <f t="shared" si="4"/>
        <v>0.54065152054687671</v>
      </c>
      <c r="AF38" s="46"/>
      <c r="AH38">
        <v>50</v>
      </c>
      <c r="AI38">
        <v>1</v>
      </c>
      <c r="AJ38" s="52">
        <f t="shared" si="9"/>
        <v>22.956518611633747</v>
      </c>
    </row>
    <row r="39" spans="1:36" x14ac:dyDescent="0.25">
      <c r="A39" s="4" t="s">
        <v>120</v>
      </c>
      <c r="B39" s="6">
        <v>42045</v>
      </c>
      <c r="C39" s="4">
        <v>14</v>
      </c>
      <c r="D39" s="27" t="s">
        <v>268</v>
      </c>
      <c r="E39" s="1">
        <v>7</v>
      </c>
      <c r="F39" s="4" t="s">
        <v>41</v>
      </c>
      <c r="G39" s="5" t="s">
        <v>8</v>
      </c>
      <c r="H39" s="1" t="s">
        <v>9</v>
      </c>
      <c r="I39" s="1" t="s">
        <v>13</v>
      </c>
      <c r="J39" s="4" t="s">
        <v>11</v>
      </c>
      <c r="K39" s="4" t="s">
        <v>186</v>
      </c>
      <c r="L39" s="4">
        <v>5.0700000000000002E-2</v>
      </c>
      <c r="M39">
        <v>6.4199999999999993E-2</v>
      </c>
      <c r="N39">
        <v>2.35E-2</v>
      </c>
      <c r="O39" s="34">
        <v>2.2829999999999999</v>
      </c>
      <c r="P39" s="34">
        <v>2.8510000000000004</v>
      </c>
      <c r="Q39" s="36">
        <f t="shared" si="7"/>
        <v>11.414999999999999</v>
      </c>
      <c r="R39" s="56">
        <f t="shared" si="3"/>
        <v>5.7074999999999996</v>
      </c>
      <c r="T39">
        <v>1.4276612100802835</v>
      </c>
      <c r="U39" s="3">
        <v>3.7028589010998556</v>
      </c>
      <c r="V39">
        <v>750</v>
      </c>
      <c r="W39">
        <f t="shared" si="5"/>
        <v>1070.7459075602126</v>
      </c>
      <c r="X39">
        <f t="shared" si="6"/>
        <v>21.119248669826678</v>
      </c>
      <c r="AD39">
        <f t="shared" si="8"/>
        <v>0.46900828189234017</v>
      </c>
      <c r="AE39" s="46">
        <f t="shared" si="4"/>
        <v>0.53303962776799529</v>
      </c>
      <c r="AF39" s="46"/>
      <c r="AH39">
        <v>50</v>
      </c>
      <c r="AI39">
        <v>1</v>
      </c>
      <c r="AJ39" s="52">
        <f t="shared" si="9"/>
        <v>35.022314570827547</v>
      </c>
    </row>
    <row r="40" spans="1:36" x14ac:dyDescent="0.25">
      <c r="A40" s="4" t="s">
        <v>75</v>
      </c>
      <c r="B40" s="6">
        <v>42038</v>
      </c>
      <c r="C40" s="4">
        <v>7</v>
      </c>
      <c r="D40" s="4" t="s">
        <v>267</v>
      </c>
      <c r="E40" s="1">
        <v>8</v>
      </c>
      <c r="F40" s="4" t="s">
        <v>39</v>
      </c>
      <c r="G40" s="5" t="s">
        <v>8</v>
      </c>
      <c r="H40" s="1" t="s">
        <v>18</v>
      </c>
      <c r="I40" s="1" t="s">
        <v>20</v>
      </c>
      <c r="J40" s="4" t="s">
        <v>11</v>
      </c>
      <c r="K40" s="4" t="s">
        <v>187</v>
      </c>
      <c r="L40" s="4">
        <v>6.0499999999999998E-2</v>
      </c>
      <c r="M40">
        <v>5.67E-2</v>
      </c>
      <c r="N40">
        <v>1.7000000000000001E-2</v>
      </c>
      <c r="O40" s="34">
        <v>3.4983333333333335</v>
      </c>
      <c r="P40" s="34">
        <v>2.9006666666666665</v>
      </c>
      <c r="Q40" s="36">
        <f t="shared" si="7"/>
        <v>17.491666666666667</v>
      </c>
      <c r="R40" s="56">
        <f t="shared" si="3"/>
        <v>8.7458333333333336</v>
      </c>
      <c r="T40">
        <v>3.6329457736126223</v>
      </c>
      <c r="U40" s="3">
        <v>5.1237336171953789</v>
      </c>
      <c r="V40">
        <v>750</v>
      </c>
      <c r="W40">
        <f t="shared" si="5"/>
        <v>2724.7093302094668</v>
      </c>
      <c r="X40">
        <f t="shared" si="6"/>
        <v>45.036517854701927</v>
      </c>
      <c r="AD40">
        <f t="shared" si="8"/>
        <v>0.77885926542433537</v>
      </c>
      <c r="AE40" s="46">
        <f t="shared" si="4"/>
        <v>0.32098225070712338</v>
      </c>
      <c r="AF40" s="46"/>
      <c r="AH40">
        <v>50</v>
      </c>
      <c r="AI40">
        <v>1</v>
      </c>
      <c r="AJ40" s="52">
        <f t="shared" si="9"/>
        <v>13.762935952187282</v>
      </c>
    </row>
    <row r="41" spans="1:36" x14ac:dyDescent="0.25">
      <c r="A41" s="4" t="s">
        <v>82</v>
      </c>
      <c r="B41" s="6">
        <v>42038</v>
      </c>
      <c r="C41" s="4">
        <v>7</v>
      </c>
      <c r="D41" s="27" t="s">
        <v>270</v>
      </c>
      <c r="E41" s="1">
        <v>11</v>
      </c>
      <c r="F41" s="4" t="s">
        <v>39</v>
      </c>
      <c r="G41" s="5" t="s">
        <v>8</v>
      </c>
      <c r="H41" s="1" t="s">
        <v>25</v>
      </c>
      <c r="I41" s="1" t="s">
        <v>28</v>
      </c>
      <c r="J41" s="4" t="s">
        <v>11</v>
      </c>
      <c r="K41" s="4" t="s">
        <v>188</v>
      </c>
      <c r="L41" s="4">
        <v>5.7500000000000002E-2</v>
      </c>
      <c r="M41">
        <v>5.4699999999999999E-2</v>
      </c>
      <c r="N41">
        <v>1.6500000000000001E-2</v>
      </c>
      <c r="O41" s="34">
        <v>3.7699999999999996</v>
      </c>
      <c r="P41" s="34">
        <v>3.5866666666666664</v>
      </c>
      <c r="Q41" s="36">
        <f t="shared" si="7"/>
        <v>18.849999999999998</v>
      </c>
      <c r="R41" s="56">
        <f t="shared" si="3"/>
        <v>9.4249999999999989</v>
      </c>
      <c r="T41">
        <v>3.154685028817334</v>
      </c>
      <c r="U41" s="3">
        <v>0.80301814367304758</v>
      </c>
      <c r="V41">
        <v>750</v>
      </c>
      <c r="W41">
        <f t="shared" si="5"/>
        <v>2366.0137716130007</v>
      </c>
      <c r="X41">
        <f t="shared" si="6"/>
        <v>41.148065593269578</v>
      </c>
      <c r="Y41">
        <f>AVERAGE(X41:X46)</f>
        <v>31.86956481060054</v>
      </c>
      <c r="Z41">
        <f>100*((STDEV(X41:X46)/(Y41)))</f>
        <v>39.187252970665455</v>
      </c>
      <c r="AD41">
        <f t="shared" si="8"/>
        <v>0.62758985984429738</v>
      </c>
      <c r="AE41" s="46">
        <f t="shared" si="4"/>
        <v>0.39834932970718179</v>
      </c>
      <c r="AF41" s="46"/>
      <c r="AH41">
        <v>50</v>
      </c>
      <c r="AI41">
        <v>1</v>
      </c>
      <c r="AJ41" s="52">
        <f t="shared" si="9"/>
        <v>15.849442826545697</v>
      </c>
    </row>
    <row r="42" spans="1:36" x14ac:dyDescent="0.25">
      <c r="A42" s="4" t="s">
        <v>141</v>
      </c>
      <c r="B42" s="6">
        <v>42045</v>
      </c>
      <c r="C42" s="4">
        <v>14</v>
      </c>
      <c r="D42" s="27" t="s">
        <v>269</v>
      </c>
      <c r="E42" s="1">
        <v>23</v>
      </c>
      <c r="F42" s="4" t="s">
        <v>41</v>
      </c>
      <c r="G42" s="5" t="s">
        <v>14</v>
      </c>
      <c r="H42" s="1" t="s">
        <v>32</v>
      </c>
      <c r="I42" s="1" t="s">
        <v>37</v>
      </c>
      <c r="J42" s="4" t="s">
        <v>11</v>
      </c>
      <c r="K42" s="4" t="s">
        <v>189</v>
      </c>
      <c r="L42" s="4">
        <v>6.59E-2</v>
      </c>
      <c r="M42">
        <v>8.3000000000000004E-2</v>
      </c>
      <c r="N42">
        <v>3.7100000000000001E-2</v>
      </c>
      <c r="O42" s="34">
        <v>3.5643333333333334</v>
      </c>
      <c r="P42" s="34">
        <v>4.4113333333333333</v>
      </c>
      <c r="Q42" s="36">
        <f t="shared" si="7"/>
        <v>17.821666666666665</v>
      </c>
      <c r="R42" s="56">
        <f t="shared" si="3"/>
        <v>8.9108333333333327</v>
      </c>
      <c r="T42">
        <v>1.7362959572068495</v>
      </c>
      <c r="U42" s="3">
        <v>3.7749789741733215</v>
      </c>
      <c r="V42">
        <v>750</v>
      </c>
      <c r="W42">
        <f t="shared" si="5"/>
        <v>1302.221967905137</v>
      </c>
      <c r="X42">
        <f t="shared" si="6"/>
        <v>19.760576144235767</v>
      </c>
      <c r="AD42">
        <f t="shared" si="8"/>
        <v>0.36534797565841309</v>
      </c>
      <c r="AE42" s="46">
        <f t="shared" si="4"/>
        <v>0.68427914387499111</v>
      </c>
      <c r="AF42" s="46"/>
      <c r="AH42">
        <v>50</v>
      </c>
      <c r="AI42">
        <v>1</v>
      </c>
      <c r="AJ42" s="52">
        <f t="shared" si="9"/>
        <v>28.796933951533337</v>
      </c>
    </row>
    <row r="43" spans="1:36" x14ac:dyDescent="0.25">
      <c r="A43" s="4" t="s">
        <v>140</v>
      </c>
      <c r="B43" s="6">
        <v>42045</v>
      </c>
      <c r="C43" s="4">
        <v>14</v>
      </c>
      <c r="D43" s="27" t="s">
        <v>269</v>
      </c>
      <c r="E43" s="1">
        <v>21</v>
      </c>
      <c r="F43" s="4" t="s">
        <v>41</v>
      </c>
      <c r="G43" s="5" t="s">
        <v>14</v>
      </c>
      <c r="H43" s="1" t="s">
        <v>32</v>
      </c>
      <c r="I43" s="1" t="s">
        <v>36</v>
      </c>
      <c r="J43" s="4" t="s">
        <v>11</v>
      </c>
      <c r="K43" s="4" t="s">
        <v>190</v>
      </c>
      <c r="L43" s="4">
        <v>5.28E-2</v>
      </c>
      <c r="M43">
        <v>5.79E-2</v>
      </c>
      <c r="N43">
        <v>2.4299999999999999E-2</v>
      </c>
      <c r="O43" s="34">
        <v>3.0603333333333338</v>
      </c>
      <c r="P43" s="34">
        <v>2.7256666666666667</v>
      </c>
      <c r="Q43" s="36">
        <f t="shared" si="7"/>
        <v>15.301666666666669</v>
      </c>
      <c r="R43" s="56">
        <f t="shared" si="3"/>
        <v>7.6508333333333347</v>
      </c>
      <c r="T43">
        <v>1.845595935683658</v>
      </c>
      <c r="U43" s="3">
        <v>5.2740355481810051</v>
      </c>
      <c r="V43">
        <v>750</v>
      </c>
      <c r="W43">
        <f t="shared" si="5"/>
        <v>1384.1969517627435</v>
      </c>
      <c r="X43">
        <f t="shared" si="6"/>
        <v>26.215851359142871</v>
      </c>
      <c r="AD43">
        <f t="shared" si="8"/>
        <v>0.45230267457665069</v>
      </c>
      <c r="AE43" s="46">
        <f t="shared" si="4"/>
        <v>0.55272722018280507</v>
      </c>
      <c r="AF43" s="46"/>
      <c r="AH43">
        <v>50</v>
      </c>
      <c r="AI43">
        <v>1</v>
      </c>
      <c r="AJ43" s="52">
        <f t="shared" si="9"/>
        <v>27.091520431571965</v>
      </c>
    </row>
    <row r="44" spans="1:36" x14ac:dyDescent="0.25">
      <c r="A44" s="4" t="s">
        <v>51</v>
      </c>
      <c r="B44" s="6">
        <v>42032</v>
      </c>
      <c r="C44" s="4">
        <v>1</v>
      </c>
      <c r="D44" s="4" t="s">
        <v>267</v>
      </c>
      <c r="E44" s="1">
        <v>11</v>
      </c>
      <c r="F44" s="4" t="s">
        <v>7</v>
      </c>
      <c r="G44" s="5" t="s">
        <v>8</v>
      </c>
      <c r="H44" s="1" t="s">
        <v>18</v>
      </c>
      <c r="I44" s="1" t="s">
        <v>21</v>
      </c>
      <c r="J44" s="4" t="s">
        <v>11</v>
      </c>
      <c r="K44" s="4" t="s">
        <v>191</v>
      </c>
      <c r="L44" s="4">
        <v>5.1900000000000002E-2</v>
      </c>
      <c r="M44">
        <v>5.8900000000000001E-2</v>
      </c>
      <c r="N44">
        <v>1.6299999999999999E-2</v>
      </c>
      <c r="O44" s="34">
        <v>2.9269999999999996</v>
      </c>
      <c r="P44" s="34">
        <v>3.2586666666666666</v>
      </c>
      <c r="Q44" s="36">
        <f t="shared" si="7"/>
        <v>14.634999999999998</v>
      </c>
      <c r="R44" s="56">
        <f t="shared" si="3"/>
        <v>7.317499999999999</v>
      </c>
      <c r="T44">
        <v>2.5050968318089915</v>
      </c>
      <c r="U44" s="3">
        <v>6.7422501824843124</v>
      </c>
      <c r="V44">
        <v>750</v>
      </c>
      <c r="W44">
        <f t="shared" si="5"/>
        <v>1878.8226238567436</v>
      </c>
      <c r="X44">
        <f t="shared" si="6"/>
        <v>36.200821268916059</v>
      </c>
      <c r="Y44">
        <f>AVERAGE(X44:X49)</f>
        <v>37.744469340839544</v>
      </c>
      <c r="Z44">
        <f>100*((STDEV(X44:X49)/(Y44)))</f>
        <v>31.56961623464699</v>
      </c>
      <c r="AD44">
        <f t="shared" si="8"/>
        <v>0.64189361935659173</v>
      </c>
      <c r="AE44" s="46">
        <f t="shared" si="4"/>
        <v>0.38947263605858856</v>
      </c>
      <c r="AF44" s="46"/>
      <c r="AH44">
        <v>50</v>
      </c>
      <c r="AI44">
        <v>1</v>
      </c>
      <c r="AJ44" s="52">
        <f t="shared" si="9"/>
        <v>19.959308305018208</v>
      </c>
    </row>
    <row r="45" spans="1:36" x14ac:dyDescent="0.25">
      <c r="A45" s="53" t="s">
        <v>49</v>
      </c>
      <c r="B45" s="6">
        <v>42032</v>
      </c>
      <c r="C45" s="4">
        <v>1</v>
      </c>
      <c r="D45" s="4" t="s">
        <v>267</v>
      </c>
      <c r="E45" s="1">
        <v>7</v>
      </c>
      <c r="F45" s="4" t="s">
        <v>7</v>
      </c>
      <c r="G45" s="5" t="s">
        <v>8</v>
      </c>
      <c r="H45" s="1" t="s">
        <v>18</v>
      </c>
      <c r="I45" s="1" t="s">
        <v>19</v>
      </c>
      <c r="J45" s="4" t="s">
        <v>11</v>
      </c>
      <c r="K45" s="4" t="s">
        <v>192</v>
      </c>
      <c r="L45" s="4">
        <v>6.6299999999999998E-2</v>
      </c>
      <c r="M45">
        <v>6.2199999999999998E-2</v>
      </c>
      <c r="N45">
        <v>2.0799999999999999E-2</v>
      </c>
      <c r="O45" s="34">
        <v>3.8683333333333336</v>
      </c>
      <c r="P45" s="34">
        <v>3.4766666666666666</v>
      </c>
      <c r="Q45" s="36">
        <f t="shared" si="7"/>
        <v>19.341666666666669</v>
      </c>
      <c r="R45" s="56">
        <f t="shared" si="3"/>
        <v>9.6708333333333343</v>
      </c>
      <c r="T45">
        <v>4.3813784421547703</v>
      </c>
      <c r="U45" s="3">
        <v>7.7492313216643645</v>
      </c>
      <c r="V45">
        <v>750</v>
      </c>
      <c r="W45">
        <f t="shared" si="5"/>
        <v>3286.0338316160778</v>
      </c>
      <c r="X45">
        <f t="shared" si="6"/>
        <v>49.563104549262114</v>
      </c>
      <c r="AD45">
        <f t="shared" si="8"/>
        <v>0.84947018482104553</v>
      </c>
      <c r="AE45" s="46">
        <f t="shared" si="4"/>
        <v>0.29430108845158176</v>
      </c>
      <c r="AF45" s="46"/>
      <c r="AH45">
        <v>50</v>
      </c>
      <c r="AI45">
        <v>1</v>
      </c>
      <c r="AJ45" s="52">
        <f t="shared" si="9"/>
        <v>11.411933632331907</v>
      </c>
    </row>
    <row r="46" spans="1:36" x14ac:dyDescent="0.25">
      <c r="A46" s="4" t="s">
        <v>96</v>
      </c>
      <c r="B46" s="6">
        <v>42040</v>
      </c>
      <c r="C46" s="4">
        <v>9</v>
      </c>
      <c r="D46" s="27" t="s">
        <v>268</v>
      </c>
      <c r="E46" s="1">
        <v>24</v>
      </c>
      <c r="F46" s="4" t="s">
        <v>40</v>
      </c>
      <c r="G46" s="5" t="s">
        <v>14</v>
      </c>
      <c r="H46" s="1" t="s">
        <v>9</v>
      </c>
      <c r="I46" s="1" t="s">
        <v>15</v>
      </c>
      <c r="J46" s="4" t="s">
        <v>11</v>
      </c>
      <c r="K46" s="4" t="s">
        <v>193</v>
      </c>
      <c r="L46" s="4">
        <v>5.6399999999999999E-2</v>
      </c>
      <c r="M46">
        <v>6.4399999999999999E-2</v>
      </c>
      <c r="N46">
        <v>2.2499999999999999E-2</v>
      </c>
      <c r="O46" s="34">
        <v>3.0803333333333334</v>
      </c>
      <c r="P46" s="34">
        <v>3.1523333333333334</v>
      </c>
      <c r="Q46" s="36">
        <f t="shared" si="7"/>
        <v>15.401666666666667</v>
      </c>
      <c r="R46" s="56">
        <f t="shared" si="3"/>
        <v>7.7008333333333336</v>
      </c>
      <c r="T46">
        <v>1.3783385401480206</v>
      </c>
      <c r="U46" s="3">
        <v>1.8540430285050413</v>
      </c>
      <c r="V46">
        <v>750</v>
      </c>
      <c r="W46">
        <f t="shared" si="5"/>
        <v>1033.7539051110155</v>
      </c>
      <c r="X46">
        <f t="shared" si="6"/>
        <v>18.328969948776869</v>
      </c>
      <c r="AD46">
        <f t="shared" si="8"/>
        <v>0.33559806463943798</v>
      </c>
      <c r="AE46" s="46">
        <f t="shared" si="4"/>
        <v>0.74493874173141206</v>
      </c>
      <c r="AF46" s="46"/>
      <c r="AH46">
        <v>50</v>
      </c>
      <c r="AI46">
        <v>1</v>
      </c>
      <c r="AJ46" s="52">
        <f t="shared" si="9"/>
        <v>36.275558249013677</v>
      </c>
    </row>
    <row r="47" spans="1:36" x14ac:dyDescent="0.25">
      <c r="A47" s="4" t="s">
        <v>79</v>
      </c>
      <c r="B47" s="6">
        <v>42038</v>
      </c>
      <c r="C47" s="4">
        <v>7</v>
      </c>
      <c r="D47" s="4" t="s">
        <v>267</v>
      </c>
      <c r="E47" s="1">
        <v>28</v>
      </c>
      <c r="F47" s="4" t="s">
        <v>39</v>
      </c>
      <c r="G47" s="5" t="s">
        <v>14</v>
      </c>
      <c r="H47" s="1" t="s">
        <v>18</v>
      </c>
      <c r="I47" s="1" t="s">
        <v>24</v>
      </c>
      <c r="J47" s="4" t="s">
        <v>11</v>
      </c>
      <c r="K47" s="4" t="s">
        <v>194</v>
      </c>
      <c r="L47" s="4">
        <v>5.79E-2</v>
      </c>
      <c r="M47">
        <v>5.0299999999999997E-2</v>
      </c>
      <c r="N47">
        <v>1.7100000000000001E-2</v>
      </c>
      <c r="O47" s="34">
        <v>3.7786666666666666</v>
      </c>
      <c r="P47" s="34">
        <v>2.8936666666666668</v>
      </c>
      <c r="Q47" s="36">
        <f t="shared" si="7"/>
        <v>18.893333333333334</v>
      </c>
      <c r="R47" s="56">
        <f t="shared" si="3"/>
        <v>9.4466666666666672</v>
      </c>
      <c r="T47">
        <v>3.9090481479498318</v>
      </c>
      <c r="U47" s="3">
        <v>0.53364263669175116</v>
      </c>
      <c r="V47">
        <v>750</v>
      </c>
      <c r="W47">
        <f t="shared" si="5"/>
        <v>2931.7861109623736</v>
      </c>
      <c r="X47">
        <f t="shared" si="6"/>
        <v>50.635338704013364</v>
      </c>
      <c r="AD47">
        <f t="shared" si="8"/>
        <v>0.775878469732456</v>
      </c>
      <c r="AE47" s="46">
        <f t="shared" si="4"/>
        <v>0.32221541098595868</v>
      </c>
      <c r="AF47" s="46"/>
      <c r="AH47">
        <v>50</v>
      </c>
      <c r="AI47">
        <v>1</v>
      </c>
      <c r="AJ47" s="52">
        <f t="shared" si="9"/>
        <v>12.790837592067872</v>
      </c>
    </row>
    <row r="48" spans="1:36" x14ac:dyDescent="0.25">
      <c r="A48" s="4" t="s">
        <v>47</v>
      </c>
      <c r="B48" s="6">
        <v>42032</v>
      </c>
      <c r="C48" s="4">
        <v>1</v>
      </c>
      <c r="D48" s="27" t="s">
        <v>268</v>
      </c>
      <c r="E48" s="1">
        <v>27</v>
      </c>
      <c r="F48" s="4" t="s">
        <v>7</v>
      </c>
      <c r="G48" s="5" t="s">
        <v>14</v>
      </c>
      <c r="H48" s="1" t="s">
        <v>9</v>
      </c>
      <c r="I48" s="1" t="s">
        <v>16</v>
      </c>
      <c r="J48" s="4" t="s">
        <v>11</v>
      </c>
      <c r="K48" s="4" t="s">
        <v>195</v>
      </c>
      <c r="L48" s="4">
        <v>5.0700000000000002E-2</v>
      </c>
      <c r="M48">
        <v>8.14E-2</v>
      </c>
      <c r="N48">
        <v>3.5000000000000003E-2</v>
      </c>
      <c r="O48" s="34">
        <v>2.9143333333333334</v>
      </c>
      <c r="P48" s="34">
        <v>4.7363333333333335</v>
      </c>
      <c r="Q48" s="36">
        <f t="shared" si="7"/>
        <v>14.571666666666667</v>
      </c>
      <c r="R48" s="56">
        <f t="shared" si="3"/>
        <v>7.2858333333333336</v>
      </c>
      <c r="T48">
        <v>2.2236733741333699</v>
      </c>
      <c r="U48" s="3">
        <v>5.2208786742058626</v>
      </c>
      <c r="V48">
        <v>750</v>
      </c>
      <c r="W48">
        <f t="shared" si="5"/>
        <v>1667.7550306000273</v>
      </c>
      <c r="X48">
        <f t="shared" si="6"/>
        <v>32.894576540434464</v>
      </c>
      <c r="AD48">
        <f t="shared" si="8"/>
        <v>0.5722595324030747</v>
      </c>
      <c r="AE48" s="46">
        <f t="shared" si="4"/>
        <v>0.43686471931744231</v>
      </c>
      <c r="AF48" s="46"/>
      <c r="AH48">
        <v>50</v>
      </c>
      <c r="AI48">
        <v>1</v>
      </c>
      <c r="AJ48" s="52">
        <f t="shared" si="9"/>
        <v>22.485316675380194</v>
      </c>
    </row>
    <row r="49" spans="1:37" x14ac:dyDescent="0.25">
      <c r="A49" s="4" t="s">
        <v>56</v>
      </c>
      <c r="B49" s="6">
        <v>42032</v>
      </c>
      <c r="C49" s="4">
        <v>1</v>
      </c>
      <c r="D49" s="27" t="s">
        <v>270</v>
      </c>
      <c r="E49" s="1">
        <v>9</v>
      </c>
      <c r="F49" s="4" t="s">
        <v>7</v>
      </c>
      <c r="G49" s="5" t="s">
        <v>8</v>
      </c>
      <c r="H49" s="1" t="s">
        <v>25</v>
      </c>
      <c r="I49" s="1" t="s">
        <v>27</v>
      </c>
      <c r="J49" s="4" t="s">
        <v>11</v>
      </c>
      <c r="K49" s="4" t="s">
        <v>196</v>
      </c>
      <c r="L49" s="4">
        <v>5.0599999999999999E-2</v>
      </c>
      <c r="M49">
        <v>5.1799999999999999E-2</v>
      </c>
      <c r="N49">
        <v>1.6500000000000001E-2</v>
      </c>
      <c r="O49" s="34">
        <v>3.1466666666666665</v>
      </c>
      <c r="P49" s="34">
        <v>3.6743333333333332</v>
      </c>
      <c r="Q49" s="36">
        <f t="shared" si="7"/>
        <v>15.733333333333333</v>
      </c>
      <c r="R49" s="56">
        <f t="shared" si="3"/>
        <v>7.8666666666666663</v>
      </c>
      <c r="T49">
        <v>2.6206755396025345</v>
      </c>
      <c r="U49" s="3">
        <v>1.3946933355131346</v>
      </c>
      <c r="V49">
        <v>750</v>
      </c>
      <c r="W49">
        <f t="shared" si="5"/>
        <v>1965.506654701901</v>
      </c>
      <c r="X49">
        <f t="shared" si="6"/>
        <v>38.844005033634403</v>
      </c>
      <c r="AD49">
        <f t="shared" si="8"/>
        <v>0.62463135212984144</v>
      </c>
      <c r="AE49" s="46">
        <f t="shared" si="4"/>
        <v>0.40023607388191551</v>
      </c>
      <c r="AF49" s="46"/>
      <c r="AH49">
        <v>50</v>
      </c>
      <c r="AI49">
        <v>1</v>
      </c>
      <c r="AJ49" s="52">
        <f t="shared" si="9"/>
        <v>19.079050132082838</v>
      </c>
    </row>
    <row r="50" spans="1:37" x14ac:dyDescent="0.25">
      <c r="A50" s="4" t="s">
        <v>109</v>
      </c>
      <c r="B50" s="6">
        <v>42040</v>
      </c>
      <c r="C50" s="4">
        <v>9</v>
      </c>
      <c r="D50" s="27" t="s">
        <v>270</v>
      </c>
      <c r="E50" s="1">
        <v>23</v>
      </c>
      <c r="F50" s="4" t="s">
        <v>40</v>
      </c>
      <c r="G50" s="5" t="s">
        <v>14</v>
      </c>
      <c r="H50" s="1" t="s">
        <v>25</v>
      </c>
      <c r="I50" s="1" t="s">
        <v>30</v>
      </c>
      <c r="J50" s="4" t="s">
        <v>11</v>
      </c>
      <c r="K50" s="4" t="s">
        <v>197</v>
      </c>
      <c r="L50" s="4">
        <v>7.6499999999999999E-2</v>
      </c>
      <c r="M50">
        <v>5.4100000000000002E-2</v>
      </c>
      <c r="N50">
        <v>2.0799999999999999E-2</v>
      </c>
      <c r="O50" s="34">
        <v>4.3393333333333333</v>
      </c>
      <c r="P50" s="34">
        <v>3.2086666666666663</v>
      </c>
      <c r="Q50" s="36">
        <f t="shared" si="7"/>
        <v>21.696666666666665</v>
      </c>
      <c r="R50" s="56">
        <f t="shared" si="3"/>
        <v>10.848333333333333</v>
      </c>
      <c r="T50">
        <v>3.1445995422339896</v>
      </c>
      <c r="U50" s="3">
        <v>1.9379474950825581</v>
      </c>
      <c r="V50">
        <v>750</v>
      </c>
      <c r="W50">
        <f t="shared" si="5"/>
        <v>2358.4496566754924</v>
      </c>
      <c r="X50">
        <f t="shared" si="6"/>
        <v>30.829407276803824</v>
      </c>
      <c r="AD50">
        <f t="shared" si="8"/>
        <v>0.54350506760074335</v>
      </c>
      <c r="AE50" s="46">
        <f t="shared" si="4"/>
        <v>0.4599773119018073</v>
      </c>
      <c r="AF50" s="46"/>
      <c r="AH50">
        <v>50</v>
      </c>
      <c r="AI50">
        <v>1</v>
      </c>
      <c r="AJ50" s="52">
        <f t="shared" si="9"/>
        <v>15.900275799340399</v>
      </c>
    </row>
    <row r="51" spans="1:37" x14ac:dyDescent="0.25">
      <c r="A51" s="4" t="s">
        <v>43</v>
      </c>
      <c r="B51" s="6">
        <v>42032</v>
      </c>
      <c r="C51" s="4">
        <v>1</v>
      </c>
      <c r="D51" s="27" t="s">
        <v>268</v>
      </c>
      <c r="E51" s="1">
        <v>2</v>
      </c>
      <c r="F51" s="4" t="s">
        <v>7</v>
      </c>
      <c r="G51" s="5" t="s">
        <v>8</v>
      </c>
      <c r="H51" s="1" t="s">
        <v>9</v>
      </c>
      <c r="I51" s="1" t="s">
        <v>10</v>
      </c>
      <c r="J51" s="4" t="s">
        <v>11</v>
      </c>
      <c r="K51" s="4" t="s">
        <v>198</v>
      </c>
      <c r="L51" s="4">
        <v>6.6100000000000006E-2</v>
      </c>
      <c r="M51">
        <v>6.5799999999999997E-2</v>
      </c>
      <c r="N51">
        <v>1.84E-2</v>
      </c>
      <c r="O51" s="34">
        <v>3.2053333333333334</v>
      </c>
      <c r="P51" s="34">
        <v>3.294</v>
      </c>
      <c r="Q51" s="36">
        <f t="shared" si="7"/>
        <v>16.026666666666667</v>
      </c>
      <c r="R51" s="56">
        <f t="shared" si="3"/>
        <v>8.0133333333333336</v>
      </c>
      <c r="T51">
        <v>3.4478971700362928</v>
      </c>
      <c r="U51" s="3">
        <v>3.787263511319741</v>
      </c>
      <c r="V51">
        <v>750</v>
      </c>
      <c r="W51">
        <f t="shared" si="5"/>
        <v>2585.9228775272195</v>
      </c>
      <c r="X51">
        <f t="shared" si="6"/>
        <v>39.121374849125857</v>
      </c>
      <c r="Y51">
        <f>AVERAGE(X51:X54,X56,X58)</f>
        <v>38.42282855311246</v>
      </c>
      <c r="Z51">
        <f>100*((STDEV(X51:X54,X56,X58)/(Y51)))</f>
        <v>41.723685161568355</v>
      </c>
      <c r="AD51">
        <f t="shared" si="8"/>
        <v>0.8067563053849478</v>
      </c>
      <c r="AE51" s="46">
        <f t="shared" si="4"/>
        <v>0.3098829204448687</v>
      </c>
      <c r="AF51" s="46"/>
      <c r="AH51">
        <v>50</v>
      </c>
      <c r="AI51">
        <v>1</v>
      </c>
      <c r="AJ51" s="52">
        <f t="shared" si="9"/>
        <v>14.501592574895062</v>
      </c>
    </row>
    <row r="52" spans="1:37" x14ac:dyDescent="0.25">
      <c r="A52" s="4" t="s">
        <v>50</v>
      </c>
      <c r="B52" s="6">
        <v>42032</v>
      </c>
      <c r="C52" s="4">
        <v>1</v>
      </c>
      <c r="D52" s="4" t="s">
        <v>267</v>
      </c>
      <c r="E52" s="1">
        <v>8</v>
      </c>
      <c r="F52" s="4" t="s">
        <v>7</v>
      </c>
      <c r="G52" s="5" t="s">
        <v>8</v>
      </c>
      <c r="H52" s="1" t="s">
        <v>18</v>
      </c>
      <c r="I52" s="1" t="s">
        <v>20</v>
      </c>
      <c r="J52" s="4" t="s">
        <v>11</v>
      </c>
      <c r="K52" s="4" t="s">
        <v>199</v>
      </c>
      <c r="L52" s="4">
        <v>7.4300000000000005E-2</v>
      </c>
      <c r="M52">
        <v>5.6599999999999998E-2</v>
      </c>
      <c r="N52">
        <v>1.6799999999999999E-2</v>
      </c>
      <c r="O52" s="34">
        <v>3.8023333333333333</v>
      </c>
      <c r="P52" s="34">
        <v>2.8989999999999996</v>
      </c>
      <c r="Q52" s="36">
        <f t="shared" si="7"/>
        <v>19.011666666666667</v>
      </c>
      <c r="R52" s="56">
        <f t="shared" si="3"/>
        <v>9.5058333333333334</v>
      </c>
      <c r="T52">
        <v>5.5729319267461257</v>
      </c>
      <c r="U52" s="3">
        <v>5.469070763780139</v>
      </c>
      <c r="V52">
        <v>750</v>
      </c>
      <c r="W52">
        <f t="shared" si="5"/>
        <v>4179.6989450595938</v>
      </c>
      <c r="X52">
        <f t="shared" si="6"/>
        <v>56.254359960425212</v>
      </c>
      <c r="AD52">
        <f t="shared" si="8"/>
        <v>1.0992457995247462</v>
      </c>
      <c r="AE52" s="46">
        <f t="shared" si="4"/>
        <v>0.2274286607309178</v>
      </c>
      <c r="AF52" s="46"/>
      <c r="AH52">
        <v>50</v>
      </c>
      <c r="AI52">
        <v>1</v>
      </c>
      <c r="AJ52" s="52">
        <f t="shared" si="9"/>
        <v>8.9719380493480312</v>
      </c>
    </row>
    <row r="53" spans="1:37" x14ac:dyDescent="0.25">
      <c r="A53" s="4" t="s">
        <v>88</v>
      </c>
      <c r="B53" s="6">
        <v>42038</v>
      </c>
      <c r="C53" s="4">
        <v>7</v>
      </c>
      <c r="D53" s="27" t="s">
        <v>269</v>
      </c>
      <c r="E53" s="1">
        <v>6</v>
      </c>
      <c r="F53" s="4" t="s">
        <v>39</v>
      </c>
      <c r="G53" s="5" t="s">
        <v>8</v>
      </c>
      <c r="H53" s="1" t="s">
        <v>32</v>
      </c>
      <c r="I53" s="1" t="s">
        <v>34</v>
      </c>
      <c r="J53" s="4" t="s">
        <v>11</v>
      </c>
      <c r="K53" s="4" t="s">
        <v>200</v>
      </c>
      <c r="L53" s="4">
        <v>5.4100000000000002E-2</v>
      </c>
      <c r="M53">
        <v>7.3499999999999996E-2</v>
      </c>
      <c r="N53">
        <v>2.35E-2</v>
      </c>
      <c r="O53" s="34">
        <v>3.2259999999999995</v>
      </c>
      <c r="P53" s="34">
        <v>4.2989999999999995</v>
      </c>
      <c r="Q53" s="36">
        <f t="shared" si="7"/>
        <v>16.13</v>
      </c>
      <c r="R53" s="56">
        <f t="shared" si="3"/>
        <v>8.0649999999999995</v>
      </c>
      <c r="T53">
        <v>2.2748402573992754</v>
      </c>
      <c r="U53" s="3">
        <v>4.2234216552594361</v>
      </c>
      <c r="V53">
        <v>750</v>
      </c>
      <c r="W53">
        <f t="shared" si="5"/>
        <v>1706.1301930494565</v>
      </c>
      <c r="X53">
        <f t="shared" si="6"/>
        <v>31.53660245932452</v>
      </c>
      <c r="AD53">
        <f t="shared" si="8"/>
        <v>0.52886862772766796</v>
      </c>
      <c r="AE53" s="46">
        <f t="shared" si="4"/>
        <v>0.47270718453115235</v>
      </c>
      <c r="AF53" s="46"/>
      <c r="AH53">
        <v>50</v>
      </c>
      <c r="AI53">
        <v>1</v>
      </c>
      <c r="AJ53" s="52">
        <f t="shared" si="9"/>
        <v>21.979565306780177</v>
      </c>
    </row>
    <row r="54" spans="1:37" s="42" customFormat="1" x14ac:dyDescent="0.25">
      <c r="A54" s="38" t="s">
        <v>90</v>
      </c>
      <c r="B54" s="39">
        <v>42038</v>
      </c>
      <c r="C54" s="38">
        <v>7</v>
      </c>
      <c r="D54" s="48" t="s">
        <v>269</v>
      </c>
      <c r="E54" s="40">
        <v>21</v>
      </c>
      <c r="F54" s="38" t="s">
        <v>39</v>
      </c>
      <c r="G54" s="41" t="s">
        <v>14</v>
      </c>
      <c r="H54" s="40" t="s">
        <v>32</v>
      </c>
      <c r="I54" s="40" t="s">
        <v>36</v>
      </c>
      <c r="J54" s="38" t="s">
        <v>11</v>
      </c>
      <c r="K54" s="38" t="s">
        <v>201</v>
      </c>
      <c r="L54" s="38"/>
      <c r="O54" s="43"/>
      <c r="P54" s="43"/>
      <c r="Q54" s="44"/>
      <c r="R54" s="44">
        <f t="shared" si="3"/>
        <v>0</v>
      </c>
      <c r="U54" s="55"/>
      <c r="V54"/>
      <c r="W54"/>
      <c r="X54"/>
      <c r="AD54" t="e">
        <f t="shared" si="8"/>
        <v>#DIV/0!</v>
      </c>
      <c r="AE54" s="42" t="e">
        <f t="shared" si="4"/>
        <v>#DIV/0!</v>
      </c>
      <c r="AH54">
        <v>50</v>
      </c>
      <c r="AI54">
        <v>1</v>
      </c>
      <c r="AJ54" s="52" t="e">
        <f t="shared" si="9"/>
        <v>#DIV/0!</v>
      </c>
      <c r="AK54" s="61" t="s">
        <v>319</v>
      </c>
    </row>
    <row r="55" spans="1:37" x14ac:dyDescent="0.25">
      <c r="A55" s="4" t="s">
        <v>103</v>
      </c>
      <c r="B55" s="6">
        <v>42040</v>
      </c>
      <c r="C55" s="4">
        <v>9</v>
      </c>
      <c r="D55" s="4" t="s">
        <v>267</v>
      </c>
      <c r="E55" s="1">
        <v>27</v>
      </c>
      <c r="F55" s="4" t="s">
        <v>40</v>
      </c>
      <c r="G55" s="5" t="s">
        <v>14</v>
      </c>
      <c r="H55" s="1" t="s">
        <v>18</v>
      </c>
      <c r="I55" s="1" t="s">
        <v>23</v>
      </c>
      <c r="J55" s="4" t="s">
        <v>11</v>
      </c>
      <c r="K55" s="4" t="s">
        <v>202</v>
      </c>
      <c r="L55" s="4">
        <v>6.9500000000000006E-2</v>
      </c>
      <c r="M55">
        <v>7.3200000000000001E-2</v>
      </c>
      <c r="N55">
        <v>2.6100000000000002E-2</v>
      </c>
      <c r="O55" s="34">
        <v>3.9590000000000001</v>
      </c>
      <c r="P55" s="34">
        <v>4.261333333333333</v>
      </c>
      <c r="Q55" s="36">
        <f t="shared" ref="Q55:Q87" si="10">O55*5</f>
        <v>19.795000000000002</v>
      </c>
      <c r="R55" s="56">
        <f t="shared" si="3"/>
        <v>9.8975000000000009</v>
      </c>
      <c r="T55">
        <v>3.9520735309393471</v>
      </c>
      <c r="U55" s="3">
        <v>5.574193029261953</v>
      </c>
      <c r="V55">
        <v>750</v>
      </c>
      <c r="W55">
        <f t="shared" ref="W55:W87" si="11">T55*V55</f>
        <v>2964.0551482045103</v>
      </c>
      <c r="X55">
        <f t="shared" ref="X55:X87" si="12">(W55/1000)/(L55)</f>
        <v>42.648275513733957</v>
      </c>
      <c r="AD55">
        <f t="shared" si="8"/>
        <v>0.74868783738431677</v>
      </c>
      <c r="AE55" s="46">
        <f t="shared" si="4"/>
        <v>0.33391753881487179</v>
      </c>
      <c r="AH55">
        <v>50</v>
      </c>
      <c r="AI55">
        <v>1</v>
      </c>
      <c r="AJ55" s="52">
        <f t="shared" si="9"/>
        <v>12.651586466842829</v>
      </c>
    </row>
    <row r="56" spans="1:37" x14ac:dyDescent="0.25">
      <c r="A56" s="53" t="s">
        <v>67</v>
      </c>
      <c r="B56" s="6">
        <v>42032</v>
      </c>
      <c r="C56" s="4">
        <v>1</v>
      </c>
      <c r="D56" s="27" t="s">
        <v>269</v>
      </c>
      <c r="E56" s="1">
        <v>30</v>
      </c>
      <c r="F56" s="4" t="s">
        <v>7</v>
      </c>
      <c r="G56" s="5" t="s">
        <v>14</v>
      </c>
      <c r="H56" s="1" t="s">
        <v>32</v>
      </c>
      <c r="I56" s="1" t="s">
        <v>38</v>
      </c>
      <c r="J56" s="4" t="s">
        <v>11</v>
      </c>
      <c r="K56" s="4" t="s">
        <v>203</v>
      </c>
      <c r="L56" s="4">
        <v>8.6800000000000002E-2</v>
      </c>
      <c r="M56">
        <v>5.79E-2</v>
      </c>
      <c r="N56">
        <v>1.9E-2</v>
      </c>
      <c r="O56" s="34">
        <v>3.9653333333333336</v>
      </c>
      <c r="P56" s="34">
        <v>2.657</v>
      </c>
      <c r="Q56" s="36">
        <f t="shared" si="10"/>
        <v>19.826666666666668</v>
      </c>
      <c r="R56" s="56">
        <f t="shared" si="3"/>
        <v>9.913333333333334</v>
      </c>
      <c r="T56">
        <v>1.7778871659195519</v>
      </c>
      <c r="U56" s="3">
        <v>4.6112191337353758</v>
      </c>
      <c r="V56">
        <v>750</v>
      </c>
      <c r="W56">
        <f t="shared" si="11"/>
        <v>1333.415374439664</v>
      </c>
      <c r="X56">
        <f t="shared" si="12"/>
        <v>15.361928276954654</v>
      </c>
      <c r="AD56">
        <f t="shared" si="8"/>
        <v>0.33626816773024476</v>
      </c>
      <c r="AE56" s="46">
        <f t="shared" si="4"/>
        <v>0.74345425464283221</v>
      </c>
      <c r="AH56">
        <v>50</v>
      </c>
      <c r="AI56">
        <v>1</v>
      </c>
      <c r="AJ56" s="52">
        <f t="shared" si="9"/>
        <v>28.123269551889248</v>
      </c>
    </row>
    <row r="57" spans="1:37" x14ac:dyDescent="0.25">
      <c r="A57" s="4" t="s">
        <v>105</v>
      </c>
      <c r="B57" s="6">
        <v>42040</v>
      </c>
      <c r="C57" s="4">
        <v>9</v>
      </c>
      <c r="D57" s="27" t="s">
        <v>270</v>
      </c>
      <c r="E57" s="1">
        <v>2</v>
      </c>
      <c r="F57" s="4" t="s">
        <v>40</v>
      </c>
      <c r="G57" s="5" t="s">
        <v>8</v>
      </c>
      <c r="H57" s="1" t="s">
        <v>25</v>
      </c>
      <c r="I57" s="1" t="s">
        <v>26</v>
      </c>
      <c r="J57" s="4" t="s">
        <v>11</v>
      </c>
      <c r="K57" s="4" t="s">
        <v>204</v>
      </c>
      <c r="L57" s="4">
        <v>6.0400000000000002E-2</v>
      </c>
      <c r="M57">
        <v>5.0700000000000002E-2</v>
      </c>
      <c r="N57">
        <v>1.6500000000000001E-2</v>
      </c>
      <c r="O57" s="34">
        <v>3.2176666666666667</v>
      </c>
      <c r="P57" s="34">
        <v>2.7293333333333334</v>
      </c>
      <c r="Q57" s="36">
        <f t="shared" si="10"/>
        <v>16.088333333333335</v>
      </c>
      <c r="R57" s="56">
        <f t="shared" si="3"/>
        <v>8.0441666666666674</v>
      </c>
      <c r="T57">
        <v>2.6981093223977144</v>
      </c>
      <c r="U57" s="3">
        <v>4.8995717992428265</v>
      </c>
      <c r="V57">
        <v>750</v>
      </c>
      <c r="W57">
        <f t="shared" si="11"/>
        <v>2023.5819917982858</v>
      </c>
      <c r="X57">
        <f t="shared" si="12"/>
        <v>33.503013109243142</v>
      </c>
      <c r="AD57">
        <f t="shared" si="8"/>
        <v>0.62889733506628587</v>
      </c>
      <c r="AE57" s="46">
        <f t="shared" si="4"/>
        <v>0.3975211629313869</v>
      </c>
      <c r="AH57">
        <v>50</v>
      </c>
      <c r="AI57">
        <v>1</v>
      </c>
      <c r="AJ57" s="52">
        <f t="shared" si="9"/>
        <v>18.531495215904286</v>
      </c>
    </row>
    <row r="58" spans="1:37" x14ac:dyDescent="0.25">
      <c r="A58" s="53" t="s">
        <v>101</v>
      </c>
      <c r="B58" s="6">
        <v>42040</v>
      </c>
      <c r="C58" s="4">
        <v>9</v>
      </c>
      <c r="D58" s="4" t="s">
        <v>267</v>
      </c>
      <c r="E58" s="1">
        <v>11</v>
      </c>
      <c r="F58" s="4" t="s">
        <v>40</v>
      </c>
      <c r="G58" s="5" t="s">
        <v>8</v>
      </c>
      <c r="H58" s="1" t="s">
        <v>18</v>
      </c>
      <c r="I58" s="1" t="s">
        <v>21</v>
      </c>
      <c r="J58" s="4" t="s">
        <v>11</v>
      </c>
      <c r="K58" s="4" t="s">
        <v>205</v>
      </c>
      <c r="L58" s="4">
        <v>5.6399999999999999E-2</v>
      </c>
      <c r="M58">
        <v>5.1900000000000002E-2</v>
      </c>
      <c r="N58">
        <v>1.5599999999999999E-2</v>
      </c>
      <c r="O58" s="34">
        <v>2.9013333333333335</v>
      </c>
      <c r="P58" s="34">
        <v>2.6943333333333332</v>
      </c>
      <c r="Q58" s="36">
        <f t="shared" si="10"/>
        <v>14.506666666666668</v>
      </c>
      <c r="R58" s="56">
        <f t="shared" si="3"/>
        <v>7.2533333333333339</v>
      </c>
      <c r="T58">
        <v>3.7479587669238508</v>
      </c>
      <c r="U58" s="3">
        <v>1.7438644838501414</v>
      </c>
      <c r="V58">
        <v>750</v>
      </c>
      <c r="W58">
        <f t="shared" si="11"/>
        <v>2810.9690751928879</v>
      </c>
      <c r="X58">
        <f t="shared" si="12"/>
        <v>49.83987721973206</v>
      </c>
      <c r="Y58">
        <f>AVERAGE(X58,X60:X63,X65)</f>
        <v>31.649209478602391</v>
      </c>
      <c r="Z58">
        <f>100*((STDEV(X58,X60:X63,X65)/(Y58)))</f>
        <v>61.256409555021776</v>
      </c>
      <c r="AD58">
        <f t="shared" si="8"/>
        <v>0.96885423087990152</v>
      </c>
      <c r="AE58" s="46">
        <f t="shared" si="4"/>
        <v>0.2580367531377275</v>
      </c>
      <c r="AH58">
        <v>50</v>
      </c>
      <c r="AI58">
        <v>1</v>
      </c>
      <c r="AJ58" s="52">
        <f t="shared" si="9"/>
        <v>13.340595003673869</v>
      </c>
    </row>
    <row r="59" spans="1:37" x14ac:dyDescent="0.25">
      <c r="A59" s="4" t="s">
        <v>58</v>
      </c>
      <c r="B59" s="6">
        <v>42032</v>
      </c>
      <c r="C59" s="4">
        <v>1</v>
      </c>
      <c r="D59" s="27" t="s">
        <v>270</v>
      </c>
      <c r="E59" s="1">
        <v>22</v>
      </c>
      <c r="F59" s="4" t="s">
        <v>7</v>
      </c>
      <c r="G59" s="5" t="s">
        <v>14</v>
      </c>
      <c r="H59" s="1" t="s">
        <v>25</v>
      </c>
      <c r="I59" s="1" t="s">
        <v>29</v>
      </c>
      <c r="J59" s="4" t="s">
        <v>11</v>
      </c>
      <c r="K59" s="4" t="s">
        <v>206</v>
      </c>
      <c r="L59" s="4">
        <v>5.57E-2</v>
      </c>
      <c r="M59">
        <v>5.1400000000000001E-2</v>
      </c>
      <c r="N59">
        <v>1.83E-2</v>
      </c>
      <c r="O59" s="34">
        <v>3.552</v>
      </c>
      <c r="P59" s="34">
        <v>3.2509999999999999</v>
      </c>
      <c r="Q59" s="36">
        <f t="shared" si="10"/>
        <v>17.760000000000002</v>
      </c>
      <c r="R59" s="56">
        <f t="shared" si="3"/>
        <v>8.8800000000000008</v>
      </c>
      <c r="T59">
        <v>2.400470097449769</v>
      </c>
      <c r="U59" s="3">
        <v>0.94343473891133778</v>
      </c>
      <c r="V59">
        <v>750</v>
      </c>
      <c r="W59">
        <f t="shared" si="11"/>
        <v>1800.3525730873268</v>
      </c>
      <c r="X59">
        <f t="shared" si="12"/>
        <v>32.322308313955602</v>
      </c>
      <c r="AD59">
        <f t="shared" si="8"/>
        <v>0.50685601719800866</v>
      </c>
      <c r="AE59" s="46">
        <f t="shared" si="4"/>
        <v>0.49323672111469652</v>
      </c>
      <c r="AH59">
        <v>50</v>
      </c>
      <c r="AI59">
        <v>1</v>
      </c>
      <c r="AJ59" s="52">
        <f t="shared" si="9"/>
        <v>20.829253425451711</v>
      </c>
    </row>
    <row r="60" spans="1:37" x14ac:dyDescent="0.25">
      <c r="A60" s="4" t="s">
        <v>54</v>
      </c>
      <c r="B60" s="6">
        <v>42032</v>
      </c>
      <c r="C60" s="4">
        <v>1</v>
      </c>
      <c r="D60" s="4" t="s">
        <v>267</v>
      </c>
      <c r="E60" s="1">
        <v>28</v>
      </c>
      <c r="F60" s="4" t="s">
        <v>7</v>
      </c>
      <c r="G60" s="5" t="s">
        <v>14</v>
      </c>
      <c r="H60" s="1" t="s">
        <v>18</v>
      </c>
      <c r="I60" s="1" t="s">
        <v>24</v>
      </c>
      <c r="J60" s="4" t="s">
        <v>11</v>
      </c>
      <c r="K60" s="4" t="s">
        <v>207</v>
      </c>
      <c r="L60" s="4">
        <v>6.2100000000000002E-2</v>
      </c>
      <c r="M60">
        <v>5.8099999999999999E-2</v>
      </c>
      <c r="N60">
        <v>1.8100000000000002E-2</v>
      </c>
      <c r="O60" s="34">
        <v>3.7843333333333331</v>
      </c>
      <c r="P60" s="34">
        <v>3.4813333333333332</v>
      </c>
      <c r="Q60" s="36">
        <f t="shared" si="10"/>
        <v>18.921666666666667</v>
      </c>
      <c r="R60" s="56">
        <f t="shared" si="3"/>
        <v>9.4608333333333334</v>
      </c>
      <c r="T60">
        <v>3.8684457743242233</v>
      </c>
      <c r="U60" s="3">
        <v>7.0224534148350202</v>
      </c>
      <c r="V60">
        <v>750</v>
      </c>
      <c r="W60">
        <f t="shared" si="11"/>
        <v>2901.3343307431674</v>
      </c>
      <c r="X60">
        <f t="shared" si="12"/>
        <v>46.720359593287718</v>
      </c>
      <c r="AD60">
        <f t="shared" si="8"/>
        <v>0.76666986631106337</v>
      </c>
      <c r="AE60" s="46">
        <f t="shared" si="4"/>
        <v>0.32608559562006673</v>
      </c>
      <c r="AH60">
        <v>50</v>
      </c>
      <c r="AI60">
        <v>1</v>
      </c>
      <c r="AJ60" s="52">
        <f t="shared" si="9"/>
        <v>12.925087468425087</v>
      </c>
    </row>
    <row r="61" spans="1:37" x14ac:dyDescent="0.25">
      <c r="A61" s="4" t="s">
        <v>87</v>
      </c>
      <c r="B61" s="6">
        <v>42038</v>
      </c>
      <c r="C61" s="4">
        <v>7</v>
      </c>
      <c r="D61" s="27" t="s">
        <v>269</v>
      </c>
      <c r="E61" s="1">
        <v>2</v>
      </c>
      <c r="F61" s="4" t="s">
        <v>39</v>
      </c>
      <c r="G61" s="5" t="s">
        <v>8</v>
      </c>
      <c r="H61" s="1" t="s">
        <v>32</v>
      </c>
      <c r="I61" s="1" t="s">
        <v>33</v>
      </c>
      <c r="J61" s="4" t="s">
        <v>11</v>
      </c>
      <c r="K61" s="4" t="s">
        <v>208</v>
      </c>
      <c r="L61" s="4">
        <v>7.2099999999999997E-2</v>
      </c>
      <c r="M61">
        <v>8.5300000000000001E-2</v>
      </c>
      <c r="N61">
        <v>2.8500000000000001E-2</v>
      </c>
      <c r="O61" s="34">
        <v>5.078666666666666</v>
      </c>
      <c r="P61" s="34">
        <v>6.2519999999999998</v>
      </c>
      <c r="Q61" s="36">
        <f t="shared" si="10"/>
        <v>25.393333333333331</v>
      </c>
      <c r="R61" s="56">
        <f t="shared" si="3"/>
        <v>12.696666666666665</v>
      </c>
      <c r="T61">
        <v>3.6512951657216539</v>
      </c>
      <c r="U61" s="3">
        <v>1.7894941795255057</v>
      </c>
      <c r="V61">
        <v>750</v>
      </c>
      <c r="W61">
        <f t="shared" si="11"/>
        <v>2738.4713742912404</v>
      </c>
      <c r="X61">
        <f t="shared" si="12"/>
        <v>37.981572458963115</v>
      </c>
      <c r="Y61">
        <f>AVERAGE(X61,X63:X67)</f>
        <v>29.12673463881822</v>
      </c>
      <c r="Z61">
        <f>100*((STDEV(X61,X63:X67)/(Y61)))</f>
        <v>52.619860296555821</v>
      </c>
      <c r="AD61">
        <f t="shared" si="8"/>
        <v>0.53921069328391458</v>
      </c>
      <c r="AE61" s="46">
        <f t="shared" si="4"/>
        <v>0.46364065682274158</v>
      </c>
      <c r="AH61">
        <v>50</v>
      </c>
      <c r="AI61">
        <v>1</v>
      </c>
      <c r="AJ61" s="52">
        <f t="shared" si="9"/>
        <v>13.693771040314632</v>
      </c>
    </row>
    <row r="62" spans="1:37" x14ac:dyDescent="0.25">
      <c r="A62" s="4" t="s">
        <v>142</v>
      </c>
      <c r="B62" s="6">
        <v>42045</v>
      </c>
      <c r="C62" s="4">
        <v>14</v>
      </c>
      <c r="D62" s="27" t="s">
        <v>269</v>
      </c>
      <c r="E62" s="1">
        <v>30</v>
      </c>
      <c r="F62" s="4" t="s">
        <v>41</v>
      </c>
      <c r="G62" s="5" t="s">
        <v>14</v>
      </c>
      <c r="H62" s="1" t="s">
        <v>32</v>
      </c>
      <c r="I62" s="1" t="s">
        <v>38</v>
      </c>
      <c r="J62" s="4" t="s">
        <v>11</v>
      </c>
      <c r="K62" s="4" t="s">
        <v>209</v>
      </c>
      <c r="L62" s="4">
        <v>8.3500000000000005E-2</v>
      </c>
      <c r="M62">
        <v>7.8899999999999998E-2</v>
      </c>
      <c r="N62">
        <v>3.04E-2</v>
      </c>
      <c r="O62" s="34">
        <v>3.9816666666666669</v>
      </c>
      <c r="P62" s="34">
        <v>3.9266666666666672</v>
      </c>
      <c r="Q62" s="36">
        <f t="shared" si="10"/>
        <v>19.908333333333335</v>
      </c>
      <c r="R62" s="56">
        <f t="shared" si="3"/>
        <v>9.9541666666666675</v>
      </c>
      <c r="T62">
        <v>1.8417384703685105</v>
      </c>
      <c r="U62" s="3">
        <v>3.44820635471291</v>
      </c>
      <c r="V62">
        <v>750</v>
      </c>
      <c r="W62">
        <f t="shared" si="11"/>
        <v>1381.3038527763829</v>
      </c>
      <c r="X62">
        <f t="shared" si="12"/>
        <v>16.542561111094404</v>
      </c>
      <c r="AD62">
        <f t="shared" si="8"/>
        <v>0.34691599483709906</v>
      </c>
      <c r="AE62" s="46">
        <f t="shared" si="4"/>
        <v>0.72063555362269249</v>
      </c>
      <c r="AH62">
        <v>50</v>
      </c>
      <c r="AI62">
        <v>1</v>
      </c>
      <c r="AJ62" s="52">
        <f t="shared" si="9"/>
        <v>27.148262798678239</v>
      </c>
    </row>
    <row r="63" spans="1:37" s="42" customFormat="1" x14ac:dyDescent="0.25">
      <c r="A63" s="38" t="s">
        <v>139</v>
      </c>
      <c r="B63" s="39">
        <v>42045</v>
      </c>
      <c r="C63" s="38">
        <v>14</v>
      </c>
      <c r="D63" s="48" t="s">
        <v>269</v>
      </c>
      <c r="E63" s="40">
        <v>7</v>
      </c>
      <c r="F63" s="38" t="s">
        <v>41</v>
      </c>
      <c r="G63" s="41" t="s">
        <v>8</v>
      </c>
      <c r="H63" s="40" t="s">
        <v>32</v>
      </c>
      <c r="I63" s="40" t="s">
        <v>35</v>
      </c>
      <c r="J63" s="38" t="s">
        <v>11</v>
      </c>
      <c r="K63" s="38" t="s">
        <v>210</v>
      </c>
      <c r="L63" s="38">
        <v>7.0300000000000001E-2</v>
      </c>
      <c r="M63" s="42">
        <v>9.2499999999999999E-2</v>
      </c>
      <c r="N63" s="42">
        <v>3.3799999999999997E-2</v>
      </c>
      <c r="O63" s="43">
        <v>3.2870000000000004</v>
      </c>
      <c r="P63" s="43">
        <v>4.5533333333333337</v>
      </c>
      <c r="Q63" s="44">
        <f t="shared" si="10"/>
        <v>16.435000000000002</v>
      </c>
      <c r="R63" s="44">
        <f t="shared" si="3"/>
        <v>8.2175000000000011</v>
      </c>
      <c r="T63" s="42">
        <v>2.238761087021909</v>
      </c>
      <c r="U63" s="55">
        <v>4.5098161931207361</v>
      </c>
      <c r="V63"/>
      <c r="W63">
        <f t="shared" si="11"/>
        <v>0</v>
      </c>
      <c r="X63">
        <f t="shared" si="12"/>
        <v>0</v>
      </c>
      <c r="AD63">
        <f t="shared" si="8"/>
        <v>0</v>
      </c>
      <c r="AE63" s="42" t="e">
        <f t="shared" si="4"/>
        <v>#DIV/0!</v>
      </c>
      <c r="AH63">
        <v>50</v>
      </c>
      <c r="AI63">
        <v>1</v>
      </c>
      <c r="AJ63" s="52">
        <f t="shared" si="9"/>
        <v>22.33378107643993</v>
      </c>
      <c r="AK63" s="61" t="s">
        <v>319</v>
      </c>
    </row>
    <row r="64" spans="1:37" x14ac:dyDescent="0.25">
      <c r="A64" s="4" t="s">
        <v>70</v>
      </c>
      <c r="B64" s="6">
        <v>42038</v>
      </c>
      <c r="C64" s="4">
        <v>7</v>
      </c>
      <c r="D64" s="27" t="s">
        <v>268</v>
      </c>
      <c r="E64" s="1">
        <v>7</v>
      </c>
      <c r="F64" s="4" t="s">
        <v>39</v>
      </c>
      <c r="G64" s="5" t="s">
        <v>8</v>
      </c>
      <c r="H64" s="1" t="s">
        <v>9</v>
      </c>
      <c r="I64" s="1" t="s">
        <v>13</v>
      </c>
      <c r="J64" s="4" t="s">
        <v>11</v>
      </c>
      <c r="K64" s="4" t="s">
        <v>211</v>
      </c>
      <c r="L64" s="4">
        <v>6.2E-2</v>
      </c>
      <c r="M64">
        <v>7.5700000000000003E-2</v>
      </c>
      <c r="N64">
        <v>2.24E-2</v>
      </c>
      <c r="O64" s="34">
        <v>3.7716666666666665</v>
      </c>
      <c r="P64" s="34">
        <v>4.7560000000000002</v>
      </c>
      <c r="Q64" s="36">
        <f t="shared" si="10"/>
        <v>18.858333333333334</v>
      </c>
      <c r="R64" s="56">
        <f t="shared" si="3"/>
        <v>9.4291666666666671</v>
      </c>
      <c r="T64">
        <v>2.1973776401270038</v>
      </c>
      <c r="U64" s="3">
        <v>3.7117990373975775</v>
      </c>
      <c r="V64">
        <v>750</v>
      </c>
      <c r="W64">
        <f t="shared" si="11"/>
        <v>1648.0332300952527</v>
      </c>
      <c r="X64">
        <f t="shared" si="12"/>
        <v>26.581181130568591</v>
      </c>
      <c r="AD64">
        <f t="shared" si="8"/>
        <v>0.43695092269427827</v>
      </c>
      <c r="AE64" s="46">
        <f t="shared" si="4"/>
        <v>0.5721466348176536</v>
      </c>
      <c r="AH64">
        <v>50</v>
      </c>
      <c r="AI64">
        <v>1</v>
      </c>
      <c r="AJ64" s="52">
        <f t="shared" si="9"/>
        <v>22.754395551740529</v>
      </c>
    </row>
    <row r="65" spans="1:36" x14ac:dyDescent="0.25">
      <c r="A65" s="4" t="s">
        <v>124</v>
      </c>
      <c r="B65" s="6">
        <v>42045</v>
      </c>
      <c r="C65" s="4">
        <v>14</v>
      </c>
      <c r="D65" s="4" t="s">
        <v>267</v>
      </c>
      <c r="E65" s="1">
        <v>7</v>
      </c>
      <c r="F65" s="4" t="s">
        <v>41</v>
      </c>
      <c r="G65" s="5" t="s">
        <v>8</v>
      </c>
      <c r="H65" s="1" t="s">
        <v>18</v>
      </c>
      <c r="I65" s="1" t="s">
        <v>19</v>
      </c>
      <c r="J65" s="4" t="s">
        <v>11</v>
      </c>
      <c r="K65" s="4" t="s">
        <v>212</v>
      </c>
      <c r="L65" s="4">
        <v>7.5200000000000003E-2</v>
      </c>
      <c r="M65">
        <v>8.4900000000000003E-2</v>
      </c>
      <c r="N65">
        <v>3.1600000000000003E-2</v>
      </c>
      <c r="O65" s="34">
        <v>3.4833333333333329</v>
      </c>
      <c r="P65" s="34">
        <v>3.8223333333333334</v>
      </c>
      <c r="Q65" s="36">
        <f t="shared" si="10"/>
        <v>17.416666666666664</v>
      </c>
      <c r="R65" s="56">
        <f t="shared" si="3"/>
        <v>8.7083333333333321</v>
      </c>
      <c r="T65">
        <v>3.8914382185839815</v>
      </c>
      <c r="U65" s="3">
        <v>4.450720757435449</v>
      </c>
      <c r="V65">
        <v>750</v>
      </c>
      <c r="W65">
        <f t="shared" si="11"/>
        <v>2918.5786639379862</v>
      </c>
      <c r="X65">
        <f t="shared" si="12"/>
        <v>38.810886488537044</v>
      </c>
      <c r="AD65">
        <f t="shared" si="8"/>
        <v>0.83786947290085734</v>
      </c>
      <c r="AE65" s="46">
        <f t="shared" si="4"/>
        <v>0.29837583070600993</v>
      </c>
      <c r="AH65">
        <v>50</v>
      </c>
      <c r="AI65">
        <v>1</v>
      </c>
      <c r="AJ65" s="52">
        <f t="shared" si="9"/>
        <v>12.848719982555453</v>
      </c>
    </row>
    <row r="66" spans="1:36" x14ac:dyDescent="0.25">
      <c r="A66" s="4" t="s">
        <v>83</v>
      </c>
      <c r="B66" s="6">
        <v>42038</v>
      </c>
      <c r="C66" s="4">
        <v>7</v>
      </c>
      <c r="D66" s="27" t="s">
        <v>270</v>
      </c>
      <c r="E66" s="1">
        <v>22</v>
      </c>
      <c r="F66" s="4" t="s">
        <v>39</v>
      </c>
      <c r="G66" s="5" t="s">
        <v>14</v>
      </c>
      <c r="H66" s="1" t="s">
        <v>25</v>
      </c>
      <c r="I66" s="1" t="s">
        <v>29</v>
      </c>
      <c r="J66" s="4" t="s">
        <v>11</v>
      </c>
      <c r="K66" s="4" t="s">
        <v>213</v>
      </c>
      <c r="L66" s="4">
        <v>5.4300000000000001E-2</v>
      </c>
      <c r="M66">
        <v>6.0400000000000002E-2</v>
      </c>
      <c r="N66">
        <v>2.3099999999999999E-2</v>
      </c>
      <c r="O66" s="34">
        <v>3.17</v>
      </c>
      <c r="P66" s="34">
        <v>3.6839999999999997</v>
      </c>
      <c r="Q66" s="36">
        <f t="shared" si="10"/>
        <v>15.85</v>
      </c>
      <c r="R66" s="56">
        <f t="shared" si="3"/>
        <v>7.9249999999999998</v>
      </c>
      <c r="T66">
        <v>2.1836363472175657</v>
      </c>
      <c r="U66" s="3">
        <v>1.7500974390689816</v>
      </c>
      <c r="V66">
        <v>750</v>
      </c>
      <c r="W66">
        <f t="shared" si="11"/>
        <v>1637.7272604131742</v>
      </c>
      <c r="X66">
        <f t="shared" si="12"/>
        <v>30.160723027866929</v>
      </c>
      <c r="AD66">
        <f t="shared" ref="AD66:AD97" si="13">(W66/1000)/(O66)</f>
        <v>0.51663320517765754</v>
      </c>
      <c r="AE66" s="46">
        <f t="shared" si="4"/>
        <v>0.48390230727432848</v>
      </c>
      <c r="AH66">
        <v>50</v>
      </c>
      <c r="AI66">
        <v>1</v>
      </c>
      <c r="AJ66" s="52">
        <f t="shared" ref="AJ66:AJ97" si="14">AH66/T66</f>
        <v>22.897585517712702</v>
      </c>
    </row>
    <row r="67" spans="1:36" x14ac:dyDescent="0.25">
      <c r="A67" s="4" t="s">
        <v>86</v>
      </c>
      <c r="B67" s="6">
        <v>42038</v>
      </c>
      <c r="C67" s="4">
        <v>7</v>
      </c>
      <c r="D67" s="27" t="s">
        <v>270</v>
      </c>
      <c r="E67" s="1">
        <v>28</v>
      </c>
      <c r="F67" s="4" t="s">
        <v>39</v>
      </c>
      <c r="G67" s="5" t="s">
        <v>14</v>
      </c>
      <c r="H67" s="1" t="s">
        <v>25</v>
      </c>
      <c r="I67" s="1" t="s">
        <v>31</v>
      </c>
      <c r="J67" s="4" t="s">
        <v>11</v>
      </c>
      <c r="K67" s="4" t="s">
        <v>214</v>
      </c>
      <c r="L67" s="4">
        <v>5.5800000000000002E-2</v>
      </c>
      <c r="M67">
        <v>5.4199999999999998E-2</v>
      </c>
      <c r="N67">
        <v>2.1399999999999999E-2</v>
      </c>
      <c r="O67" s="34">
        <v>4.0786666666666669</v>
      </c>
      <c r="P67" s="34">
        <v>4.1643333333333334</v>
      </c>
      <c r="Q67" s="36">
        <f t="shared" si="10"/>
        <v>20.393333333333334</v>
      </c>
      <c r="R67" s="56">
        <f t="shared" ref="R67:R108" si="15">Q67*0.5</f>
        <v>10.196666666666667</v>
      </c>
      <c r="T67">
        <v>3.0672177276868391</v>
      </c>
      <c r="U67" s="3">
        <v>4.2073040530424208</v>
      </c>
      <c r="V67">
        <v>750</v>
      </c>
      <c r="W67">
        <f t="shared" si="11"/>
        <v>2300.4132957651295</v>
      </c>
      <c r="X67">
        <f t="shared" si="12"/>
        <v>41.226044726973647</v>
      </c>
      <c r="AD67">
        <f t="shared" si="13"/>
        <v>0.56401110553247702</v>
      </c>
      <c r="AE67" s="46">
        <f t="shared" ref="AE67:AE108" si="16">100*R67/W67</f>
        <v>0.44325368338975812</v>
      </c>
      <c r="AH67">
        <v>50</v>
      </c>
      <c r="AI67">
        <v>1</v>
      </c>
      <c r="AJ67" s="52">
        <f t="shared" si="14"/>
        <v>16.301418562062043</v>
      </c>
    </row>
    <row r="68" spans="1:36" x14ac:dyDescent="0.25">
      <c r="A68" s="4" t="s">
        <v>59</v>
      </c>
      <c r="B68" s="6">
        <v>42032</v>
      </c>
      <c r="C68" s="4">
        <v>1</v>
      </c>
      <c r="D68" s="27" t="s">
        <v>270</v>
      </c>
      <c r="E68" s="1">
        <v>23</v>
      </c>
      <c r="F68" s="4" t="s">
        <v>7</v>
      </c>
      <c r="G68" s="5" t="s">
        <v>14</v>
      </c>
      <c r="H68" s="1" t="s">
        <v>25</v>
      </c>
      <c r="I68" s="1" t="s">
        <v>30</v>
      </c>
      <c r="J68" s="4" t="s">
        <v>11</v>
      </c>
      <c r="K68" s="4" t="s">
        <v>215</v>
      </c>
      <c r="L68" s="4">
        <v>5.7299999999999997E-2</v>
      </c>
      <c r="M68">
        <v>6.4899999999999999E-2</v>
      </c>
      <c r="N68">
        <v>2.6700000000000002E-2</v>
      </c>
      <c r="O68" s="34">
        <v>3.2586666666666666</v>
      </c>
      <c r="P68" s="34">
        <v>3.7093333333333334</v>
      </c>
      <c r="Q68" s="36">
        <f t="shared" si="10"/>
        <v>16.293333333333333</v>
      </c>
      <c r="R68" s="56">
        <f t="shared" si="15"/>
        <v>8.1466666666666665</v>
      </c>
      <c r="T68">
        <v>2.8440848189585255</v>
      </c>
      <c r="U68" s="3">
        <v>2.1697419405803386</v>
      </c>
      <c r="V68">
        <v>750</v>
      </c>
      <c r="W68">
        <f t="shared" si="11"/>
        <v>2133.0636142188941</v>
      </c>
      <c r="X68">
        <f t="shared" si="12"/>
        <v>37.226241085844578</v>
      </c>
      <c r="AD68">
        <f t="shared" si="13"/>
        <v>0.65458171467437432</v>
      </c>
      <c r="AE68" s="46">
        <f t="shared" si="16"/>
        <v>0.38192328688002547</v>
      </c>
      <c r="AH68">
        <v>50</v>
      </c>
      <c r="AI68">
        <v>1</v>
      </c>
      <c r="AJ68" s="52">
        <f t="shared" si="14"/>
        <v>17.58034769803718</v>
      </c>
    </row>
    <row r="69" spans="1:36" x14ac:dyDescent="0.25">
      <c r="A69" s="4" t="s">
        <v>116</v>
      </c>
      <c r="B69" s="6">
        <v>42040</v>
      </c>
      <c r="C69" s="4">
        <v>9</v>
      </c>
      <c r="D69" s="27" t="s">
        <v>269</v>
      </c>
      <c r="E69" s="1">
        <v>23</v>
      </c>
      <c r="F69" s="4" t="s">
        <v>40</v>
      </c>
      <c r="G69" s="5" t="s">
        <v>14</v>
      </c>
      <c r="H69" s="1" t="s">
        <v>32</v>
      </c>
      <c r="I69" s="1" t="s">
        <v>37</v>
      </c>
      <c r="J69" s="4" t="s">
        <v>11</v>
      </c>
      <c r="K69" s="4" t="s">
        <v>216</v>
      </c>
      <c r="L69" s="4">
        <v>6.08E-2</v>
      </c>
      <c r="M69">
        <v>6.4199999999999993E-2</v>
      </c>
      <c r="N69">
        <v>2.1399999999999999E-2</v>
      </c>
      <c r="O69" s="34">
        <v>3.295666666666667</v>
      </c>
      <c r="P69" s="34">
        <v>3.4726666666666666</v>
      </c>
      <c r="Q69" s="36">
        <f t="shared" si="10"/>
        <v>16.478333333333335</v>
      </c>
      <c r="R69" s="56">
        <f t="shared" si="15"/>
        <v>8.2391666666666676</v>
      </c>
      <c r="T69">
        <v>2.5523554200338374</v>
      </c>
      <c r="U69" s="3">
        <v>1.630796365463101</v>
      </c>
      <c r="V69">
        <v>750</v>
      </c>
      <c r="W69">
        <f t="shared" si="11"/>
        <v>1914.266565025378</v>
      </c>
      <c r="X69">
        <f t="shared" si="12"/>
        <v>31.484647451075297</v>
      </c>
      <c r="AD69">
        <f t="shared" si="13"/>
        <v>0.58084350106970095</v>
      </c>
      <c r="AE69" s="46">
        <f t="shared" si="16"/>
        <v>0.43040853438076104</v>
      </c>
      <c r="AH69">
        <v>50</v>
      </c>
      <c r="AI69">
        <v>1</v>
      </c>
      <c r="AJ69" s="52">
        <f t="shared" si="14"/>
        <v>19.58974820181475</v>
      </c>
    </row>
    <row r="70" spans="1:36" x14ac:dyDescent="0.25">
      <c r="A70" s="4" t="s">
        <v>121</v>
      </c>
      <c r="B70" s="6">
        <v>42045</v>
      </c>
      <c r="C70" s="4">
        <v>14</v>
      </c>
      <c r="D70" s="27" t="s">
        <v>268</v>
      </c>
      <c r="E70" s="1">
        <v>24</v>
      </c>
      <c r="F70" s="4" t="s">
        <v>41</v>
      </c>
      <c r="G70" s="5" t="s">
        <v>14</v>
      </c>
      <c r="H70" s="1" t="s">
        <v>9</v>
      </c>
      <c r="I70" s="1" t="s">
        <v>15</v>
      </c>
      <c r="J70" s="4" t="s">
        <v>11</v>
      </c>
      <c r="K70" s="4" t="s">
        <v>217</v>
      </c>
      <c r="L70" s="4">
        <v>6.9000000000000006E-2</v>
      </c>
      <c r="M70">
        <v>8.1000000000000003E-2</v>
      </c>
      <c r="N70">
        <v>2.9899999999999999E-2</v>
      </c>
      <c r="O70" s="34">
        <v>3.8036666666666665</v>
      </c>
      <c r="P70" s="34">
        <v>4.32</v>
      </c>
      <c r="Q70" s="36">
        <f t="shared" si="10"/>
        <v>19.018333333333331</v>
      </c>
      <c r="R70" s="56">
        <f t="shared" si="15"/>
        <v>9.5091666666666654</v>
      </c>
      <c r="T70">
        <v>2.5138672848357571</v>
      </c>
      <c r="U70" s="3">
        <v>6.302231615770884</v>
      </c>
      <c r="V70">
        <v>750</v>
      </c>
      <c r="W70">
        <f t="shared" si="11"/>
        <v>1885.4004636268178</v>
      </c>
      <c r="X70">
        <f t="shared" si="12"/>
        <v>27.32464440038866</v>
      </c>
      <c r="AD70">
        <f t="shared" si="13"/>
        <v>0.49567972928581661</v>
      </c>
      <c r="AE70" s="46">
        <f t="shared" si="16"/>
        <v>0.50435792555044368</v>
      </c>
      <c r="AH70">
        <v>50</v>
      </c>
      <c r="AI70">
        <v>1</v>
      </c>
      <c r="AJ70" s="52">
        <f t="shared" si="14"/>
        <v>19.889673691849943</v>
      </c>
    </row>
    <row r="71" spans="1:36" x14ac:dyDescent="0.25">
      <c r="A71" s="4" t="s">
        <v>108</v>
      </c>
      <c r="B71" s="6">
        <v>42040</v>
      </c>
      <c r="C71" s="4">
        <v>9</v>
      </c>
      <c r="D71" s="27" t="s">
        <v>270</v>
      </c>
      <c r="E71" s="1">
        <v>22</v>
      </c>
      <c r="F71" s="4" t="s">
        <v>40</v>
      </c>
      <c r="G71" s="5" t="s">
        <v>14</v>
      </c>
      <c r="H71" s="1" t="s">
        <v>25</v>
      </c>
      <c r="I71" s="1" t="s">
        <v>29</v>
      </c>
      <c r="J71" s="4" t="s">
        <v>11</v>
      </c>
      <c r="K71" s="4" t="s">
        <v>218</v>
      </c>
      <c r="L71" s="4">
        <v>5.0900000000000001E-2</v>
      </c>
      <c r="M71">
        <v>5.74E-2</v>
      </c>
      <c r="N71">
        <v>2.3699999999999999E-2</v>
      </c>
      <c r="O71" s="34">
        <v>3.325333333333333</v>
      </c>
      <c r="P71" s="34">
        <v>3.3320000000000003</v>
      </c>
      <c r="Q71" s="36">
        <f t="shared" si="10"/>
        <v>16.626666666666665</v>
      </c>
      <c r="R71" s="56">
        <f t="shared" si="15"/>
        <v>8.3133333333333326</v>
      </c>
      <c r="T71">
        <v>2.0043661903932932</v>
      </c>
      <c r="U71" s="3">
        <v>3.8297740313635935</v>
      </c>
      <c r="V71">
        <v>750</v>
      </c>
      <c r="W71">
        <f t="shared" si="11"/>
        <v>1503.2746427949699</v>
      </c>
      <c r="X71">
        <f t="shared" si="12"/>
        <v>29.533882962573081</v>
      </c>
      <c r="AD71">
        <f t="shared" si="13"/>
        <v>0.45206735448926527</v>
      </c>
      <c r="AE71" s="46">
        <f t="shared" si="16"/>
        <v>0.55301493796747159</v>
      </c>
      <c r="AH71">
        <v>50</v>
      </c>
      <c r="AI71">
        <v>1</v>
      </c>
      <c r="AJ71" s="52">
        <f t="shared" si="14"/>
        <v>24.945541508155795</v>
      </c>
    </row>
    <row r="72" spans="1:36" x14ac:dyDescent="0.25">
      <c r="A72" s="4" t="s">
        <v>80</v>
      </c>
      <c r="B72" s="6">
        <v>42038</v>
      </c>
      <c r="C72" s="4">
        <v>7</v>
      </c>
      <c r="D72" s="27" t="s">
        <v>270</v>
      </c>
      <c r="E72" s="1">
        <v>2</v>
      </c>
      <c r="F72" s="4" t="s">
        <v>39</v>
      </c>
      <c r="G72" s="5" t="s">
        <v>8</v>
      </c>
      <c r="H72" s="1" t="s">
        <v>25</v>
      </c>
      <c r="I72" s="1" t="s">
        <v>26</v>
      </c>
      <c r="J72" s="4" t="s">
        <v>11</v>
      </c>
      <c r="K72" s="4" t="s">
        <v>219</v>
      </c>
      <c r="L72" s="4">
        <v>5.04E-2</v>
      </c>
      <c r="M72">
        <v>5.28E-2</v>
      </c>
      <c r="N72">
        <v>2.0799999999999999E-2</v>
      </c>
      <c r="O72" s="34">
        <v>2.7286666666666668</v>
      </c>
      <c r="P72" s="34">
        <v>3.5586666666666669</v>
      </c>
      <c r="Q72" s="36">
        <f t="shared" si="10"/>
        <v>13.643333333333334</v>
      </c>
      <c r="R72" s="56">
        <f t="shared" si="15"/>
        <v>6.8216666666666672</v>
      </c>
      <c r="T72">
        <v>2.6096894149789294</v>
      </c>
      <c r="U72" s="3">
        <v>1.1798779838100852</v>
      </c>
      <c r="V72">
        <v>750</v>
      </c>
      <c r="W72">
        <f t="shared" si="11"/>
        <v>1957.2670612341969</v>
      </c>
      <c r="X72">
        <f t="shared" si="12"/>
        <v>38.834663913376922</v>
      </c>
      <c r="AD72">
        <f t="shared" si="13"/>
        <v>0.71729797015668095</v>
      </c>
      <c r="AE72" s="46">
        <f t="shared" si="16"/>
        <v>0.3485301930317633</v>
      </c>
      <c r="AH72">
        <v>50</v>
      </c>
      <c r="AI72">
        <v>1</v>
      </c>
      <c r="AJ72" s="52">
        <f t="shared" si="14"/>
        <v>19.159368050854319</v>
      </c>
    </row>
    <row r="73" spans="1:36" x14ac:dyDescent="0.25">
      <c r="A73" s="4" t="s">
        <v>113</v>
      </c>
      <c r="B73" s="6">
        <v>42040</v>
      </c>
      <c r="C73" s="4">
        <v>9</v>
      </c>
      <c r="D73" s="27" t="s">
        <v>269</v>
      </c>
      <c r="E73" s="1">
        <v>6</v>
      </c>
      <c r="F73" s="4" t="s">
        <v>40</v>
      </c>
      <c r="G73" s="5" t="s">
        <v>8</v>
      </c>
      <c r="H73" s="1" t="s">
        <v>32</v>
      </c>
      <c r="I73" s="1" t="s">
        <v>34</v>
      </c>
      <c r="J73" s="4" t="s">
        <v>11</v>
      </c>
      <c r="K73" s="4" t="s">
        <v>220</v>
      </c>
      <c r="L73" s="4">
        <v>6.5299999999999997E-2</v>
      </c>
      <c r="M73">
        <v>5.4100000000000002E-2</v>
      </c>
      <c r="N73">
        <v>1.6400000000000001E-2</v>
      </c>
      <c r="O73" s="34">
        <v>3.4006666666666665</v>
      </c>
      <c r="P73" s="34">
        <v>2.5886666666666667</v>
      </c>
      <c r="Q73" s="36">
        <f t="shared" si="10"/>
        <v>17.003333333333334</v>
      </c>
      <c r="R73" s="56">
        <f t="shared" si="15"/>
        <v>8.5016666666666669</v>
      </c>
      <c r="T73">
        <v>2.9997113873974119</v>
      </c>
      <c r="U73" s="3">
        <v>3.6621428977589985</v>
      </c>
      <c r="V73">
        <v>750</v>
      </c>
      <c r="W73">
        <f t="shared" si="11"/>
        <v>2249.7835405480591</v>
      </c>
      <c r="X73">
        <f t="shared" si="12"/>
        <v>34.453040437183141</v>
      </c>
      <c r="AD73">
        <f t="shared" si="13"/>
        <v>0.66157132147070941</v>
      </c>
      <c r="AE73" s="46">
        <f t="shared" si="16"/>
        <v>0.37788820628475289</v>
      </c>
      <c r="AH73">
        <v>50</v>
      </c>
      <c r="AI73">
        <v>1</v>
      </c>
      <c r="AJ73" s="52">
        <f t="shared" si="14"/>
        <v>16.668270224283358</v>
      </c>
    </row>
    <row r="74" spans="1:36" x14ac:dyDescent="0.25">
      <c r="A74" s="4" t="s">
        <v>132</v>
      </c>
      <c r="B74" s="6">
        <v>42045</v>
      </c>
      <c r="C74" s="4">
        <v>14</v>
      </c>
      <c r="D74" s="27" t="s">
        <v>270</v>
      </c>
      <c r="E74" s="1">
        <v>11</v>
      </c>
      <c r="F74" s="4" t="s">
        <v>41</v>
      </c>
      <c r="G74" s="5" t="s">
        <v>8</v>
      </c>
      <c r="H74" s="1" t="s">
        <v>25</v>
      </c>
      <c r="I74" s="1" t="s">
        <v>28</v>
      </c>
      <c r="J74" s="4" t="s">
        <v>11</v>
      </c>
      <c r="K74" s="4" t="s">
        <v>221</v>
      </c>
      <c r="L74" s="4">
        <v>5.4399999999999997E-2</v>
      </c>
      <c r="M74">
        <v>5.2299999999999999E-2</v>
      </c>
      <c r="N74">
        <v>1.9599999999999999E-2</v>
      </c>
      <c r="O74" s="34">
        <v>3.4120000000000004</v>
      </c>
      <c r="P74" s="34">
        <v>3.1026666666666665</v>
      </c>
      <c r="Q74" s="36">
        <f t="shared" si="10"/>
        <v>17.060000000000002</v>
      </c>
      <c r="R74" s="56">
        <f t="shared" si="15"/>
        <v>8.5300000000000011</v>
      </c>
      <c r="T74">
        <v>2.9125037864518548</v>
      </c>
      <c r="U74" s="3">
        <v>3.3368224209951594</v>
      </c>
      <c r="V74">
        <v>750</v>
      </c>
      <c r="W74">
        <f t="shared" si="11"/>
        <v>2184.3778398388913</v>
      </c>
      <c r="X74">
        <f t="shared" si="12"/>
        <v>40.154004408803154</v>
      </c>
      <c r="Y74">
        <f>AVERAGE(X74:X79)</f>
        <v>41.347092081853454</v>
      </c>
      <c r="Z74">
        <f>100*((STDEV(X74:X79)/(Y74)))</f>
        <v>11.512237434356337</v>
      </c>
      <c r="AD74">
        <f t="shared" si="13"/>
        <v>0.64020452515793991</v>
      </c>
      <c r="AE74" s="46">
        <f t="shared" si="16"/>
        <v>0.39050020763024823</v>
      </c>
      <c r="AH74">
        <v>50</v>
      </c>
      <c r="AI74">
        <v>1</v>
      </c>
      <c r="AJ74" s="52">
        <f t="shared" si="14"/>
        <v>17.167359655491566</v>
      </c>
    </row>
    <row r="75" spans="1:36" x14ac:dyDescent="0.25">
      <c r="A75" s="4" t="s">
        <v>81</v>
      </c>
      <c r="B75" s="6">
        <v>42038</v>
      </c>
      <c r="C75" s="4">
        <v>7</v>
      </c>
      <c r="D75" s="27" t="s">
        <v>270</v>
      </c>
      <c r="E75" s="1">
        <v>9</v>
      </c>
      <c r="F75" s="4" t="s">
        <v>39</v>
      </c>
      <c r="G75" s="5" t="s">
        <v>8</v>
      </c>
      <c r="H75" s="1" t="s">
        <v>25</v>
      </c>
      <c r="I75" s="1" t="s">
        <v>27</v>
      </c>
      <c r="J75" s="4" t="s">
        <v>11</v>
      </c>
      <c r="K75" s="4" t="s">
        <v>222</v>
      </c>
      <c r="L75" s="4">
        <v>5.1999999999999998E-2</v>
      </c>
      <c r="M75">
        <v>5.0299999999999997E-2</v>
      </c>
      <c r="N75">
        <v>1.6899999999999998E-2</v>
      </c>
      <c r="O75" s="34">
        <v>3.5146666666666668</v>
      </c>
      <c r="P75" s="34">
        <v>3.5380000000000003</v>
      </c>
      <c r="Q75" s="36">
        <f t="shared" si="10"/>
        <v>17.573333333333334</v>
      </c>
      <c r="R75" s="56">
        <f t="shared" si="15"/>
        <v>8.7866666666666671</v>
      </c>
      <c r="T75">
        <v>2.9585240305524558</v>
      </c>
      <c r="U75" s="3">
        <v>1.6376325666265692</v>
      </c>
      <c r="V75">
        <v>750</v>
      </c>
      <c r="W75">
        <f t="shared" si="11"/>
        <v>2218.8930229143421</v>
      </c>
      <c r="X75">
        <f t="shared" si="12"/>
        <v>42.671019671429654</v>
      </c>
      <c r="AD75">
        <f t="shared" si="13"/>
        <v>0.63132388739975587</v>
      </c>
      <c r="AE75" s="46">
        <f t="shared" si="16"/>
        <v>0.39599325320902895</v>
      </c>
      <c r="AH75">
        <v>50</v>
      </c>
      <c r="AI75">
        <v>1</v>
      </c>
      <c r="AJ75" s="52">
        <f t="shared" si="14"/>
        <v>16.900319038700971</v>
      </c>
    </row>
    <row r="76" spans="1:36" x14ac:dyDescent="0.25">
      <c r="A76" s="4" t="s">
        <v>129</v>
      </c>
      <c r="B76" s="6">
        <v>42045</v>
      </c>
      <c r="C76" s="4">
        <v>14</v>
      </c>
      <c r="D76" s="4" t="s">
        <v>267</v>
      </c>
      <c r="E76" s="1">
        <v>28</v>
      </c>
      <c r="F76" s="4" t="s">
        <v>41</v>
      </c>
      <c r="G76" s="5" t="s">
        <v>14</v>
      </c>
      <c r="H76" s="1" t="s">
        <v>18</v>
      </c>
      <c r="I76" s="1" t="s">
        <v>24</v>
      </c>
      <c r="J76" s="4" t="s">
        <v>11</v>
      </c>
      <c r="K76" s="4" t="s">
        <v>223</v>
      </c>
      <c r="L76" s="4">
        <v>6.4199999999999993E-2</v>
      </c>
      <c r="M76">
        <v>6.8099999999999994E-2</v>
      </c>
      <c r="N76">
        <v>2.5100000000000001E-2</v>
      </c>
      <c r="O76" s="34">
        <v>3.2053333333333334</v>
      </c>
      <c r="P76" s="34">
        <v>3.419</v>
      </c>
      <c r="Q76" s="36">
        <f t="shared" si="10"/>
        <v>16.026666666666667</v>
      </c>
      <c r="R76" s="56">
        <f t="shared" si="15"/>
        <v>8.0133333333333336</v>
      </c>
      <c r="T76">
        <v>2.7647476113984872</v>
      </c>
      <c r="U76" s="3">
        <v>3.3801500039032013</v>
      </c>
      <c r="V76">
        <v>750</v>
      </c>
      <c r="W76">
        <f t="shared" si="11"/>
        <v>2073.5607085488655</v>
      </c>
      <c r="X76">
        <f t="shared" si="12"/>
        <v>32.298453404187939</v>
      </c>
      <c r="AD76">
        <f t="shared" si="13"/>
        <v>0.64690953885675917</v>
      </c>
      <c r="AE76" s="46">
        <f t="shared" si="16"/>
        <v>0.38645279592229947</v>
      </c>
      <c r="AH76">
        <v>50</v>
      </c>
      <c r="AI76">
        <v>1</v>
      </c>
      <c r="AJ76" s="52">
        <f t="shared" si="14"/>
        <v>18.084833419824744</v>
      </c>
    </row>
    <row r="77" spans="1:36" x14ac:dyDescent="0.25">
      <c r="A77" s="4" t="s">
        <v>126</v>
      </c>
      <c r="B77" s="6">
        <v>42045</v>
      </c>
      <c r="C77" s="4">
        <v>14</v>
      </c>
      <c r="D77" s="4" t="s">
        <v>267</v>
      </c>
      <c r="E77" s="1">
        <v>11</v>
      </c>
      <c r="F77" s="4" t="s">
        <v>41</v>
      </c>
      <c r="G77" s="5" t="s">
        <v>8</v>
      </c>
      <c r="H77" s="1" t="s">
        <v>18</v>
      </c>
      <c r="I77" s="1" t="s">
        <v>21</v>
      </c>
      <c r="J77" s="4" t="s">
        <v>11</v>
      </c>
      <c r="K77" s="4" t="s">
        <v>224</v>
      </c>
      <c r="L77" s="4">
        <v>6.8400000000000002E-2</v>
      </c>
      <c r="M77">
        <v>5.0200000000000002E-2</v>
      </c>
      <c r="N77">
        <v>1.6199999999999999E-2</v>
      </c>
      <c r="O77" s="34">
        <v>3.2909999999999999</v>
      </c>
      <c r="P77" s="34">
        <v>2.5419999999999998</v>
      </c>
      <c r="Q77" s="36">
        <f t="shared" si="10"/>
        <v>16.454999999999998</v>
      </c>
      <c r="R77" s="56">
        <f t="shared" si="15"/>
        <v>8.2274999999999991</v>
      </c>
      <c r="T77">
        <v>4.1070824776142327</v>
      </c>
      <c r="U77" s="3">
        <v>0.92076695183954183</v>
      </c>
      <c r="V77">
        <v>750</v>
      </c>
      <c r="W77">
        <f t="shared" si="11"/>
        <v>3080.3118582106745</v>
      </c>
      <c r="X77">
        <f t="shared" si="12"/>
        <v>45.033799096647286</v>
      </c>
      <c r="Y77">
        <f>AVERAGE(X77:X82)</f>
        <v>42.006141673862288</v>
      </c>
      <c r="Z77">
        <f>100*((STDEV(X77:X82)/(Y77)))</f>
        <v>14.691486140937201</v>
      </c>
      <c r="AD77">
        <f t="shared" si="13"/>
        <v>0.93598050993943316</v>
      </c>
      <c r="AE77" s="46">
        <f t="shared" si="16"/>
        <v>0.26709957883223162</v>
      </c>
      <c r="AH77">
        <v>50</v>
      </c>
      <c r="AI77">
        <v>1</v>
      </c>
      <c r="AJ77" s="52">
        <f t="shared" si="14"/>
        <v>12.174092016054313</v>
      </c>
    </row>
    <row r="78" spans="1:36" x14ac:dyDescent="0.25">
      <c r="A78" s="4" t="s">
        <v>74</v>
      </c>
      <c r="B78" s="6">
        <v>42038</v>
      </c>
      <c r="C78" s="4">
        <v>7</v>
      </c>
      <c r="D78" s="4" t="s">
        <v>267</v>
      </c>
      <c r="E78" s="1">
        <v>7</v>
      </c>
      <c r="F78" s="4" t="s">
        <v>39</v>
      </c>
      <c r="G78" s="5" t="s">
        <v>8</v>
      </c>
      <c r="H78" s="1" t="s">
        <v>18</v>
      </c>
      <c r="I78" s="1" t="s">
        <v>19</v>
      </c>
      <c r="J78" s="4" t="s">
        <v>11</v>
      </c>
      <c r="K78" s="4" t="s">
        <v>225</v>
      </c>
      <c r="L78" s="4">
        <v>6.1100000000000002E-2</v>
      </c>
      <c r="M78">
        <v>6.4399999999999999E-2</v>
      </c>
      <c r="N78">
        <v>2.0500000000000001E-2</v>
      </c>
      <c r="O78" s="34">
        <v>3.0229999999999997</v>
      </c>
      <c r="P78" s="34">
        <v>3.2600000000000002</v>
      </c>
      <c r="Q78" s="36">
        <f t="shared" si="10"/>
        <v>15.114999999999998</v>
      </c>
      <c r="R78" s="56">
        <f t="shared" si="15"/>
        <v>7.5574999999999992</v>
      </c>
      <c r="T78">
        <v>3.5250843845003108</v>
      </c>
      <c r="U78" s="3">
        <v>4.7279261821479581</v>
      </c>
      <c r="V78">
        <v>750</v>
      </c>
      <c r="W78">
        <f t="shared" si="11"/>
        <v>2643.8132883752332</v>
      </c>
      <c r="X78">
        <f t="shared" si="12"/>
        <v>43.270266585519366</v>
      </c>
      <c r="AD78">
        <f t="shared" si="13"/>
        <v>0.87456608943937597</v>
      </c>
      <c r="AE78" s="46">
        <f t="shared" si="16"/>
        <v>0.28585604109148316</v>
      </c>
      <c r="AH78">
        <v>50</v>
      </c>
      <c r="AI78">
        <v>1</v>
      </c>
      <c r="AJ78" s="52">
        <f t="shared" si="14"/>
        <v>14.184057612875449</v>
      </c>
    </row>
    <row r="79" spans="1:36" x14ac:dyDescent="0.25">
      <c r="A79" s="4" t="s">
        <v>61</v>
      </c>
      <c r="B79" s="6">
        <v>42032</v>
      </c>
      <c r="C79" s="4">
        <v>1</v>
      </c>
      <c r="D79" s="27" t="s">
        <v>270</v>
      </c>
      <c r="E79" s="1">
        <v>28</v>
      </c>
      <c r="F79" s="4" t="s">
        <v>7</v>
      </c>
      <c r="G79" s="5" t="s">
        <v>14</v>
      </c>
      <c r="H79" s="1" t="s">
        <v>25</v>
      </c>
      <c r="I79" s="1" t="s">
        <v>31</v>
      </c>
      <c r="J79" s="4" t="s">
        <v>11</v>
      </c>
      <c r="K79" s="4" t="s">
        <v>226</v>
      </c>
      <c r="L79" s="4">
        <v>5.0700000000000002E-2</v>
      </c>
      <c r="M79">
        <v>4.9500000000000002E-2</v>
      </c>
      <c r="N79">
        <v>1.72E-2</v>
      </c>
      <c r="O79" s="34">
        <v>3.9096666666666664</v>
      </c>
      <c r="P79" s="34">
        <v>4.2090000000000005</v>
      </c>
      <c r="Q79" s="36">
        <f t="shared" si="10"/>
        <v>19.548333333333332</v>
      </c>
      <c r="R79" s="56">
        <f t="shared" si="15"/>
        <v>9.774166666666666</v>
      </c>
      <c r="T79">
        <v>3.0186786303384561</v>
      </c>
      <c r="U79" s="3">
        <v>5.3374896443894437</v>
      </c>
      <c r="V79">
        <v>750</v>
      </c>
      <c r="W79">
        <f t="shared" si="11"/>
        <v>2264.008972753842</v>
      </c>
      <c r="X79">
        <f t="shared" si="12"/>
        <v>44.655009324533367</v>
      </c>
      <c r="AD79">
        <f t="shared" si="13"/>
        <v>0.57907979523075503</v>
      </c>
      <c r="AE79" s="46">
        <f t="shared" si="16"/>
        <v>0.43171943151699593</v>
      </c>
      <c r="AH79">
        <v>50</v>
      </c>
      <c r="AI79">
        <v>1</v>
      </c>
      <c r="AJ79" s="52">
        <f t="shared" si="14"/>
        <v>16.563538595161411</v>
      </c>
    </row>
    <row r="80" spans="1:36" x14ac:dyDescent="0.25">
      <c r="A80" s="4" t="s">
        <v>104</v>
      </c>
      <c r="B80" s="6">
        <v>42040</v>
      </c>
      <c r="C80" s="4">
        <v>9</v>
      </c>
      <c r="D80" s="4" t="s">
        <v>267</v>
      </c>
      <c r="E80" s="1">
        <v>28</v>
      </c>
      <c r="F80" s="4" t="s">
        <v>40</v>
      </c>
      <c r="G80" s="5" t="s">
        <v>14</v>
      </c>
      <c r="H80" s="1" t="s">
        <v>18</v>
      </c>
      <c r="I80" s="1" t="s">
        <v>24</v>
      </c>
      <c r="J80" s="4" t="s">
        <v>11</v>
      </c>
      <c r="K80" s="4" t="s">
        <v>227</v>
      </c>
      <c r="L80" s="4">
        <v>7.4300000000000005E-2</v>
      </c>
      <c r="M80">
        <v>8.2299999999999998E-2</v>
      </c>
      <c r="N80">
        <v>2.7900000000000001E-2</v>
      </c>
      <c r="O80" s="34">
        <v>4.2343333333333328</v>
      </c>
      <c r="P80" s="34">
        <v>4.512666666666667</v>
      </c>
      <c r="Q80" s="36">
        <f t="shared" si="10"/>
        <v>21.171666666666663</v>
      </c>
      <c r="R80" s="56">
        <f t="shared" si="15"/>
        <v>10.585833333333332</v>
      </c>
      <c r="T80">
        <v>4.2648802743564618</v>
      </c>
      <c r="U80" s="3">
        <v>5.4915709301416378</v>
      </c>
      <c r="V80">
        <v>750</v>
      </c>
      <c r="W80">
        <f t="shared" si="11"/>
        <v>3198.6602057673463</v>
      </c>
      <c r="X80">
        <f t="shared" si="12"/>
        <v>43.05060842217155</v>
      </c>
      <c r="AD80">
        <f t="shared" si="13"/>
        <v>0.75541058153995433</v>
      </c>
      <c r="AE80" s="46">
        <f t="shared" si="16"/>
        <v>0.33094585396243525</v>
      </c>
      <c r="AH80">
        <v>50</v>
      </c>
      <c r="AI80">
        <v>1</v>
      </c>
      <c r="AJ80" s="52">
        <f t="shared" si="14"/>
        <v>11.723658528150505</v>
      </c>
    </row>
    <row r="81" spans="1:37" x14ac:dyDescent="0.25">
      <c r="A81" s="4" t="s">
        <v>57</v>
      </c>
      <c r="B81" s="6">
        <v>42032</v>
      </c>
      <c r="C81" s="4">
        <v>1</v>
      </c>
      <c r="D81" s="27" t="s">
        <v>270</v>
      </c>
      <c r="E81" s="1">
        <v>11</v>
      </c>
      <c r="F81" s="4" t="s">
        <v>7</v>
      </c>
      <c r="G81" s="5" t="s">
        <v>8</v>
      </c>
      <c r="H81" s="1" t="s">
        <v>25</v>
      </c>
      <c r="I81" s="1" t="s">
        <v>28</v>
      </c>
      <c r="J81" s="4" t="s">
        <v>11</v>
      </c>
      <c r="K81" s="4" t="s">
        <v>228</v>
      </c>
      <c r="L81" s="4">
        <v>5.5300000000000002E-2</v>
      </c>
      <c r="M81">
        <v>5.04E-2</v>
      </c>
      <c r="N81">
        <v>1.3899999999999999E-2</v>
      </c>
      <c r="O81" s="34">
        <v>3.2046666666666668</v>
      </c>
      <c r="P81" s="34">
        <v>2.7663333333333333</v>
      </c>
      <c r="Q81" s="36">
        <f t="shared" si="10"/>
        <v>16.023333333333333</v>
      </c>
      <c r="R81" s="56">
        <f t="shared" si="15"/>
        <v>8.0116666666666667</v>
      </c>
      <c r="T81">
        <v>3.4190450550606521</v>
      </c>
      <c r="U81" s="3">
        <v>5.4532413268339335</v>
      </c>
      <c r="V81">
        <v>750</v>
      </c>
      <c r="W81">
        <f t="shared" si="11"/>
        <v>2564.2837912954892</v>
      </c>
      <c r="X81">
        <f t="shared" si="12"/>
        <v>46.370412139158937</v>
      </c>
      <c r="Y81">
        <f>AVERAGE(X81:X86)</f>
        <v>31.102725438382553</v>
      </c>
      <c r="Z81">
        <f>100*((STDEV(X81:X86)/(Y81)))</f>
        <v>25.907091441507614</v>
      </c>
      <c r="AD81">
        <f t="shared" si="13"/>
        <v>0.80017176761872966</v>
      </c>
      <c r="AE81" s="46">
        <f t="shared" si="16"/>
        <v>0.31243291767714726</v>
      </c>
      <c r="AH81">
        <v>50</v>
      </c>
      <c r="AI81">
        <v>1</v>
      </c>
      <c r="AJ81" s="52">
        <f t="shared" si="14"/>
        <v>14.62396639845187</v>
      </c>
    </row>
    <row r="82" spans="1:37" x14ac:dyDescent="0.25">
      <c r="A82" s="4" t="s">
        <v>46</v>
      </c>
      <c r="B82" s="6">
        <v>42032</v>
      </c>
      <c r="C82" s="4">
        <v>1</v>
      </c>
      <c r="D82" s="27" t="s">
        <v>268</v>
      </c>
      <c r="E82" s="1">
        <v>24</v>
      </c>
      <c r="F82" s="4" t="s">
        <v>7</v>
      </c>
      <c r="G82" s="5" t="s">
        <v>14</v>
      </c>
      <c r="H82" s="1" t="s">
        <v>9</v>
      </c>
      <c r="I82" s="1" t="s">
        <v>15</v>
      </c>
      <c r="J82" s="4" t="s">
        <v>11</v>
      </c>
      <c r="K82" s="4" t="s">
        <v>229</v>
      </c>
      <c r="L82" s="4">
        <v>9.5399999999999999E-2</v>
      </c>
      <c r="M82">
        <v>7.2099999999999997E-2</v>
      </c>
      <c r="N82">
        <v>2.76E-2</v>
      </c>
      <c r="O82" s="34">
        <v>5.0449999999999999</v>
      </c>
      <c r="P82" s="34">
        <v>4.2880000000000003</v>
      </c>
      <c r="Q82" s="36">
        <f t="shared" si="10"/>
        <v>25.225000000000001</v>
      </c>
      <c r="R82" s="56">
        <f t="shared" si="15"/>
        <v>12.612500000000001</v>
      </c>
      <c r="T82">
        <v>3.772339169238224</v>
      </c>
      <c r="U82" s="3">
        <v>4.916641487396828</v>
      </c>
      <c r="V82">
        <v>750</v>
      </c>
      <c r="W82">
        <f t="shared" si="11"/>
        <v>2829.2543769286681</v>
      </c>
      <c r="X82">
        <f t="shared" si="12"/>
        <v>29.65675447514327</v>
      </c>
      <c r="AD82">
        <f t="shared" si="13"/>
        <v>0.56080364260231275</v>
      </c>
      <c r="AE82" s="46">
        <f t="shared" si="16"/>
        <v>0.44578883054310781</v>
      </c>
      <c r="AH82">
        <v>50</v>
      </c>
      <c r="AI82">
        <v>1</v>
      </c>
      <c r="AJ82" s="52">
        <f t="shared" si="14"/>
        <v>13.254375536465048</v>
      </c>
    </row>
    <row r="83" spans="1:37" x14ac:dyDescent="0.25">
      <c r="A83" s="4" t="s">
        <v>115</v>
      </c>
      <c r="B83" s="6">
        <v>42040</v>
      </c>
      <c r="C83" s="4">
        <v>9</v>
      </c>
      <c r="D83" s="27" t="s">
        <v>269</v>
      </c>
      <c r="E83" s="1">
        <v>21</v>
      </c>
      <c r="F83" s="4" t="s">
        <v>40</v>
      </c>
      <c r="G83" s="5" t="s">
        <v>14</v>
      </c>
      <c r="H83" s="1" t="s">
        <v>32</v>
      </c>
      <c r="I83" s="1" t="s">
        <v>36</v>
      </c>
      <c r="J83" s="4" t="s">
        <v>11</v>
      </c>
      <c r="K83" s="4" t="s">
        <v>230</v>
      </c>
      <c r="L83" s="4">
        <v>7.4700000000000003E-2</v>
      </c>
      <c r="M83">
        <v>5.8000000000000003E-2</v>
      </c>
      <c r="N83">
        <v>1.6899999999999998E-2</v>
      </c>
      <c r="O83" s="34">
        <v>3.6996666666666669</v>
      </c>
      <c r="P83" s="34">
        <v>2.7836666666666665</v>
      </c>
      <c r="Q83" s="36">
        <f t="shared" si="10"/>
        <v>18.498333333333335</v>
      </c>
      <c r="R83" s="56">
        <f t="shared" si="15"/>
        <v>9.2491666666666674</v>
      </c>
      <c r="T83">
        <v>2.5163949247716517</v>
      </c>
      <c r="U83" s="3">
        <v>3.6770465802814249</v>
      </c>
      <c r="V83">
        <v>750</v>
      </c>
      <c r="W83">
        <f t="shared" si="11"/>
        <v>1887.2961935787389</v>
      </c>
      <c r="X83">
        <f t="shared" si="12"/>
        <v>25.265009284855942</v>
      </c>
      <c r="AD83">
        <f t="shared" si="13"/>
        <v>0.5101260096167417</v>
      </c>
      <c r="AE83" s="46">
        <f t="shared" si="16"/>
        <v>0.49007499183941888</v>
      </c>
      <c r="AH83">
        <v>50</v>
      </c>
      <c r="AI83">
        <v>1</v>
      </c>
      <c r="AJ83" s="52">
        <f t="shared" si="14"/>
        <v>19.869695137196008</v>
      </c>
    </row>
    <row r="84" spans="1:37" x14ac:dyDescent="0.25">
      <c r="A84" s="4" t="s">
        <v>72</v>
      </c>
      <c r="B84" s="6">
        <v>42038</v>
      </c>
      <c r="C84" s="4">
        <v>7</v>
      </c>
      <c r="D84" s="27" t="s">
        <v>268</v>
      </c>
      <c r="E84" s="1">
        <v>27</v>
      </c>
      <c r="F84" s="4" t="s">
        <v>39</v>
      </c>
      <c r="G84" s="5" t="s">
        <v>14</v>
      </c>
      <c r="H84" s="1" t="s">
        <v>9</v>
      </c>
      <c r="I84" s="1" t="s">
        <v>16</v>
      </c>
      <c r="J84" s="4" t="s">
        <v>11</v>
      </c>
      <c r="K84" s="4" t="s">
        <v>231</v>
      </c>
      <c r="L84" s="4">
        <v>5.6000000000000001E-2</v>
      </c>
      <c r="M84">
        <v>7.5200000000000003E-2</v>
      </c>
      <c r="N84">
        <v>2.8799999999999999E-2</v>
      </c>
      <c r="O84" s="34">
        <v>3.5773333333333333</v>
      </c>
      <c r="P84" s="34">
        <v>4.5573333333333332</v>
      </c>
      <c r="Q84" s="36">
        <f t="shared" si="10"/>
        <v>17.886666666666667</v>
      </c>
      <c r="R84" s="56">
        <f t="shared" si="15"/>
        <v>8.9433333333333334</v>
      </c>
      <c r="T84">
        <v>1.8503423139826958</v>
      </c>
      <c r="U84" s="3">
        <v>4.1933292185572952</v>
      </c>
      <c r="V84">
        <v>750</v>
      </c>
      <c r="W84">
        <f t="shared" si="11"/>
        <v>1387.7567354870218</v>
      </c>
      <c r="X84">
        <f t="shared" si="12"/>
        <v>24.781370276553961</v>
      </c>
      <c r="AD84">
        <f t="shared" si="13"/>
        <v>0.38793050749730396</v>
      </c>
      <c r="AE84" s="46">
        <f t="shared" si="16"/>
        <v>0.64444531989208786</v>
      </c>
      <c r="AH84">
        <v>50</v>
      </c>
      <c r="AI84">
        <v>1</v>
      </c>
      <c r="AJ84" s="52">
        <f t="shared" si="14"/>
        <v>27.022027017465479</v>
      </c>
    </row>
    <row r="85" spans="1:37" x14ac:dyDescent="0.25">
      <c r="A85" s="4" t="s">
        <v>48</v>
      </c>
      <c r="B85" s="6">
        <v>42032</v>
      </c>
      <c r="C85" s="4">
        <v>1</v>
      </c>
      <c r="D85" s="27" t="s">
        <v>268</v>
      </c>
      <c r="E85" s="1">
        <v>30</v>
      </c>
      <c r="F85" s="4" t="s">
        <v>7</v>
      </c>
      <c r="G85" s="5" t="s">
        <v>14</v>
      </c>
      <c r="H85" s="1" t="s">
        <v>9</v>
      </c>
      <c r="I85" s="1" t="s">
        <v>17</v>
      </c>
      <c r="J85" s="4" t="s">
        <v>11</v>
      </c>
      <c r="K85" s="4" t="s">
        <v>232</v>
      </c>
      <c r="L85" s="4">
        <v>7.0499999999999993E-2</v>
      </c>
      <c r="M85">
        <v>7.0099999999999996E-2</v>
      </c>
      <c r="N85">
        <v>3.0700000000000002E-2</v>
      </c>
      <c r="O85" s="34">
        <v>4.5876666666666672</v>
      </c>
      <c r="P85" s="34">
        <v>4.3320000000000007</v>
      </c>
      <c r="Q85" s="36">
        <f t="shared" si="10"/>
        <v>22.938333333333336</v>
      </c>
      <c r="R85" s="56">
        <f t="shared" si="15"/>
        <v>11.469166666666668</v>
      </c>
      <c r="T85">
        <v>2.5965636883013929</v>
      </c>
      <c r="U85" s="3">
        <v>2.7834210683414526</v>
      </c>
      <c r="V85">
        <v>750</v>
      </c>
      <c r="W85">
        <f t="shared" si="11"/>
        <v>1947.4227662260448</v>
      </c>
      <c r="X85">
        <f t="shared" si="12"/>
        <v>27.623017960653122</v>
      </c>
      <c r="AD85">
        <f t="shared" si="13"/>
        <v>0.42449090305007148</v>
      </c>
      <c r="AE85" s="46">
        <f t="shared" si="16"/>
        <v>0.58894077164831693</v>
      </c>
      <c r="AH85">
        <v>50</v>
      </c>
      <c r="AI85">
        <v>1</v>
      </c>
      <c r="AJ85" s="52">
        <f t="shared" si="14"/>
        <v>19.256219373809678</v>
      </c>
    </row>
    <row r="86" spans="1:37" x14ac:dyDescent="0.25">
      <c r="A86" s="4" t="s">
        <v>64</v>
      </c>
      <c r="B86" s="6">
        <v>42032</v>
      </c>
      <c r="C86" s="4">
        <v>1</v>
      </c>
      <c r="D86" s="27" t="s">
        <v>269</v>
      </c>
      <c r="E86" s="1">
        <v>7</v>
      </c>
      <c r="F86" s="4" t="s">
        <v>7</v>
      </c>
      <c r="G86" s="5" t="s">
        <v>8</v>
      </c>
      <c r="H86" s="1" t="s">
        <v>32</v>
      </c>
      <c r="I86" s="1" t="s">
        <v>35</v>
      </c>
      <c r="J86" s="4" t="s">
        <v>11</v>
      </c>
      <c r="K86" s="4" t="s">
        <v>233</v>
      </c>
      <c r="L86" s="4">
        <v>6.1199999999999997E-2</v>
      </c>
      <c r="M86">
        <v>6.8000000000000005E-2</v>
      </c>
      <c r="N86">
        <v>1.8100000000000002E-2</v>
      </c>
      <c r="O86" s="34">
        <v>3.1116666666666668</v>
      </c>
      <c r="P86" s="34">
        <v>3.9063333333333339</v>
      </c>
      <c r="Q86" s="36">
        <f t="shared" si="10"/>
        <v>15.558333333333334</v>
      </c>
      <c r="R86" s="56">
        <f t="shared" si="15"/>
        <v>7.7791666666666668</v>
      </c>
      <c r="T86">
        <v>2.6862547411046966</v>
      </c>
      <c r="U86" s="3">
        <v>3.7809471126155749</v>
      </c>
      <c r="V86">
        <v>750</v>
      </c>
      <c r="W86">
        <f t="shared" si="11"/>
        <v>2014.6910558285224</v>
      </c>
      <c r="X86">
        <f t="shared" si="12"/>
        <v>32.919788493930106</v>
      </c>
      <c r="AD86">
        <f t="shared" si="13"/>
        <v>0.64746364943605428</v>
      </c>
      <c r="AE86" s="46">
        <f t="shared" si="16"/>
        <v>0.38612206294168305</v>
      </c>
      <c r="AH86">
        <v>50</v>
      </c>
      <c r="AI86">
        <v>1</v>
      </c>
      <c r="AJ86" s="52">
        <f t="shared" si="14"/>
        <v>18.613275664033999</v>
      </c>
    </row>
    <row r="87" spans="1:37" x14ac:dyDescent="0.25">
      <c r="A87" s="4" t="s">
        <v>84</v>
      </c>
      <c r="B87" s="6">
        <v>42038</v>
      </c>
      <c r="C87" s="4">
        <v>7</v>
      </c>
      <c r="D87" s="27" t="s">
        <v>270</v>
      </c>
      <c r="E87" s="1">
        <v>23</v>
      </c>
      <c r="F87" s="4" t="s">
        <v>39</v>
      </c>
      <c r="G87" s="5" t="s">
        <v>14</v>
      </c>
      <c r="H87" s="1" t="s">
        <v>25</v>
      </c>
      <c r="I87" s="1" t="s">
        <v>30</v>
      </c>
      <c r="J87" s="4" t="s">
        <v>11</v>
      </c>
      <c r="K87" s="4" t="s">
        <v>234</v>
      </c>
      <c r="L87" s="4">
        <v>5.6500000000000002E-2</v>
      </c>
      <c r="M87">
        <v>5.7599999999999998E-2</v>
      </c>
      <c r="N87">
        <v>2.1399999999999999E-2</v>
      </c>
      <c r="O87" s="34">
        <v>3.5709999999999997</v>
      </c>
      <c r="P87" s="34">
        <v>3.5920000000000001</v>
      </c>
      <c r="Q87" s="36">
        <f t="shared" si="10"/>
        <v>17.854999999999997</v>
      </c>
      <c r="R87" s="56">
        <f t="shared" si="15"/>
        <v>8.9274999999999984</v>
      </c>
      <c r="T87">
        <v>2.4408594049434553</v>
      </c>
      <c r="U87" s="3">
        <v>3.2201353518090956</v>
      </c>
      <c r="V87">
        <v>750</v>
      </c>
      <c r="W87">
        <f t="shared" si="11"/>
        <v>1830.6445537075915</v>
      </c>
      <c r="X87">
        <f t="shared" si="12"/>
        <v>32.400788561196308</v>
      </c>
      <c r="AD87">
        <f t="shared" si="13"/>
        <v>0.51264199207717487</v>
      </c>
      <c r="AE87" s="46">
        <f t="shared" si="16"/>
        <v>0.48766976537958701</v>
      </c>
      <c r="AH87">
        <v>50</v>
      </c>
      <c r="AI87">
        <v>1</v>
      </c>
      <c r="AJ87" s="52">
        <f t="shared" si="14"/>
        <v>20.484588296538242</v>
      </c>
    </row>
    <row r="88" spans="1:37" s="42" customFormat="1" x14ac:dyDescent="0.25">
      <c r="A88" s="38" t="s">
        <v>100</v>
      </c>
      <c r="B88" s="39">
        <v>42040</v>
      </c>
      <c r="C88" s="38">
        <v>9</v>
      </c>
      <c r="D88" s="38" t="s">
        <v>267</v>
      </c>
      <c r="E88" s="40">
        <v>8</v>
      </c>
      <c r="F88" s="38" t="s">
        <v>40</v>
      </c>
      <c r="G88" s="41" t="s">
        <v>8</v>
      </c>
      <c r="H88" s="40" t="s">
        <v>18</v>
      </c>
      <c r="I88" s="40" t="s">
        <v>20</v>
      </c>
      <c r="J88" s="38" t="s">
        <v>11</v>
      </c>
      <c r="K88" s="38" t="s">
        <v>235</v>
      </c>
      <c r="L88" s="38">
        <v>6.5199999999999994E-2</v>
      </c>
      <c r="M88" s="42">
        <v>8.6900000000000005E-2</v>
      </c>
      <c r="O88" s="43"/>
      <c r="P88" s="43"/>
      <c r="Q88" s="44"/>
      <c r="R88" s="44">
        <f t="shared" si="15"/>
        <v>0</v>
      </c>
      <c r="U88" s="55"/>
      <c r="V88"/>
      <c r="W88"/>
      <c r="X88"/>
      <c r="AD88" t="e">
        <f t="shared" si="13"/>
        <v>#DIV/0!</v>
      </c>
      <c r="AE88" s="42" t="e">
        <f t="shared" si="16"/>
        <v>#DIV/0!</v>
      </c>
      <c r="AH88">
        <v>50</v>
      </c>
      <c r="AI88">
        <v>1</v>
      </c>
      <c r="AJ88" s="52" t="e">
        <f t="shared" si="14"/>
        <v>#DIV/0!</v>
      </c>
      <c r="AK88" s="61" t="s">
        <v>319</v>
      </c>
    </row>
    <row r="89" spans="1:37" x14ac:dyDescent="0.25">
      <c r="A89" s="4" t="s">
        <v>118</v>
      </c>
      <c r="B89" s="6">
        <v>42045</v>
      </c>
      <c r="C89" s="4">
        <v>14</v>
      </c>
      <c r="D89" s="27" t="s">
        <v>268</v>
      </c>
      <c r="E89" s="1">
        <v>2</v>
      </c>
      <c r="F89" s="4" t="s">
        <v>41</v>
      </c>
      <c r="G89" s="5" t="s">
        <v>8</v>
      </c>
      <c r="H89" s="1" t="s">
        <v>9</v>
      </c>
      <c r="I89" s="1" t="s">
        <v>10</v>
      </c>
      <c r="J89" s="4" t="s">
        <v>11</v>
      </c>
      <c r="K89" s="4" t="s">
        <v>236</v>
      </c>
      <c r="L89" s="4">
        <v>6.4100000000000004E-2</v>
      </c>
      <c r="M89">
        <v>8.7099999999999997E-2</v>
      </c>
      <c r="N89">
        <v>3.0499999999999999E-2</v>
      </c>
      <c r="O89" s="34">
        <v>3.3699999999999997</v>
      </c>
      <c r="P89" s="34">
        <v>4.2583333333333337</v>
      </c>
      <c r="Q89" s="36">
        <f t="shared" ref="Q89:Q108" si="17">O89*5</f>
        <v>16.849999999999998</v>
      </c>
      <c r="R89" s="56">
        <f t="shared" si="15"/>
        <v>8.4249999999999989</v>
      </c>
      <c r="T89">
        <v>2.3205488363268558</v>
      </c>
      <c r="U89" s="3">
        <v>0.81549220305643477</v>
      </c>
      <c r="V89">
        <v>750</v>
      </c>
      <c r="W89">
        <f t="shared" ref="W89:W108" si="18">T89*V89</f>
        <v>1740.411627245142</v>
      </c>
      <c r="X89">
        <f t="shared" ref="X89:X108" si="19">(W89/1000)/(L89)</f>
        <v>27.151507445322025</v>
      </c>
      <c r="Y89">
        <f>AVERAGE(X89:X92,X94:X95)</f>
        <v>28.086762029876912</v>
      </c>
      <c r="Z89">
        <f>100*((STDEV(X89:X92,X94:X95)/(Y89)))</f>
        <v>21.502098141443657</v>
      </c>
      <c r="AD89">
        <f t="shared" si="13"/>
        <v>0.51644261936057634</v>
      </c>
      <c r="AE89" s="46">
        <f t="shared" si="16"/>
        <v>0.48408088455118747</v>
      </c>
      <c r="AH89">
        <v>50</v>
      </c>
      <c r="AI89">
        <v>1</v>
      </c>
      <c r="AJ89" s="52">
        <f t="shared" si="14"/>
        <v>21.546626908806569</v>
      </c>
    </row>
    <row r="90" spans="1:37" x14ac:dyDescent="0.25">
      <c r="A90" s="4" t="s">
        <v>123</v>
      </c>
      <c r="B90" s="6">
        <v>42045</v>
      </c>
      <c r="C90" s="4">
        <v>14</v>
      </c>
      <c r="D90" s="27" t="s">
        <v>268</v>
      </c>
      <c r="E90" s="1">
        <v>30</v>
      </c>
      <c r="F90" s="4" t="s">
        <v>41</v>
      </c>
      <c r="G90" s="5" t="s">
        <v>14</v>
      </c>
      <c r="H90" s="1" t="s">
        <v>9</v>
      </c>
      <c r="I90" s="1" t="s">
        <v>17</v>
      </c>
      <c r="J90" s="4" t="s">
        <v>11</v>
      </c>
      <c r="K90" s="4" t="s">
        <v>237</v>
      </c>
      <c r="L90" s="4">
        <v>5.57E-2</v>
      </c>
      <c r="M90">
        <v>5.8900000000000001E-2</v>
      </c>
      <c r="N90">
        <v>2.23E-2</v>
      </c>
      <c r="O90" s="34">
        <v>2.5116666666666667</v>
      </c>
      <c r="P90" s="34">
        <v>2.5953333333333335</v>
      </c>
      <c r="Q90" s="36">
        <f t="shared" si="17"/>
        <v>12.558333333333334</v>
      </c>
      <c r="R90" s="56">
        <f t="shared" si="15"/>
        <v>6.2791666666666668</v>
      </c>
      <c r="T90">
        <v>1.7092698067864029</v>
      </c>
      <c r="U90" s="3">
        <v>2.7759492615194046</v>
      </c>
      <c r="V90">
        <v>750</v>
      </c>
      <c r="W90">
        <f t="shared" si="18"/>
        <v>1281.9523550898023</v>
      </c>
      <c r="X90">
        <f t="shared" si="19"/>
        <v>23.015302604843846</v>
      </c>
      <c r="AD90">
        <f t="shared" si="13"/>
        <v>0.51039907966415476</v>
      </c>
      <c r="AE90" s="46">
        <f t="shared" si="16"/>
        <v>0.48981279543940642</v>
      </c>
      <c r="AH90">
        <v>50</v>
      </c>
      <c r="AI90">
        <v>1</v>
      </c>
      <c r="AJ90" s="52">
        <f t="shared" si="14"/>
        <v>29.252257192797998</v>
      </c>
    </row>
    <row r="91" spans="1:37" x14ac:dyDescent="0.25">
      <c r="A91" s="4" t="s">
        <v>68</v>
      </c>
      <c r="B91" s="6">
        <v>42038</v>
      </c>
      <c r="C91" s="4">
        <v>7</v>
      </c>
      <c r="D91" s="27" t="s">
        <v>268</v>
      </c>
      <c r="E91" s="1">
        <v>2</v>
      </c>
      <c r="F91" s="4" t="s">
        <v>39</v>
      </c>
      <c r="G91" s="5" t="s">
        <v>8</v>
      </c>
      <c r="H91" s="1" t="s">
        <v>9</v>
      </c>
      <c r="I91" s="1" t="s">
        <v>10</v>
      </c>
      <c r="J91" s="4" t="s">
        <v>11</v>
      </c>
      <c r="K91" s="4" t="s">
        <v>238</v>
      </c>
      <c r="L91" s="4">
        <v>7.0599999999999996E-2</v>
      </c>
      <c r="M91">
        <v>5.67E-2</v>
      </c>
      <c r="N91">
        <v>1.6799999999999999E-2</v>
      </c>
      <c r="O91" s="34">
        <v>4.0823333333333336</v>
      </c>
      <c r="P91" s="34">
        <v>3.3496666666666672</v>
      </c>
      <c r="Q91" s="36">
        <f t="shared" si="17"/>
        <v>20.411666666666669</v>
      </c>
      <c r="R91" s="56">
        <f t="shared" si="15"/>
        <v>10.205833333333334</v>
      </c>
      <c r="T91">
        <v>3.1587183765950049</v>
      </c>
      <c r="U91" s="3">
        <v>2.4509870124988664</v>
      </c>
      <c r="V91">
        <v>750</v>
      </c>
      <c r="W91">
        <f t="shared" si="18"/>
        <v>2369.0387824462537</v>
      </c>
      <c r="X91">
        <f t="shared" si="19"/>
        <v>33.555790119635326</v>
      </c>
      <c r="Y91">
        <f>AVERAGE(X91:X93,X95:X97)</f>
        <v>34.86409833275539</v>
      </c>
      <c r="Z91">
        <f>100*((STDEV(X91:X93,X95:X97)/(Y91)))</f>
        <v>29.858885018431486</v>
      </c>
      <c r="AD91">
        <f t="shared" si="13"/>
        <v>0.58031488097809758</v>
      </c>
      <c r="AE91" s="46">
        <f t="shared" si="16"/>
        <v>0.43080060187089292</v>
      </c>
      <c r="AH91">
        <v>50</v>
      </c>
      <c r="AI91">
        <v>1</v>
      </c>
      <c r="AJ91" s="52">
        <f t="shared" si="14"/>
        <v>15.829204771936132</v>
      </c>
    </row>
    <row r="92" spans="1:37" x14ac:dyDescent="0.25">
      <c r="A92" s="4" t="s">
        <v>111</v>
      </c>
      <c r="B92" s="6">
        <v>42040</v>
      </c>
      <c r="C92" s="4">
        <v>9</v>
      </c>
      <c r="D92" s="27" t="s">
        <v>270</v>
      </c>
      <c r="E92" s="1">
        <v>28</v>
      </c>
      <c r="F92" s="4" t="s">
        <v>40</v>
      </c>
      <c r="G92" s="5" t="s">
        <v>14</v>
      </c>
      <c r="H92" s="1" t="s">
        <v>25</v>
      </c>
      <c r="I92" s="1" t="s">
        <v>31</v>
      </c>
      <c r="J92" s="4" t="s">
        <v>11</v>
      </c>
      <c r="K92" s="4" t="s">
        <v>239</v>
      </c>
      <c r="L92" s="4">
        <v>6.4399999999999999E-2</v>
      </c>
      <c r="M92">
        <v>5.11E-2</v>
      </c>
      <c r="N92">
        <v>1.9E-2</v>
      </c>
      <c r="O92" s="34">
        <v>4.7633333333333328</v>
      </c>
      <c r="P92" s="34">
        <v>3.2723333333333335</v>
      </c>
      <c r="Q92" s="36">
        <f t="shared" si="17"/>
        <v>23.816666666666663</v>
      </c>
      <c r="R92" s="56">
        <f t="shared" si="15"/>
        <v>11.908333333333331</v>
      </c>
      <c r="T92">
        <v>2.8890874692364865</v>
      </c>
      <c r="U92" s="3">
        <v>5.1471586684226409</v>
      </c>
      <c r="V92">
        <v>750</v>
      </c>
      <c r="W92">
        <f t="shared" si="18"/>
        <v>2166.8156019273647</v>
      </c>
      <c r="X92">
        <f t="shared" si="19"/>
        <v>33.646204998872122</v>
      </c>
      <c r="AD92">
        <f t="shared" si="13"/>
        <v>0.45489480796235793</v>
      </c>
      <c r="AE92" s="46">
        <f t="shared" si="16"/>
        <v>0.5495776070073044</v>
      </c>
      <c r="AH92">
        <v>50</v>
      </c>
      <c r="AI92">
        <v>1</v>
      </c>
      <c r="AJ92" s="52">
        <f t="shared" si="14"/>
        <v>17.306502669929113</v>
      </c>
    </row>
    <row r="93" spans="1:37" x14ac:dyDescent="0.25">
      <c r="A93" s="4" t="s">
        <v>131</v>
      </c>
      <c r="B93" s="6">
        <v>42045</v>
      </c>
      <c r="C93" s="4">
        <v>14</v>
      </c>
      <c r="D93" s="27" t="s">
        <v>270</v>
      </c>
      <c r="E93" s="1">
        <v>9</v>
      </c>
      <c r="F93" s="4" t="s">
        <v>41</v>
      </c>
      <c r="G93" s="5" t="s">
        <v>8</v>
      </c>
      <c r="H93" s="1" t="s">
        <v>25</v>
      </c>
      <c r="I93" s="1" t="s">
        <v>27</v>
      </c>
      <c r="J93" s="4" t="s">
        <v>11</v>
      </c>
      <c r="K93" s="4" t="s">
        <v>240</v>
      </c>
      <c r="L93" s="4">
        <v>5.16E-2</v>
      </c>
      <c r="M93">
        <v>7.1099999999999997E-2</v>
      </c>
      <c r="N93">
        <v>2.3300000000000001E-2</v>
      </c>
      <c r="O93" s="34">
        <v>3.0506666666666669</v>
      </c>
      <c r="P93" s="34">
        <v>3.8023333333333333</v>
      </c>
      <c r="Q93" s="36">
        <f t="shared" si="17"/>
        <v>15.253333333333334</v>
      </c>
      <c r="R93" s="56">
        <f t="shared" si="15"/>
        <v>7.6266666666666669</v>
      </c>
      <c r="T93">
        <v>2.524142920934711</v>
      </c>
      <c r="U93" s="3">
        <v>3.3193656754267322</v>
      </c>
      <c r="V93">
        <v>750</v>
      </c>
      <c r="W93">
        <f t="shared" si="18"/>
        <v>1893.1071907010332</v>
      </c>
      <c r="X93">
        <f t="shared" si="19"/>
        <v>36.688123850795222</v>
      </c>
      <c r="AD93">
        <f t="shared" si="13"/>
        <v>0.62055524170706944</v>
      </c>
      <c r="AE93" s="46">
        <f t="shared" si="16"/>
        <v>0.40286502022331072</v>
      </c>
      <c r="AH93">
        <v>50</v>
      </c>
      <c r="AI93">
        <v>1</v>
      </c>
      <c r="AJ93" s="52">
        <f t="shared" si="14"/>
        <v>19.808704010105966</v>
      </c>
    </row>
    <row r="94" spans="1:37" x14ac:dyDescent="0.25">
      <c r="A94" s="4" t="s">
        <v>136</v>
      </c>
      <c r="B94" s="6">
        <v>42045</v>
      </c>
      <c r="C94" s="4">
        <v>14</v>
      </c>
      <c r="D94" s="27" t="s">
        <v>270</v>
      </c>
      <c r="E94" s="1">
        <v>28</v>
      </c>
      <c r="F94" s="4" t="s">
        <v>41</v>
      </c>
      <c r="G94" s="5" t="s">
        <v>14</v>
      </c>
      <c r="H94" s="1" t="s">
        <v>25</v>
      </c>
      <c r="I94" s="1" t="s">
        <v>31</v>
      </c>
      <c r="J94" s="4" t="s">
        <v>11</v>
      </c>
      <c r="K94" s="4" t="s">
        <v>241</v>
      </c>
      <c r="L94" s="4">
        <v>6.0999999999999999E-2</v>
      </c>
      <c r="M94">
        <v>6.5000000000000002E-2</v>
      </c>
      <c r="N94">
        <v>2.7400000000000001E-2</v>
      </c>
      <c r="O94" s="34">
        <v>4.0469999999999997</v>
      </c>
      <c r="P94" s="34">
        <v>4.3996666666666666</v>
      </c>
      <c r="Q94" s="36">
        <f t="shared" si="17"/>
        <v>20.234999999999999</v>
      </c>
      <c r="R94" s="56">
        <f t="shared" si="15"/>
        <v>10.1175</v>
      </c>
      <c r="T94">
        <v>2.6020416323942483</v>
      </c>
      <c r="U94" s="3">
        <v>2.1370415758596604</v>
      </c>
      <c r="V94">
        <v>750</v>
      </c>
      <c r="W94">
        <f t="shared" si="18"/>
        <v>1951.5312242956863</v>
      </c>
      <c r="X94">
        <f t="shared" si="19"/>
        <v>31.992315152388301</v>
      </c>
      <c r="AD94">
        <f t="shared" si="13"/>
        <v>0.48221675915386375</v>
      </c>
      <c r="AE94" s="46">
        <f t="shared" si="16"/>
        <v>0.51843905309029514</v>
      </c>
      <c r="AH94">
        <v>50</v>
      </c>
      <c r="AI94">
        <v>1</v>
      </c>
      <c r="AJ94" s="52">
        <f t="shared" si="14"/>
        <v>19.215680247972394</v>
      </c>
    </row>
    <row r="95" spans="1:37" x14ac:dyDescent="0.25">
      <c r="A95" s="4" t="s">
        <v>92</v>
      </c>
      <c r="B95" s="6">
        <v>42038</v>
      </c>
      <c r="C95" s="4">
        <v>7</v>
      </c>
      <c r="D95" s="27" t="s">
        <v>269</v>
      </c>
      <c r="E95" s="1">
        <v>30</v>
      </c>
      <c r="F95" s="4" t="s">
        <v>39</v>
      </c>
      <c r="G95" s="5" t="s">
        <v>14</v>
      </c>
      <c r="H95" s="1" t="s">
        <v>32</v>
      </c>
      <c r="I95" s="1" t="s">
        <v>38</v>
      </c>
      <c r="J95" s="4" t="s">
        <v>11</v>
      </c>
      <c r="K95" s="4" t="s">
        <v>242</v>
      </c>
      <c r="L95" s="4">
        <v>7.6399999999999996E-2</v>
      </c>
      <c r="M95">
        <v>6.5799999999999997E-2</v>
      </c>
      <c r="N95">
        <v>2.1700000000000001E-2</v>
      </c>
      <c r="O95" s="34">
        <v>4.0836666666666668</v>
      </c>
      <c r="P95" s="34">
        <v>3.6106666666666669</v>
      </c>
      <c r="Q95" s="36">
        <f t="shared" si="17"/>
        <v>20.418333333333333</v>
      </c>
      <c r="R95" s="56">
        <f t="shared" si="15"/>
        <v>10.209166666666667</v>
      </c>
      <c r="T95">
        <v>1.9517094959552923</v>
      </c>
      <c r="U95" s="3">
        <v>2.3011188904615723</v>
      </c>
      <c r="V95">
        <v>750</v>
      </c>
      <c r="W95">
        <f t="shared" si="18"/>
        <v>1463.7821219664693</v>
      </c>
      <c r="X95">
        <f t="shared" si="19"/>
        <v>19.159451858199862</v>
      </c>
      <c r="AD95">
        <f t="shared" si="13"/>
        <v>0.35844799329845789</v>
      </c>
      <c r="AE95" s="46">
        <f t="shared" si="16"/>
        <v>0.69745124724924923</v>
      </c>
      <c r="AH95">
        <v>50</v>
      </c>
      <c r="AI95">
        <v>1</v>
      </c>
      <c r="AJ95" s="52">
        <f t="shared" si="14"/>
        <v>25.61856675064584</v>
      </c>
    </row>
    <row r="96" spans="1:37" x14ac:dyDescent="0.25">
      <c r="A96" s="4" t="s">
        <v>76</v>
      </c>
      <c r="B96" s="6">
        <v>42038</v>
      </c>
      <c r="C96" s="4">
        <v>7</v>
      </c>
      <c r="D96" s="4" t="s">
        <v>267</v>
      </c>
      <c r="E96" s="1">
        <v>11</v>
      </c>
      <c r="F96" s="4" t="s">
        <v>39</v>
      </c>
      <c r="G96" s="5" t="s">
        <v>8</v>
      </c>
      <c r="H96" s="1" t="s">
        <v>18</v>
      </c>
      <c r="I96" s="1" t="s">
        <v>21</v>
      </c>
      <c r="J96" s="4" t="s">
        <v>11</v>
      </c>
      <c r="K96" s="4" t="s">
        <v>243</v>
      </c>
      <c r="L96" s="4">
        <v>6.3799999999999996E-2</v>
      </c>
      <c r="M96">
        <v>6.83E-2</v>
      </c>
      <c r="N96">
        <v>2.1399999999999999E-2</v>
      </c>
      <c r="O96" s="34">
        <v>3.7516666666666665</v>
      </c>
      <c r="P96" s="34">
        <v>3.585666666666667</v>
      </c>
      <c r="Q96" s="36">
        <f t="shared" si="17"/>
        <v>18.758333333333333</v>
      </c>
      <c r="R96" s="56">
        <f t="shared" si="15"/>
        <v>9.3791666666666664</v>
      </c>
      <c r="T96">
        <v>4.4102939751970442</v>
      </c>
      <c r="U96" s="3">
        <v>3.5034975561798367</v>
      </c>
      <c r="V96">
        <v>750</v>
      </c>
      <c r="W96">
        <f t="shared" si="18"/>
        <v>3307.7204813977833</v>
      </c>
      <c r="X96">
        <f t="shared" si="19"/>
        <v>51.845148611250522</v>
      </c>
      <c r="Y96">
        <f>AVERAGE(X96:X101)</f>
        <v>35.37027885911521</v>
      </c>
      <c r="Z96">
        <f>100*((STDEV(X96:X101)/(Y96)))</f>
        <v>26.29907751438536</v>
      </c>
      <c r="AD96">
        <f t="shared" si="13"/>
        <v>0.88166694306471349</v>
      </c>
      <c r="AE96" s="46">
        <f t="shared" si="16"/>
        <v>0.28355378634361506</v>
      </c>
      <c r="AH96">
        <v>50</v>
      </c>
      <c r="AI96">
        <v>1</v>
      </c>
      <c r="AJ96" s="52">
        <f t="shared" si="14"/>
        <v>11.337112736972616</v>
      </c>
    </row>
    <row r="97" spans="1:36" x14ac:dyDescent="0.25">
      <c r="A97" s="4" t="s">
        <v>93</v>
      </c>
      <c r="B97" s="6">
        <v>42040</v>
      </c>
      <c r="C97" s="4">
        <v>9</v>
      </c>
      <c r="D97" s="27" t="s">
        <v>268</v>
      </c>
      <c r="E97" s="1">
        <v>2</v>
      </c>
      <c r="F97" s="4" t="s">
        <v>40</v>
      </c>
      <c r="G97" s="5" t="s">
        <v>8</v>
      </c>
      <c r="H97" s="1" t="s">
        <v>9</v>
      </c>
      <c r="I97" s="1" t="s">
        <v>10</v>
      </c>
      <c r="J97" s="4" t="s">
        <v>11</v>
      </c>
      <c r="K97" s="4" t="s">
        <v>244</v>
      </c>
      <c r="L97" s="4">
        <v>7.7799999999999994E-2</v>
      </c>
      <c r="M97">
        <v>5.1700000000000003E-2</v>
      </c>
      <c r="N97">
        <v>1.54E-2</v>
      </c>
      <c r="O97" s="34">
        <v>4.583333333333333</v>
      </c>
      <c r="P97" s="34">
        <v>2.8646666666666669</v>
      </c>
      <c r="Q97" s="36">
        <f t="shared" si="17"/>
        <v>22.916666666666664</v>
      </c>
      <c r="R97" s="56">
        <f t="shared" si="15"/>
        <v>11.458333333333332</v>
      </c>
      <c r="T97">
        <v>3.5570025725269705</v>
      </c>
      <c r="U97" s="3">
        <v>2.686823426803119</v>
      </c>
      <c r="V97">
        <v>750</v>
      </c>
      <c r="W97">
        <f t="shared" si="18"/>
        <v>2667.7519293952278</v>
      </c>
      <c r="X97">
        <f t="shared" si="19"/>
        <v>34.289870557779281</v>
      </c>
      <c r="Y97">
        <f>AVERAGE(X97:X102)</f>
        <v>32.838990753474782</v>
      </c>
      <c r="Z97">
        <f>100*((STDEV(X97:X102)/(Y97)))</f>
        <v>15.191183242902815</v>
      </c>
      <c r="AD97">
        <f t="shared" si="13"/>
        <v>0.58205496641350429</v>
      </c>
      <c r="AE97" s="46">
        <f t="shared" si="16"/>
        <v>0.42951269970333811</v>
      </c>
      <c r="AH97">
        <v>50</v>
      </c>
      <c r="AI97">
        <v>1</v>
      </c>
      <c r="AJ97" s="52">
        <f t="shared" si="14"/>
        <v>14.056779263018338</v>
      </c>
    </row>
    <row r="98" spans="1:36" x14ac:dyDescent="0.25">
      <c r="A98" s="4" t="s">
        <v>90</v>
      </c>
      <c r="B98" s="6">
        <v>42038</v>
      </c>
      <c r="C98" s="4">
        <v>7</v>
      </c>
      <c r="D98" s="27" t="s">
        <v>269</v>
      </c>
      <c r="E98" s="1">
        <v>21</v>
      </c>
      <c r="F98" s="4" t="s">
        <v>39</v>
      </c>
      <c r="G98" s="5" t="s">
        <v>14</v>
      </c>
      <c r="H98" s="1" t="s">
        <v>32</v>
      </c>
      <c r="I98" s="1" t="s">
        <v>36</v>
      </c>
      <c r="J98" s="4" t="s">
        <v>11</v>
      </c>
      <c r="K98" s="27" t="s">
        <v>278</v>
      </c>
      <c r="L98" s="4">
        <v>6.3E-2</v>
      </c>
      <c r="M98">
        <v>5.5300000000000002E-2</v>
      </c>
      <c r="N98">
        <v>1.9E-2</v>
      </c>
      <c r="O98" s="34">
        <v>3.3846666666666665</v>
      </c>
      <c r="P98" s="34">
        <v>3.043333333333333</v>
      </c>
      <c r="Q98" s="36">
        <f t="shared" si="17"/>
        <v>16.923333333333332</v>
      </c>
      <c r="R98" s="56">
        <f t="shared" si="15"/>
        <v>8.461666666666666</v>
      </c>
      <c r="S98" t="s">
        <v>290</v>
      </c>
      <c r="T98">
        <v>1.9264354282082383</v>
      </c>
      <c r="U98" s="3">
        <v>5.7777350582569289</v>
      </c>
      <c r="V98">
        <v>750</v>
      </c>
      <c r="W98">
        <f t="shared" si="18"/>
        <v>1444.8265711561787</v>
      </c>
      <c r="X98">
        <f t="shared" si="19"/>
        <v>22.933755097717121</v>
      </c>
      <c r="AD98">
        <f t="shared" ref="AD98:AD108" si="20">(W98/1000)/(O98)</f>
        <v>0.42687411005205206</v>
      </c>
      <c r="AE98" s="46">
        <f t="shared" si="16"/>
        <v>0.58565275830271268</v>
      </c>
      <c r="AH98">
        <v>50</v>
      </c>
      <c r="AI98">
        <v>1</v>
      </c>
      <c r="AJ98" s="52">
        <f t="shared" ref="AJ98:AJ108" si="21">AH98/T98</f>
        <v>25.954672172170643</v>
      </c>
    </row>
    <row r="99" spans="1:36" x14ac:dyDescent="0.25">
      <c r="A99" s="45" t="s">
        <v>100</v>
      </c>
      <c r="B99" s="6">
        <v>42040</v>
      </c>
      <c r="C99" s="4">
        <v>9</v>
      </c>
      <c r="D99" s="4" t="s">
        <v>267</v>
      </c>
      <c r="E99" s="1">
        <v>8</v>
      </c>
      <c r="F99" s="4" t="s">
        <v>40</v>
      </c>
      <c r="G99" s="5" t="s">
        <v>8</v>
      </c>
      <c r="H99" s="1" t="s">
        <v>18</v>
      </c>
      <c r="I99" s="1" t="s">
        <v>20</v>
      </c>
      <c r="J99" s="4" t="s">
        <v>11</v>
      </c>
      <c r="K99" s="27" t="s">
        <v>279</v>
      </c>
      <c r="L99" s="4">
        <v>5.4600000000000003E-2</v>
      </c>
      <c r="M99">
        <v>6.9599999999999995E-2</v>
      </c>
      <c r="N99">
        <v>2.12E-2</v>
      </c>
      <c r="O99" s="34">
        <v>3.0323333333333333</v>
      </c>
      <c r="P99" s="34">
        <v>3.6223333333333336</v>
      </c>
      <c r="Q99" s="36">
        <f t="shared" si="17"/>
        <v>15.161666666666667</v>
      </c>
      <c r="R99" s="56">
        <f t="shared" si="15"/>
        <v>7.5808333333333335</v>
      </c>
      <c r="S99" t="s">
        <v>291</v>
      </c>
      <c r="T99">
        <v>2.463906990670425</v>
      </c>
      <c r="U99" s="3">
        <v>2.908471685745488</v>
      </c>
      <c r="V99">
        <v>750</v>
      </c>
      <c r="W99">
        <f t="shared" si="18"/>
        <v>1847.9302430028188</v>
      </c>
      <c r="X99">
        <f t="shared" si="19"/>
        <v>33.844876245472868</v>
      </c>
      <c r="AD99">
        <f t="shared" si="20"/>
        <v>0.60940867637775709</v>
      </c>
      <c r="AE99" s="46">
        <f t="shared" si="16"/>
        <v>0.41023373918134259</v>
      </c>
      <c r="AH99">
        <v>50</v>
      </c>
      <c r="AI99">
        <v>1</v>
      </c>
      <c r="AJ99" s="52">
        <f t="shared" si="21"/>
        <v>20.292973797032445</v>
      </c>
    </row>
    <row r="100" spans="1:36" x14ac:dyDescent="0.25">
      <c r="A100" s="4" t="s">
        <v>45</v>
      </c>
      <c r="B100" s="6">
        <v>42032</v>
      </c>
      <c r="C100" s="4">
        <v>1</v>
      </c>
      <c r="D100" s="27" t="s">
        <v>268</v>
      </c>
      <c r="E100" s="1">
        <v>7</v>
      </c>
      <c r="F100" s="4" t="s">
        <v>7</v>
      </c>
      <c r="G100" s="5" t="s">
        <v>8</v>
      </c>
      <c r="H100" s="1" t="s">
        <v>9</v>
      </c>
      <c r="I100" s="1" t="s">
        <v>13</v>
      </c>
      <c r="J100" s="4" t="s">
        <v>11</v>
      </c>
      <c r="K100" s="27" t="s">
        <v>280</v>
      </c>
      <c r="L100" s="27">
        <v>5.5300000000000002E-2</v>
      </c>
      <c r="M100" s="46">
        <v>8.2900000000000001E-2</v>
      </c>
      <c r="N100" s="46">
        <v>2.5999999999999999E-2</v>
      </c>
      <c r="O100" s="34">
        <v>3.0246666666666666</v>
      </c>
      <c r="P100" s="47">
        <v>4.2053333333333329</v>
      </c>
      <c r="Q100" s="36">
        <f t="shared" si="17"/>
        <v>15.123333333333333</v>
      </c>
      <c r="R100" s="56">
        <f t="shared" si="15"/>
        <v>7.5616666666666665</v>
      </c>
      <c r="S100" t="s">
        <v>292</v>
      </c>
      <c r="T100">
        <v>2.6294886409072391</v>
      </c>
      <c r="U100" s="3">
        <v>1.2752335471953333</v>
      </c>
      <c r="V100">
        <v>750</v>
      </c>
      <c r="W100">
        <f t="shared" si="18"/>
        <v>1972.1164806804293</v>
      </c>
      <c r="X100">
        <f t="shared" si="19"/>
        <v>35.662142507783528</v>
      </c>
      <c r="AD100">
        <f t="shared" si="20"/>
        <v>0.65201117941825959</v>
      </c>
      <c r="AE100" s="46">
        <f t="shared" si="16"/>
        <v>0.38342900841524852</v>
      </c>
      <c r="AH100">
        <v>50</v>
      </c>
      <c r="AI100">
        <v>1</v>
      </c>
      <c r="AJ100" s="52">
        <f t="shared" si="21"/>
        <v>19.015104010013427</v>
      </c>
    </row>
    <row r="101" spans="1:36" x14ac:dyDescent="0.25">
      <c r="A101" s="4" t="s">
        <v>138</v>
      </c>
      <c r="B101" s="6">
        <v>42045</v>
      </c>
      <c r="C101" s="4">
        <v>14</v>
      </c>
      <c r="D101" s="27" t="s">
        <v>269</v>
      </c>
      <c r="E101" s="1">
        <v>6</v>
      </c>
      <c r="F101" s="4" t="s">
        <v>41</v>
      </c>
      <c r="G101" s="5" t="s">
        <v>8</v>
      </c>
      <c r="H101" s="1" t="s">
        <v>32</v>
      </c>
      <c r="I101" s="1" t="s">
        <v>34</v>
      </c>
      <c r="J101" s="4" t="s">
        <v>11</v>
      </c>
      <c r="K101" s="27" t="s">
        <v>281</v>
      </c>
      <c r="L101" s="27">
        <v>6.7599999999999993E-2</v>
      </c>
      <c r="M101" s="46">
        <v>6.4100000000000004E-2</v>
      </c>
      <c r="N101" s="46">
        <v>2.0299999999999999E-2</v>
      </c>
      <c r="O101" s="34">
        <v>3.1273333333333331</v>
      </c>
      <c r="P101" s="47">
        <v>2.9883333333333333</v>
      </c>
      <c r="Q101" s="36">
        <f t="shared" si="17"/>
        <v>15.636666666666665</v>
      </c>
      <c r="R101" s="56">
        <f t="shared" si="15"/>
        <v>7.8183333333333325</v>
      </c>
      <c r="S101" t="s">
        <v>292</v>
      </c>
      <c r="T101">
        <v>3.0326153294732059</v>
      </c>
      <c r="U101" s="3">
        <v>2.4262197373786787</v>
      </c>
      <c r="V101">
        <v>750</v>
      </c>
      <c r="W101">
        <f t="shared" si="18"/>
        <v>2274.4614971049045</v>
      </c>
      <c r="X101">
        <f t="shared" si="19"/>
        <v>33.645880134687935</v>
      </c>
      <c r="AD101">
        <f t="shared" si="20"/>
        <v>0.7272846398757955</v>
      </c>
      <c r="AE101" s="46">
        <f t="shared" si="16"/>
        <v>0.34374436952593218</v>
      </c>
      <c r="AH101">
        <v>50</v>
      </c>
      <c r="AI101">
        <v>1</v>
      </c>
      <c r="AJ101" s="52">
        <f t="shared" si="21"/>
        <v>16.487419130960298</v>
      </c>
    </row>
    <row r="102" spans="1:36" x14ac:dyDescent="0.25">
      <c r="A102" s="4" t="s">
        <v>44</v>
      </c>
      <c r="B102" s="6">
        <v>42032</v>
      </c>
      <c r="C102" s="4">
        <v>1</v>
      </c>
      <c r="D102" s="27" t="s">
        <v>268</v>
      </c>
      <c r="E102" s="1">
        <v>6</v>
      </c>
      <c r="F102" s="4" t="s">
        <v>7</v>
      </c>
      <c r="G102" s="5" t="s">
        <v>8</v>
      </c>
      <c r="H102" s="1" t="s">
        <v>9</v>
      </c>
      <c r="I102" s="1" t="s">
        <v>12</v>
      </c>
      <c r="J102" s="4" t="s">
        <v>11</v>
      </c>
      <c r="K102" s="27" t="s">
        <v>282</v>
      </c>
      <c r="L102" s="27">
        <v>5.6800000000000003E-2</v>
      </c>
      <c r="M102" s="46">
        <v>7.9399999999999998E-2</v>
      </c>
      <c r="N102" s="46">
        <v>3.1300000000000001E-2</v>
      </c>
      <c r="O102" s="34">
        <v>2.4350000000000001</v>
      </c>
      <c r="P102" s="47">
        <v>3.4580000000000002</v>
      </c>
      <c r="Q102" s="36">
        <f t="shared" si="17"/>
        <v>12.175000000000001</v>
      </c>
      <c r="R102" s="56">
        <f t="shared" si="15"/>
        <v>6.0875000000000004</v>
      </c>
      <c r="S102" t="s">
        <v>292</v>
      </c>
      <c r="T102">
        <v>2.7761886062890326</v>
      </c>
      <c r="U102" s="3">
        <v>2.1927440971547294</v>
      </c>
      <c r="V102">
        <v>750</v>
      </c>
      <c r="W102">
        <f t="shared" si="18"/>
        <v>2082.1414547167747</v>
      </c>
      <c r="X102">
        <f t="shared" si="19"/>
        <v>36.657419977407997</v>
      </c>
      <c r="AD102">
        <f t="shared" si="20"/>
        <v>0.85508889310750491</v>
      </c>
      <c r="AE102" s="46">
        <f t="shared" si="16"/>
        <v>0.29236726381916534</v>
      </c>
      <c r="AH102">
        <v>50</v>
      </c>
      <c r="AI102">
        <v>1</v>
      </c>
      <c r="AJ102" s="52">
        <f t="shared" si="21"/>
        <v>18.010303726026613</v>
      </c>
    </row>
    <row r="103" spans="1:36" x14ac:dyDescent="0.25">
      <c r="A103" s="4" t="s">
        <v>66</v>
      </c>
      <c r="B103" s="6">
        <v>42032</v>
      </c>
      <c r="C103" s="4">
        <v>1</v>
      </c>
      <c r="D103" s="27" t="s">
        <v>269</v>
      </c>
      <c r="E103" s="1">
        <v>23</v>
      </c>
      <c r="F103" s="4" t="s">
        <v>7</v>
      </c>
      <c r="G103" s="5" t="s">
        <v>14</v>
      </c>
      <c r="H103" s="1" t="s">
        <v>32</v>
      </c>
      <c r="I103" s="1" t="s">
        <v>37</v>
      </c>
      <c r="J103" s="4" t="s">
        <v>11</v>
      </c>
      <c r="K103" s="27" t="s">
        <v>283</v>
      </c>
      <c r="L103" s="27">
        <v>7.1599999999999997E-2</v>
      </c>
      <c r="M103" s="46">
        <v>5.67E-2</v>
      </c>
      <c r="N103" s="46">
        <v>2.3800000000000002E-2</v>
      </c>
      <c r="O103" s="34">
        <v>3.7600000000000002</v>
      </c>
      <c r="P103" s="47">
        <v>2.9233333333333333</v>
      </c>
      <c r="Q103" s="36">
        <f t="shared" si="17"/>
        <v>18.8</v>
      </c>
      <c r="R103" s="56">
        <f t="shared" si="15"/>
        <v>9.4</v>
      </c>
      <c r="S103" t="s">
        <v>292</v>
      </c>
      <c r="T103">
        <v>2.9740534416208115</v>
      </c>
      <c r="U103" s="3">
        <v>0.75876749075826466</v>
      </c>
      <c r="V103">
        <v>750</v>
      </c>
      <c r="W103">
        <f t="shared" si="18"/>
        <v>2230.5400812156086</v>
      </c>
      <c r="X103">
        <f t="shared" si="19"/>
        <v>31.152794430385594</v>
      </c>
      <c r="AD103">
        <f t="shared" si="20"/>
        <v>0.59322874500415113</v>
      </c>
      <c r="AE103" s="46">
        <f t="shared" si="16"/>
        <v>0.42142259980717994</v>
      </c>
      <c r="AH103">
        <v>50</v>
      </c>
      <c r="AI103">
        <v>1</v>
      </c>
      <c r="AJ103" s="52">
        <f t="shared" si="21"/>
        <v>16.812071800818348</v>
      </c>
    </row>
    <row r="104" spans="1:36" x14ac:dyDescent="0.25">
      <c r="A104" s="4" t="s">
        <v>73</v>
      </c>
      <c r="B104" s="6">
        <v>42038</v>
      </c>
      <c r="C104" s="4">
        <v>7</v>
      </c>
      <c r="D104" s="27" t="s">
        <v>268</v>
      </c>
      <c r="E104" s="1">
        <v>30</v>
      </c>
      <c r="F104" s="4" t="s">
        <v>39</v>
      </c>
      <c r="G104" s="5" t="s">
        <v>14</v>
      </c>
      <c r="H104" s="1" t="s">
        <v>9</v>
      </c>
      <c r="I104" s="1" t="s">
        <v>17</v>
      </c>
      <c r="J104" s="4" t="s">
        <v>11</v>
      </c>
      <c r="K104" s="27" t="s">
        <v>284</v>
      </c>
      <c r="L104" s="27">
        <v>5.5100000000000003E-2</v>
      </c>
      <c r="M104" s="46">
        <v>5.4600000000000003E-2</v>
      </c>
      <c r="N104" s="46">
        <v>1.8800000000000001E-2</v>
      </c>
      <c r="O104" s="34">
        <v>3.1666666666666665</v>
      </c>
      <c r="P104" s="47">
        <v>3.1750000000000007</v>
      </c>
      <c r="Q104" s="36">
        <f t="shared" si="17"/>
        <v>15.833333333333332</v>
      </c>
      <c r="R104" s="56">
        <f t="shared" si="15"/>
        <v>7.9166666666666661</v>
      </c>
      <c r="S104" t="s">
        <v>292</v>
      </c>
      <c r="T104">
        <v>1.51040453159509</v>
      </c>
      <c r="U104" s="3">
        <v>6.6565699511685974</v>
      </c>
      <c r="V104">
        <v>750</v>
      </c>
      <c r="W104">
        <f t="shared" si="18"/>
        <v>1132.8033986963176</v>
      </c>
      <c r="X104">
        <f t="shared" si="19"/>
        <v>20.559045348390516</v>
      </c>
      <c r="AD104">
        <f t="shared" si="20"/>
        <v>0.35772738906199503</v>
      </c>
      <c r="AE104" s="46">
        <f t="shared" si="16"/>
        <v>0.69885618950097883</v>
      </c>
      <c r="AH104">
        <v>50</v>
      </c>
      <c r="AI104">
        <v>1</v>
      </c>
      <c r="AJ104" s="52">
        <f t="shared" si="21"/>
        <v>33.103714239520052</v>
      </c>
    </row>
    <row r="105" spans="1:36" x14ac:dyDescent="0.25">
      <c r="A105" s="4" t="s">
        <v>102</v>
      </c>
      <c r="B105" s="6">
        <v>42040</v>
      </c>
      <c r="C105" s="4">
        <v>9</v>
      </c>
      <c r="D105" s="4" t="s">
        <v>267</v>
      </c>
      <c r="E105" s="1">
        <v>25</v>
      </c>
      <c r="F105" s="4" t="s">
        <v>40</v>
      </c>
      <c r="G105" s="5" t="s">
        <v>14</v>
      </c>
      <c r="H105" s="1" t="s">
        <v>18</v>
      </c>
      <c r="I105" s="1" t="s">
        <v>22</v>
      </c>
      <c r="J105" s="4" t="s">
        <v>11</v>
      </c>
      <c r="K105" s="27" t="s">
        <v>285</v>
      </c>
      <c r="L105" s="27">
        <v>5.0200000000000002E-2</v>
      </c>
      <c r="M105" s="46">
        <v>6.0499999999999998E-2</v>
      </c>
      <c r="N105" s="46">
        <v>1.9800000000000002E-2</v>
      </c>
      <c r="O105" s="34">
        <v>2.4573333333333331</v>
      </c>
      <c r="P105" s="47">
        <v>2.9216666666666669</v>
      </c>
      <c r="Q105" s="36">
        <f t="shared" si="17"/>
        <v>12.286666666666665</v>
      </c>
      <c r="R105" s="56">
        <f t="shared" si="15"/>
        <v>6.1433333333333326</v>
      </c>
      <c r="S105" t="s">
        <v>292</v>
      </c>
      <c r="T105">
        <v>3.085800618498951</v>
      </c>
      <c r="U105" s="3">
        <v>0.26822965256780257</v>
      </c>
      <c r="V105">
        <v>750</v>
      </c>
      <c r="W105">
        <f t="shared" si="18"/>
        <v>2314.3504638742133</v>
      </c>
      <c r="X105">
        <f t="shared" si="19"/>
        <v>46.102598881956439</v>
      </c>
      <c r="AD105">
        <f t="shared" si="20"/>
        <v>0.94181380787067837</v>
      </c>
      <c r="AE105" s="46">
        <f t="shared" si="16"/>
        <v>0.26544524821229615</v>
      </c>
      <c r="AH105">
        <v>50</v>
      </c>
      <c r="AI105">
        <v>1</v>
      </c>
      <c r="AJ105" s="52">
        <f t="shared" si="21"/>
        <v>16.203250365644774</v>
      </c>
    </row>
    <row r="106" spans="1:36" x14ac:dyDescent="0.25">
      <c r="A106" s="4" t="s">
        <v>137</v>
      </c>
      <c r="B106" s="6">
        <v>42045</v>
      </c>
      <c r="C106" s="4">
        <v>14</v>
      </c>
      <c r="D106" s="27" t="s">
        <v>269</v>
      </c>
      <c r="E106" s="1">
        <v>2</v>
      </c>
      <c r="F106" s="4" t="s">
        <v>41</v>
      </c>
      <c r="G106" s="5" t="s">
        <v>8</v>
      </c>
      <c r="H106" s="1" t="s">
        <v>32</v>
      </c>
      <c r="I106" s="1" t="s">
        <v>33</v>
      </c>
      <c r="J106" s="4" t="s">
        <v>11</v>
      </c>
      <c r="K106" s="27" t="s">
        <v>286</v>
      </c>
      <c r="L106" s="27">
        <v>6.5199999999999994E-2</v>
      </c>
      <c r="M106" s="46">
        <v>6.4600000000000005E-2</v>
      </c>
      <c r="N106" s="46">
        <v>2.3900000000000001E-2</v>
      </c>
      <c r="O106" s="34">
        <v>3.9613333333333336</v>
      </c>
      <c r="P106" s="47">
        <v>3.8153333333333332</v>
      </c>
      <c r="Q106" s="36">
        <f t="shared" si="17"/>
        <v>19.806666666666668</v>
      </c>
      <c r="R106" s="56">
        <f t="shared" si="15"/>
        <v>9.9033333333333342</v>
      </c>
      <c r="S106" t="s">
        <v>292</v>
      </c>
      <c r="T106">
        <v>2.8155141998913136</v>
      </c>
      <c r="U106" s="3">
        <v>0.67538891117745214</v>
      </c>
      <c r="V106">
        <v>750</v>
      </c>
      <c r="W106">
        <f t="shared" si="18"/>
        <v>2111.6356499184853</v>
      </c>
      <c r="X106">
        <f t="shared" si="19"/>
        <v>32.387049845375543</v>
      </c>
      <c r="Y106">
        <f>AVERAGE(X106:X109,X111,X113)</f>
        <v>34.403590895045461</v>
      </c>
      <c r="Z106">
        <f>100*((STDEV(X106:X109,X111,X113)/(Y106)))</f>
        <v>6.0392370372130495</v>
      </c>
      <c r="AD106">
        <f t="shared" si="20"/>
        <v>0.53306184363475728</v>
      </c>
      <c r="AE106" s="46">
        <f t="shared" si="16"/>
        <v>0.46898873551957831</v>
      </c>
      <c r="AH106">
        <v>50</v>
      </c>
      <c r="AI106">
        <v>1</v>
      </c>
      <c r="AJ106" s="52">
        <f t="shared" si="21"/>
        <v>17.758745454713079</v>
      </c>
    </row>
    <row r="107" spans="1:36" x14ac:dyDescent="0.25">
      <c r="A107" s="4" t="s">
        <v>119</v>
      </c>
      <c r="B107" s="6">
        <v>42045</v>
      </c>
      <c r="C107" s="4">
        <v>14</v>
      </c>
      <c r="D107" s="27" t="s">
        <v>268</v>
      </c>
      <c r="E107" s="1">
        <v>6</v>
      </c>
      <c r="F107" s="4" t="s">
        <v>41</v>
      </c>
      <c r="G107" s="5" t="s">
        <v>8</v>
      </c>
      <c r="H107" s="1" t="s">
        <v>9</v>
      </c>
      <c r="I107" s="1" t="s">
        <v>12</v>
      </c>
      <c r="J107" s="4" t="s">
        <v>11</v>
      </c>
      <c r="K107" s="27" t="s">
        <v>287</v>
      </c>
      <c r="L107" s="27">
        <v>5.4899999999999997E-2</v>
      </c>
      <c r="M107" s="46">
        <v>6.2100000000000002E-2</v>
      </c>
      <c r="N107" s="46">
        <v>2.3E-2</v>
      </c>
      <c r="O107" s="34">
        <v>2.6259999999999999</v>
      </c>
      <c r="P107" s="47">
        <v>3.028</v>
      </c>
      <c r="Q107" s="36">
        <f t="shared" si="17"/>
        <v>13.129999999999999</v>
      </c>
      <c r="R107" s="56">
        <f t="shared" si="15"/>
        <v>6.5649999999999995</v>
      </c>
      <c r="S107" t="s">
        <v>292</v>
      </c>
      <c r="T107">
        <v>2.5097512980672869</v>
      </c>
      <c r="U107" s="3">
        <v>1.4803423061615293</v>
      </c>
      <c r="V107">
        <v>750</v>
      </c>
      <c r="W107">
        <f t="shared" si="18"/>
        <v>1882.3134735504652</v>
      </c>
      <c r="X107">
        <f t="shared" si="19"/>
        <v>34.286219918952007</v>
      </c>
      <c r="AD107">
        <f t="shared" si="20"/>
        <v>0.71679873326369581</v>
      </c>
      <c r="AE107" s="46">
        <f t="shared" si="16"/>
        <v>0.34877293778368051</v>
      </c>
      <c r="AH107">
        <v>50</v>
      </c>
      <c r="AI107">
        <v>1</v>
      </c>
      <c r="AJ107" s="52">
        <f t="shared" si="21"/>
        <v>19.922292714223946</v>
      </c>
    </row>
    <row r="108" spans="1:36" x14ac:dyDescent="0.25">
      <c r="A108" s="4" t="s">
        <v>139</v>
      </c>
      <c r="B108" s="6">
        <v>42045</v>
      </c>
      <c r="C108" s="4">
        <v>14</v>
      </c>
      <c r="D108" s="27" t="s">
        <v>269</v>
      </c>
      <c r="E108" s="1">
        <v>7</v>
      </c>
      <c r="F108" s="4" t="s">
        <v>41</v>
      </c>
      <c r="G108" s="5" t="s">
        <v>8</v>
      </c>
      <c r="H108" s="1" t="s">
        <v>32</v>
      </c>
      <c r="I108" s="1" t="s">
        <v>35</v>
      </c>
      <c r="J108" s="4" t="s">
        <v>11</v>
      </c>
      <c r="K108" s="27" t="s">
        <v>288</v>
      </c>
      <c r="L108" s="27">
        <v>5.1900000000000002E-2</v>
      </c>
      <c r="M108" s="46">
        <v>9.2499999999999999E-2</v>
      </c>
      <c r="N108" s="46">
        <v>3.3799999999999997E-2</v>
      </c>
      <c r="O108" s="34">
        <v>2.4493333333333336</v>
      </c>
      <c r="P108" s="47">
        <v>4.5533333333333337</v>
      </c>
      <c r="Q108" s="36">
        <f t="shared" si="17"/>
        <v>12.246666666666668</v>
      </c>
      <c r="R108" s="56">
        <f t="shared" si="15"/>
        <v>6.123333333333334</v>
      </c>
      <c r="S108" t="s">
        <v>293</v>
      </c>
      <c r="T108">
        <v>2.5283952021199716</v>
      </c>
      <c r="U108" s="3">
        <v>2.461929416347207</v>
      </c>
      <c r="V108">
        <v>750</v>
      </c>
      <c r="W108">
        <f t="shared" si="18"/>
        <v>1896.2964015899786</v>
      </c>
      <c r="X108">
        <f t="shared" si="19"/>
        <v>36.537502920808834</v>
      </c>
      <c r="AD108">
        <f t="shared" si="20"/>
        <v>0.77420920043140107</v>
      </c>
      <c r="AE108" s="46">
        <f t="shared" si="16"/>
        <v>0.3229101383201029</v>
      </c>
      <c r="AH108">
        <v>50</v>
      </c>
      <c r="AI108">
        <v>1</v>
      </c>
      <c r="AJ108" s="52">
        <f t="shared" si="21"/>
        <v>19.775389526952406</v>
      </c>
    </row>
    <row r="109" spans="1:36" x14ac:dyDescent="0.25">
      <c r="M109" s="46"/>
      <c r="N109" s="46"/>
      <c r="Y109" t="s">
        <v>311</v>
      </c>
      <c r="Z109">
        <f>AVERAGE(Z2:Z108)</f>
        <v>26.970139050934524</v>
      </c>
    </row>
    <row r="110" spans="1:36" x14ac:dyDescent="0.25">
      <c r="Y110" t="s">
        <v>312</v>
      </c>
      <c r="Z110">
        <f>MEDIAN(Z2:Z108)</f>
        <v>23.704594791475635</v>
      </c>
    </row>
    <row r="113" spans="1:2" x14ac:dyDescent="0.25">
      <c r="A113" s="4"/>
      <c r="B113" s="38"/>
    </row>
    <row r="114" spans="1:2" x14ac:dyDescent="0.25">
      <c r="A114" s="4"/>
      <c r="B114" s="38"/>
    </row>
    <row r="115" spans="1:2" x14ac:dyDescent="0.25">
      <c r="A115" s="4"/>
      <c r="B115" s="38"/>
    </row>
    <row r="116" spans="1:2" x14ac:dyDescent="0.25">
      <c r="A116" s="4"/>
      <c r="B116" s="38"/>
    </row>
    <row r="117" spans="1:2" x14ac:dyDescent="0.25">
      <c r="A117" s="4"/>
      <c r="B117" s="38"/>
    </row>
    <row r="118" spans="1:2" x14ac:dyDescent="0.25">
      <c r="A118" s="4"/>
      <c r="B118" s="38"/>
    </row>
    <row r="119" spans="1:2" x14ac:dyDescent="0.25">
      <c r="A119" s="4"/>
      <c r="B119" s="38"/>
    </row>
    <row r="120" spans="1:2" x14ac:dyDescent="0.25">
      <c r="A120" s="4"/>
      <c r="B120" s="38"/>
    </row>
  </sheetData>
  <sortState ref="A2:AI120">
    <sortCondition ref="K2:K12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sqref="A1:A1048576"/>
    </sheetView>
  </sheetViews>
  <sheetFormatPr defaultColWidth="8.85546875" defaultRowHeight="15" x14ac:dyDescent="0.25"/>
  <cols>
    <col min="1" max="1" width="11" bestFit="1" customWidth="1"/>
    <col min="2" max="2" width="9.85546875" bestFit="1" customWidth="1"/>
    <col min="4" max="5" width="8.85546875" style="4"/>
    <col min="6" max="6" width="11" bestFit="1" customWidth="1"/>
    <col min="7" max="7" width="10.85546875" bestFit="1" customWidth="1"/>
  </cols>
  <sheetData>
    <row r="1" spans="1:8" x14ac:dyDescent="0.25">
      <c r="A1" s="7" t="s">
        <v>43</v>
      </c>
      <c r="B1" s="7" t="s">
        <v>143</v>
      </c>
      <c r="C1" s="7"/>
      <c r="D1" s="9"/>
      <c r="E1" s="2"/>
      <c r="F1" s="7" t="s">
        <v>43</v>
      </c>
      <c r="G1" s="8" t="s">
        <v>144</v>
      </c>
      <c r="H1" s="7"/>
    </row>
    <row r="2" spans="1:8" x14ac:dyDescent="0.25">
      <c r="A2" s="7" t="s">
        <v>44</v>
      </c>
      <c r="B2" s="7" t="s">
        <v>143</v>
      </c>
      <c r="C2" s="7"/>
      <c r="D2" s="9"/>
      <c r="E2" s="2"/>
      <c r="F2" s="7" t="s">
        <v>44</v>
      </c>
      <c r="G2" s="8" t="s">
        <v>144</v>
      </c>
      <c r="H2" s="7"/>
    </row>
    <row r="3" spans="1:8" x14ac:dyDescent="0.25">
      <c r="A3" s="7" t="s">
        <v>45</v>
      </c>
      <c r="B3" s="7" t="s">
        <v>143</v>
      </c>
      <c r="C3" s="7"/>
      <c r="D3" s="9"/>
      <c r="E3" s="2"/>
      <c r="F3" s="7" t="s">
        <v>45</v>
      </c>
      <c r="G3" s="8" t="s">
        <v>144</v>
      </c>
      <c r="H3" s="7"/>
    </row>
    <row r="4" spans="1:8" x14ac:dyDescent="0.25">
      <c r="A4" s="7" t="s">
        <v>46</v>
      </c>
      <c r="B4" s="7" t="s">
        <v>143</v>
      </c>
      <c r="C4" s="7"/>
      <c r="D4" s="9"/>
      <c r="E4" s="2"/>
      <c r="F4" s="7" t="s">
        <v>46</v>
      </c>
      <c r="G4" s="8" t="s">
        <v>144</v>
      </c>
      <c r="H4" s="7"/>
    </row>
    <row r="5" spans="1:8" x14ac:dyDescent="0.25">
      <c r="A5" s="7" t="s">
        <v>47</v>
      </c>
      <c r="B5" s="7" t="s">
        <v>143</v>
      </c>
      <c r="C5" s="7"/>
      <c r="D5" s="9"/>
      <c r="E5" s="2"/>
      <c r="F5" s="7" t="s">
        <v>47</v>
      </c>
      <c r="G5" s="8" t="s">
        <v>144</v>
      </c>
      <c r="H5" s="7"/>
    </row>
    <row r="6" spans="1:8" x14ac:dyDescent="0.25">
      <c r="A6" s="7" t="s">
        <v>48</v>
      </c>
      <c r="B6" s="7" t="s">
        <v>143</v>
      </c>
      <c r="C6" s="7"/>
      <c r="D6" s="9"/>
      <c r="E6" s="2"/>
      <c r="F6" s="7" t="s">
        <v>48</v>
      </c>
      <c r="G6" s="8" t="s">
        <v>144</v>
      </c>
      <c r="H6" s="7"/>
    </row>
    <row r="7" spans="1:8" x14ac:dyDescent="0.25">
      <c r="A7" s="7" t="s">
        <v>49</v>
      </c>
      <c r="B7" s="7" t="s">
        <v>143</v>
      </c>
      <c r="C7" s="7"/>
      <c r="D7" s="9"/>
      <c r="E7" s="2"/>
      <c r="F7" s="7" t="s">
        <v>49</v>
      </c>
      <c r="G7" s="8" t="s">
        <v>144</v>
      </c>
      <c r="H7" s="7"/>
    </row>
    <row r="8" spans="1:8" x14ac:dyDescent="0.25">
      <c r="A8" s="7" t="s">
        <v>50</v>
      </c>
      <c r="B8" s="7" t="s">
        <v>143</v>
      </c>
      <c r="C8" s="7"/>
      <c r="D8" s="9"/>
      <c r="E8" s="2"/>
      <c r="F8" s="7" t="s">
        <v>50</v>
      </c>
      <c r="G8" s="8" t="s">
        <v>144</v>
      </c>
      <c r="H8" s="7"/>
    </row>
    <row r="9" spans="1:8" x14ac:dyDescent="0.25">
      <c r="A9" s="7" t="s">
        <v>51</v>
      </c>
      <c r="B9" s="7" t="s">
        <v>143</v>
      </c>
      <c r="C9" s="7"/>
      <c r="D9" s="9"/>
      <c r="E9" s="2"/>
      <c r="F9" s="7" t="s">
        <v>51</v>
      </c>
      <c r="G9" s="8" t="s">
        <v>144</v>
      </c>
      <c r="H9" s="7"/>
    </row>
    <row r="10" spans="1:8" x14ac:dyDescent="0.25">
      <c r="A10" s="7" t="s">
        <v>52</v>
      </c>
      <c r="B10" s="7" t="s">
        <v>143</v>
      </c>
      <c r="C10" s="7"/>
      <c r="D10" s="9"/>
      <c r="E10" s="2"/>
      <c r="F10" s="7" t="s">
        <v>52</v>
      </c>
      <c r="G10" s="8" t="s">
        <v>144</v>
      </c>
      <c r="H10" s="7"/>
    </row>
    <row r="11" spans="1:8" x14ac:dyDescent="0.25">
      <c r="A11" s="7" t="s">
        <v>53</v>
      </c>
      <c r="B11" s="7" t="s">
        <v>143</v>
      </c>
      <c r="C11" s="7"/>
      <c r="D11" s="9"/>
      <c r="E11" s="2"/>
      <c r="F11" s="7" t="s">
        <v>53</v>
      </c>
      <c r="G11" s="8" t="s">
        <v>144</v>
      </c>
      <c r="H11" s="7"/>
    </row>
    <row r="12" spans="1:8" x14ac:dyDescent="0.25">
      <c r="A12" s="7" t="s">
        <v>54</v>
      </c>
      <c r="B12" s="7" t="s">
        <v>143</v>
      </c>
      <c r="C12" s="7"/>
      <c r="D12" s="9"/>
      <c r="E12" s="2"/>
      <c r="F12" s="7" t="s">
        <v>54</v>
      </c>
      <c r="G12" s="8" t="s">
        <v>144</v>
      </c>
      <c r="H12" s="7"/>
    </row>
    <row r="13" spans="1:8" x14ac:dyDescent="0.25">
      <c r="A13" s="7" t="s">
        <v>55</v>
      </c>
      <c r="B13" s="7" t="s">
        <v>143</v>
      </c>
      <c r="C13" s="7"/>
      <c r="D13" s="9"/>
      <c r="E13" s="2"/>
      <c r="F13" s="7" t="s">
        <v>55</v>
      </c>
      <c r="G13" s="8" t="s">
        <v>144</v>
      </c>
      <c r="H13" s="7"/>
    </row>
    <row r="14" spans="1:8" x14ac:dyDescent="0.25">
      <c r="A14" s="7" t="s">
        <v>56</v>
      </c>
      <c r="B14" s="7" t="s">
        <v>143</v>
      </c>
      <c r="C14" s="7"/>
      <c r="D14" s="9"/>
      <c r="E14" s="2"/>
      <c r="F14" s="7" t="s">
        <v>56</v>
      </c>
      <c r="G14" s="8" t="s">
        <v>144</v>
      </c>
      <c r="H14" s="7"/>
    </row>
    <row r="15" spans="1:8" x14ac:dyDescent="0.25">
      <c r="A15" s="7" t="s">
        <v>57</v>
      </c>
      <c r="B15" s="7" t="s">
        <v>143</v>
      </c>
      <c r="C15" s="7"/>
      <c r="D15" s="9"/>
      <c r="E15" s="2"/>
      <c r="F15" s="7" t="s">
        <v>57</v>
      </c>
      <c r="G15" s="8" t="s">
        <v>144</v>
      </c>
      <c r="H15" s="7"/>
    </row>
    <row r="16" spans="1:8" x14ac:dyDescent="0.25">
      <c r="A16" s="7" t="s">
        <v>58</v>
      </c>
      <c r="B16" s="7" t="s">
        <v>143</v>
      </c>
      <c r="C16" s="7"/>
      <c r="D16" s="9"/>
      <c r="E16" s="2"/>
      <c r="F16" s="7" t="s">
        <v>58</v>
      </c>
      <c r="G16" s="8" t="s">
        <v>144</v>
      </c>
      <c r="H16" s="7"/>
    </row>
    <row r="17" spans="1:8" x14ac:dyDescent="0.25">
      <c r="A17" s="7" t="s">
        <v>60</v>
      </c>
      <c r="B17" s="7" t="s">
        <v>143</v>
      </c>
      <c r="C17" s="7"/>
      <c r="D17" s="9"/>
      <c r="E17" s="2"/>
      <c r="F17" s="7" t="s">
        <v>60</v>
      </c>
      <c r="G17" s="8" t="s">
        <v>144</v>
      </c>
      <c r="H17" s="7"/>
    </row>
    <row r="18" spans="1:8" x14ac:dyDescent="0.25">
      <c r="A18" s="7" t="s">
        <v>61</v>
      </c>
      <c r="B18" s="7" t="s">
        <v>143</v>
      </c>
      <c r="C18" s="7"/>
      <c r="D18" s="9"/>
      <c r="E18" s="2"/>
      <c r="F18" s="7" t="s">
        <v>61</v>
      </c>
      <c r="G18" s="8" t="s">
        <v>144</v>
      </c>
      <c r="H18" s="7"/>
    </row>
    <row r="19" spans="1:8" x14ac:dyDescent="0.25">
      <c r="A19" s="7" t="s">
        <v>62</v>
      </c>
      <c r="B19" s="7" t="s">
        <v>143</v>
      </c>
      <c r="C19" s="7"/>
      <c r="D19" s="9"/>
      <c r="E19" s="2"/>
      <c r="F19" s="7" t="s">
        <v>62</v>
      </c>
      <c r="G19" s="8" t="s">
        <v>144</v>
      </c>
      <c r="H19" s="7"/>
    </row>
    <row r="20" spans="1:8" x14ac:dyDescent="0.25">
      <c r="A20" s="7" t="s">
        <v>63</v>
      </c>
      <c r="B20" s="7" t="s">
        <v>143</v>
      </c>
      <c r="C20" s="7"/>
      <c r="D20" s="9"/>
      <c r="E20" s="2"/>
      <c r="F20" s="7" t="s">
        <v>63</v>
      </c>
      <c r="G20" s="8" t="s">
        <v>144</v>
      </c>
      <c r="H20" s="7"/>
    </row>
    <row r="21" spans="1:8" x14ac:dyDescent="0.25">
      <c r="A21" s="7" t="s">
        <v>64</v>
      </c>
      <c r="B21" s="7" t="s">
        <v>143</v>
      </c>
      <c r="C21" s="7"/>
      <c r="D21" s="9"/>
      <c r="E21" s="2"/>
      <c r="F21" s="7" t="s">
        <v>64</v>
      </c>
      <c r="G21" s="8" t="s">
        <v>144</v>
      </c>
      <c r="H21" s="7"/>
    </row>
    <row r="22" spans="1:8" x14ac:dyDescent="0.25">
      <c r="A22" s="7" t="s">
        <v>65</v>
      </c>
      <c r="B22" s="7" t="s">
        <v>143</v>
      </c>
      <c r="C22" s="7"/>
      <c r="D22" s="9"/>
      <c r="E22" s="2"/>
      <c r="F22" s="7" t="s">
        <v>65</v>
      </c>
      <c r="G22" s="8" t="s">
        <v>144</v>
      </c>
      <c r="H22" s="7"/>
    </row>
    <row r="23" spans="1:8" x14ac:dyDescent="0.25">
      <c r="A23" s="7" t="s">
        <v>66</v>
      </c>
      <c r="B23" s="7" t="s">
        <v>143</v>
      </c>
      <c r="C23" s="7"/>
      <c r="D23" s="9"/>
      <c r="E23" s="2"/>
      <c r="F23" s="7" t="s">
        <v>66</v>
      </c>
      <c r="G23" s="8" t="s">
        <v>144</v>
      </c>
      <c r="H23" s="7"/>
    </row>
    <row r="24" spans="1:8" x14ac:dyDescent="0.25">
      <c r="A24" s="7" t="s">
        <v>67</v>
      </c>
      <c r="B24" s="7" t="s">
        <v>143</v>
      </c>
      <c r="C24" s="7"/>
      <c r="D24" s="9"/>
      <c r="E24" s="2"/>
      <c r="F24" s="7" t="s">
        <v>67</v>
      </c>
      <c r="G24" s="8" t="s">
        <v>144</v>
      </c>
      <c r="H24" s="7"/>
    </row>
    <row r="25" spans="1:8" x14ac:dyDescent="0.25">
      <c r="A25" s="7" t="s">
        <v>68</v>
      </c>
      <c r="B25" s="7" t="s">
        <v>143</v>
      </c>
      <c r="C25" s="7"/>
      <c r="D25" s="9"/>
      <c r="E25" s="2"/>
      <c r="F25" s="7" t="s">
        <v>68</v>
      </c>
      <c r="G25" s="8" t="s">
        <v>144</v>
      </c>
      <c r="H25" s="7"/>
    </row>
    <row r="26" spans="1:8" x14ac:dyDescent="0.25">
      <c r="A26" s="7" t="s">
        <v>69</v>
      </c>
      <c r="B26" s="7" t="s">
        <v>143</v>
      </c>
      <c r="C26" s="7"/>
      <c r="D26" s="9"/>
      <c r="E26" s="2"/>
      <c r="F26" s="7" t="s">
        <v>69</v>
      </c>
      <c r="G26" s="8" t="s">
        <v>144</v>
      </c>
      <c r="H26" s="7"/>
    </row>
    <row r="27" spans="1:8" x14ac:dyDescent="0.25">
      <c r="A27" s="7" t="s">
        <v>70</v>
      </c>
      <c r="B27" s="7" t="s">
        <v>143</v>
      </c>
      <c r="C27" s="7"/>
      <c r="D27" s="9"/>
      <c r="E27" s="2"/>
      <c r="F27" s="7" t="s">
        <v>70</v>
      </c>
      <c r="G27" s="8" t="s">
        <v>144</v>
      </c>
      <c r="H27" s="7"/>
    </row>
    <row r="28" spans="1:8" x14ac:dyDescent="0.25">
      <c r="A28" s="7" t="s">
        <v>71</v>
      </c>
      <c r="B28" s="7" t="s">
        <v>143</v>
      </c>
      <c r="C28" s="7"/>
      <c r="D28" s="9"/>
      <c r="E28" s="2"/>
      <c r="F28" s="7" t="s">
        <v>71</v>
      </c>
      <c r="G28" s="8" t="s">
        <v>144</v>
      </c>
      <c r="H28" s="7"/>
    </row>
    <row r="29" spans="1:8" x14ac:dyDescent="0.25">
      <c r="A29" s="7" t="s">
        <v>72</v>
      </c>
      <c r="B29" s="7" t="s">
        <v>143</v>
      </c>
      <c r="C29" s="7"/>
      <c r="D29" s="9"/>
      <c r="E29" s="2"/>
      <c r="F29" s="7" t="s">
        <v>72</v>
      </c>
      <c r="G29" s="8" t="s">
        <v>144</v>
      </c>
      <c r="H29" s="7"/>
    </row>
    <row r="30" spans="1:8" x14ac:dyDescent="0.25">
      <c r="A30" s="7" t="s">
        <v>73</v>
      </c>
      <c r="B30" s="7" t="s">
        <v>143</v>
      </c>
      <c r="C30" s="7"/>
      <c r="D30" s="9"/>
      <c r="E30" s="2"/>
      <c r="F30" s="7" t="s">
        <v>73</v>
      </c>
      <c r="G30" s="8" t="s">
        <v>144</v>
      </c>
      <c r="H30" s="7"/>
    </row>
    <row r="31" spans="1:8" x14ac:dyDescent="0.25">
      <c r="A31" s="7" t="s">
        <v>74</v>
      </c>
      <c r="B31" s="7" t="s">
        <v>143</v>
      </c>
      <c r="C31" s="7"/>
      <c r="D31" s="9"/>
      <c r="E31" s="2"/>
      <c r="F31" s="7" t="s">
        <v>74</v>
      </c>
      <c r="G31" s="8" t="s">
        <v>144</v>
      </c>
      <c r="H31" s="7"/>
    </row>
    <row r="32" spans="1:8" x14ac:dyDescent="0.25">
      <c r="A32" s="7" t="s">
        <v>75</v>
      </c>
      <c r="B32" s="7" t="s">
        <v>143</v>
      </c>
      <c r="C32" s="7"/>
      <c r="D32" s="9"/>
      <c r="E32" s="2"/>
      <c r="F32" s="7" t="s">
        <v>75</v>
      </c>
      <c r="G32" s="8" t="s">
        <v>144</v>
      </c>
      <c r="H32" s="7"/>
    </row>
    <row r="33" spans="1:8" x14ac:dyDescent="0.25">
      <c r="A33" s="7" t="s">
        <v>76</v>
      </c>
      <c r="B33" s="7" t="s">
        <v>143</v>
      </c>
      <c r="C33" s="7"/>
      <c r="D33" s="9"/>
      <c r="E33" s="2"/>
      <c r="F33" s="7" t="s">
        <v>76</v>
      </c>
      <c r="G33" s="8" t="s">
        <v>144</v>
      </c>
      <c r="H33" s="7"/>
    </row>
    <row r="34" spans="1:8" x14ac:dyDescent="0.25">
      <c r="A34" s="7" t="s">
        <v>77</v>
      </c>
      <c r="B34" s="7" t="s">
        <v>143</v>
      </c>
      <c r="C34" s="7"/>
      <c r="D34" s="9"/>
      <c r="E34" s="2"/>
      <c r="F34" s="7" t="s">
        <v>77</v>
      </c>
      <c r="G34" s="8" t="s">
        <v>144</v>
      </c>
      <c r="H34" s="7"/>
    </row>
    <row r="35" spans="1:8" x14ac:dyDescent="0.25">
      <c r="A35" s="7" t="s">
        <v>78</v>
      </c>
      <c r="B35" s="7" t="s">
        <v>143</v>
      </c>
      <c r="C35" s="7"/>
      <c r="D35" s="9"/>
      <c r="E35" s="2"/>
      <c r="F35" s="7" t="s">
        <v>78</v>
      </c>
      <c r="G35" s="8" t="s">
        <v>144</v>
      </c>
      <c r="H35" s="7"/>
    </row>
    <row r="36" spans="1:8" x14ac:dyDescent="0.25">
      <c r="A36" s="7" t="s">
        <v>79</v>
      </c>
      <c r="B36" s="7" t="s">
        <v>143</v>
      </c>
      <c r="C36" s="7"/>
      <c r="D36" s="9"/>
      <c r="E36" s="2"/>
      <c r="F36" s="7" t="s">
        <v>79</v>
      </c>
      <c r="G36" s="8" t="s">
        <v>144</v>
      </c>
      <c r="H36" s="7"/>
    </row>
    <row r="37" spans="1:8" x14ac:dyDescent="0.25">
      <c r="A37" s="7" t="s">
        <v>80</v>
      </c>
      <c r="B37" s="7" t="s">
        <v>143</v>
      </c>
      <c r="C37" s="7"/>
      <c r="D37" s="9"/>
      <c r="E37" s="2"/>
      <c r="F37" s="7" t="s">
        <v>80</v>
      </c>
      <c r="G37" s="8" t="s">
        <v>144</v>
      </c>
      <c r="H37" s="7"/>
    </row>
    <row r="38" spans="1:8" x14ac:dyDescent="0.25">
      <c r="A38" s="7" t="s">
        <v>81</v>
      </c>
      <c r="B38" s="7" t="s">
        <v>143</v>
      </c>
      <c r="C38" s="7"/>
      <c r="D38" s="9"/>
      <c r="E38" s="2"/>
      <c r="F38" s="7" t="s">
        <v>81</v>
      </c>
      <c r="G38" s="8" t="s">
        <v>144</v>
      </c>
      <c r="H38" s="7"/>
    </row>
    <row r="39" spans="1:8" x14ac:dyDescent="0.25">
      <c r="A39" s="7" t="s">
        <v>82</v>
      </c>
      <c r="B39" s="7" t="s">
        <v>143</v>
      </c>
      <c r="C39" s="7"/>
      <c r="D39" s="9"/>
      <c r="E39" s="2"/>
      <c r="F39" s="7" t="s">
        <v>82</v>
      </c>
      <c r="G39" s="8" t="s">
        <v>144</v>
      </c>
      <c r="H39" s="7"/>
    </row>
    <row r="40" spans="1:8" x14ac:dyDescent="0.25">
      <c r="A40" s="7" t="s">
        <v>83</v>
      </c>
      <c r="B40" s="7" t="s">
        <v>143</v>
      </c>
      <c r="C40" s="7"/>
      <c r="D40" s="9"/>
      <c r="E40" s="2"/>
      <c r="F40" s="7" t="s">
        <v>83</v>
      </c>
      <c r="G40" s="8" t="s">
        <v>144</v>
      </c>
      <c r="H40" s="7"/>
    </row>
    <row r="41" spans="1:8" x14ac:dyDescent="0.25">
      <c r="A41" s="7" t="s">
        <v>85</v>
      </c>
      <c r="B41" s="7" t="s">
        <v>143</v>
      </c>
      <c r="C41" s="7"/>
      <c r="D41" s="9"/>
      <c r="E41" s="2"/>
      <c r="F41" s="7" t="s">
        <v>85</v>
      </c>
      <c r="G41" s="8" t="s">
        <v>144</v>
      </c>
      <c r="H41" s="7"/>
    </row>
    <row r="42" spans="1:8" x14ac:dyDescent="0.25">
      <c r="A42" s="7" t="s">
        <v>86</v>
      </c>
      <c r="B42" s="7" t="s">
        <v>143</v>
      </c>
      <c r="C42" s="7"/>
      <c r="D42" s="9"/>
      <c r="E42" s="2"/>
      <c r="F42" s="7" t="s">
        <v>86</v>
      </c>
      <c r="G42" s="8" t="s">
        <v>144</v>
      </c>
      <c r="H42" s="7"/>
    </row>
    <row r="43" spans="1:8" x14ac:dyDescent="0.25">
      <c r="A43" s="7" t="s">
        <v>87</v>
      </c>
      <c r="B43" s="7" t="s">
        <v>143</v>
      </c>
      <c r="C43" s="7"/>
      <c r="D43" s="9"/>
      <c r="E43" s="2"/>
      <c r="F43" s="7" t="s">
        <v>87</v>
      </c>
      <c r="G43" s="8" t="s">
        <v>144</v>
      </c>
      <c r="H43" s="7"/>
    </row>
    <row r="44" spans="1:8" x14ac:dyDescent="0.25">
      <c r="A44" s="7" t="s">
        <v>88</v>
      </c>
      <c r="B44" s="7" t="s">
        <v>143</v>
      </c>
      <c r="C44" s="7"/>
      <c r="D44" s="9"/>
      <c r="E44" s="2"/>
      <c r="F44" s="7" t="s">
        <v>88</v>
      </c>
      <c r="G44" s="8" t="s">
        <v>144</v>
      </c>
      <c r="H44" s="7"/>
    </row>
    <row r="45" spans="1:8" x14ac:dyDescent="0.25">
      <c r="A45" s="7" t="s">
        <v>89</v>
      </c>
      <c r="B45" s="7" t="s">
        <v>143</v>
      </c>
      <c r="C45" s="7"/>
      <c r="D45" s="9"/>
      <c r="E45" s="2"/>
      <c r="F45" s="7" t="s">
        <v>89</v>
      </c>
      <c r="G45" s="8" t="s">
        <v>144</v>
      </c>
      <c r="H45" s="7"/>
    </row>
    <row r="46" spans="1:8" x14ac:dyDescent="0.25">
      <c r="A46" s="7" t="s">
        <v>90</v>
      </c>
      <c r="B46" s="7" t="s">
        <v>143</v>
      </c>
      <c r="C46" s="7"/>
      <c r="D46" s="9"/>
      <c r="E46" s="2"/>
      <c r="F46" s="7" t="s">
        <v>90</v>
      </c>
      <c r="G46" s="8" t="s">
        <v>144</v>
      </c>
      <c r="H46" s="7"/>
    </row>
    <row r="47" spans="1:8" x14ac:dyDescent="0.25">
      <c r="A47" s="7" t="s">
        <v>91</v>
      </c>
      <c r="B47" s="7" t="s">
        <v>143</v>
      </c>
      <c r="C47" s="7"/>
      <c r="D47" s="9"/>
      <c r="E47" s="2"/>
      <c r="F47" s="7" t="s">
        <v>91</v>
      </c>
      <c r="G47" s="8" t="s">
        <v>144</v>
      </c>
      <c r="H47" s="7"/>
    </row>
    <row r="48" spans="1:8" x14ac:dyDescent="0.25">
      <c r="A48" s="7" t="s">
        <v>92</v>
      </c>
      <c r="B48" s="7" t="s">
        <v>143</v>
      </c>
      <c r="C48" s="7"/>
      <c r="D48" s="9"/>
      <c r="E48" s="2"/>
      <c r="F48" s="7" t="s">
        <v>92</v>
      </c>
      <c r="G48" s="8" t="s">
        <v>144</v>
      </c>
      <c r="H48" s="7"/>
    </row>
    <row r="49" spans="1:8" x14ac:dyDescent="0.25">
      <c r="A49" s="7" t="s">
        <v>93</v>
      </c>
      <c r="B49" s="7" t="s">
        <v>143</v>
      </c>
      <c r="C49" s="7"/>
      <c r="D49" s="9"/>
      <c r="E49" s="2"/>
      <c r="F49" s="7" t="s">
        <v>93</v>
      </c>
      <c r="G49" s="8" t="s">
        <v>144</v>
      </c>
      <c r="H49" s="7"/>
    </row>
    <row r="50" spans="1:8" x14ac:dyDescent="0.25">
      <c r="A50" s="7" t="s">
        <v>94</v>
      </c>
      <c r="B50" s="7" t="s">
        <v>143</v>
      </c>
      <c r="C50" s="7"/>
      <c r="D50" s="9"/>
      <c r="E50" s="2"/>
      <c r="F50" s="7" t="s">
        <v>94</v>
      </c>
      <c r="G50" s="8" t="s">
        <v>144</v>
      </c>
      <c r="H50" s="7"/>
    </row>
    <row r="51" spans="1:8" x14ac:dyDescent="0.25">
      <c r="A51" s="7" t="s">
        <v>95</v>
      </c>
      <c r="B51" s="7" t="s">
        <v>143</v>
      </c>
      <c r="C51" s="7"/>
      <c r="D51" s="9"/>
      <c r="E51" s="2"/>
      <c r="F51" s="7" t="s">
        <v>95</v>
      </c>
      <c r="G51" s="8" t="s">
        <v>144</v>
      </c>
      <c r="H51" s="7"/>
    </row>
    <row r="52" spans="1:8" x14ac:dyDescent="0.25">
      <c r="A52" s="7" t="s">
        <v>96</v>
      </c>
      <c r="B52" s="7" t="s">
        <v>143</v>
      </c>
      <c r="C52" s="7"/>
      <c r="D52" s="9"/>
      <c r="E52" s="2"/>
      <c r="F52" s="7" t="s">
        <v>96</v>
      </c>
      <c r="G52" s="8" t="s">
        <v>144</v>
      </c>
      <c r="H52" s="7"/>
    </row>
    <row r="53" spans="1:8" x14ac:dyDescent="0.25">
      <c r="A53" s="7" t="s">
        <v>97</v>
      </c>
      <c r="B53" s="7" t="s">
        <v>143</v>
      </c>
      <c r="C53" s="7"/>
      <c r="D53" s="9"/>
      <c r="E53" s="2"/>
      <c r="F53" s="7" t="s">
        <v>97</v>
      </c>
      <c r="G53" s="8" t="s">
        <v>144</v>
      </c>
      <c r="H53" s="7"/>
    </row>
    <row r="54" spans="1:8" x14ac:dyDescent="0.25">
      <c r="A54" s="7" t="s">
        <v>98</v>
      </c>
      <c r="B54" s="7" t="s">
        <v>143</v>
      </c>
      <c r="C54" s="7"/>
      <c r="D54" s="9"/>
      <c r="E54" s="2"/>
      <c r="F54" s="7" t="s">
        <v>98</v>
      </c>
      <c r="G54" s="8" t="s">
        <v>144</v>
      </c>
      <c r="H54" s="7"/>
    </row>
    <row r="55" spans="1:8" x14ac:dyDescent="0.25">
      <c r="A55" s="7" t="s">
        <v>99</v>
      </c>
      <c r="B55" s="7" t="s">
        <v>143</v>
      </c>
      <c r="C55" s="7"/>
      <c r="D55" s="9"/>
      <c r="E55" s="2"/>
      <c r="F55" s="7" t="s">
        <v>99</v>
      </c>
      <c r="G55" s="8" t="s">
        <v>144</v>
      </c>
      <c r="H55" s="7"/>
    </row>
    <row r="56" spans="1:8" x14ac:dyDescent="0.25">
      <c r="A56" s="7" t="s">
        <v>100</v>
      </c>
      <c r="B56" s="7" t="s">
        <v>143</v>
      </c>
      <c r="C56" s="7"/>
      <c r="D56" s="9"/>
      <c r="E56" s="2"/>
      <c r="F56" s="7" t="s">
        <v>100</v>
      </c>
      <c r="G56" s="8" t="s">
        <v>144</v>
      </c>
      <c r="H56" s="7"/>
    </row>
    <row r="57" spans="1:8" x14ac:dyDescent="0.25">
      <c r="A57" s="7" t="s">
        <v>101</v>
      </c>
      <c r="B57" s="7" t="s">
        <v>143</v>
      </c>
      <c r="C57" s="7"/>
      <c r="D57" s="9"/>
      <c r="E57" s="2"/>
      <c r="F57" s="7" t="s">
        <v>101</v>
      </c>
      <c r="G57" s="8" t="s">
        <v>144</v>
      </c>
      <c r="H57" s="7"/>
    </row>
    <row r="58" spans="1:8" x14ac:dyDescent="0.25">
      <c r="A58" s="7" t="s">
        <v>102</v>
      </c>
      <c r="B58" s="7" t="s">
        <v>143</v>
      </c>
      <c r="C58" s="7"/>
      <c r="D58" s="9"/>
      <c r="E58" s="2"/>
      <c r="F58" s="7" t="s">
        <v>102</v>
      </c>
      <c r="G58" s="8" t="s">
        <v>144</v>
      </c>
      <c r="H58" s="7"/>
    </row>
    <row r="59" spans="1:8" x14ac:dyDescent="0.25">
      <c r="A59" s="7" t="s">
        <v>103</v>
      </c>
      <c r="B59" s="7" t="s">
        <v>143</v>
      </c>
      <c r="C59" s="7"/>
      <c r="D59" s="9"/>
      <c r="E59" s="2"/>
      <c r="F59" s="7" t="s">
        <v>103</v>
      </c>
      <c r="G59" s="8" t="s">
        <v>144</v>
      </c>
      <c r="H59" s="7"/>
    </row>
    <row r="60" spans="1:8" x14ac:dyDescent="0.25">
      <c r="A60" s="7" t="s">
        <v>104</v>
      </c>
      <c r="B60" s="7" t="s">
        <v>143</v>
      </c>
      <c r="C60" s="7"/>
      <c r="D60" s="9"/>
      <c r="E60" s="2"/>
      <c r="F60" s="7" t="s">
        <v>104</v>
      </c>
      <c r="G60" s="8" t="s">
        <v>144</v>
      </c>
      <c r="H60" s="7"/>
    </row>
    <row r="61" spans="1:8" x14ac:dyDescent="0.25">
      <c r="A61" s="7" t="s">
        <v>105</v>
      </c>
      <c r="B61" s="7" t="s">
        <v>143</v>
      </c>
      <c r="C61" s="7"/>
      <c r="D61" s="9"/>
      <c r="E61" s="2"/>
      <c r="F61" s="7" t="s">
        <v>105</v>
      </c>
      <c r="G61" s="8" t="s">
        <v>144</v>
      </c>
      <c r="H61" s="7"/>
    </row>
    <row r="62" spans="1:8" x14ac:dyDescent="0.25">
      <c r="A62" s="7" t="s">
        <v>106</v>
      </c>
      <c r="B62" s="7" t="s">
        <v>143</v>
      </c>
      <c r="C62" s="7"/>
      <c r="D62" s="9"/>
      <c r="E62" s="2"/>
      <c r="F62" s="7" t="s">
        <v>106</v>
      </c>
      <c r="G62" s="8" t="s">
        <v>144</v>
      </c>
      <c r="H62" s="7"/>
    </row>
    <row r="63" spans="1:8" x14ac:dyDescent="0.25">
      <c r="A63" s="7" t="s">
        <v>107</v>
      </c>
      <c r="B63" s="7" t="s">
        <v>143</v>
      </c>
      <c r="C63" s="7"/>
      <c r="D63" s="9"/>
      <c r="E63" s="2"/>
      <c r="F63" s="7" t="s">
        <v>107</v>
      </c>
      <c r="G63" s="8" t="s">
        <v>144</v>
      </c>
      <c r="H63" s="7"/>
    </row>
    <row r="64" spans="1:8" x14ac:dyDescent="0.25">
      <c r="A64" s="7" t="s">
        <v>108</v>
      </c>
      <c r="B64" s="7" t="s">
        <v>143</v>
      </c>
      <c r="C64" s="7"/>
      <c r="D64" s="9"/>
      <c r="E64" s="2"/>
      <c r="F64" s="7" t="s">
        <v>108</v>
      </c>
      <c r="G64" s="8" t="s">
        <v>144</v>
      </c>
      <c r="H64" s="7"/>
    </row>
    <row r="65" spans="1:8" x14ac:dyDescent="0.25">
      <c r="A65" s="7" t="s">
        <v>110</v>
      </c>
      <c r="B65" s="7" t="s">
        <v>143</v>
      </c>
      <c r="C65" s="7"/>
      <c r="D65" s="9"/>
      <c r="E65" s="2"/>
      <c r="F65" s="7" t="s">
        <v>110</v>
      </c>
      <c r="G65" s="8" t="s">
        <v>144</v>
      </c>
      <c r="H65" s="7"/>
    </row>
    <row r="66" spans="1:8" x14ac:dyDescent="0.25">
      <c r="A66" s="7" t="s">
        <v>111</v>
      </c>
      <c r="B66" s="7" t="s">
        <v>143</v>
      </c>
      <c r="C66" s="7"/>
      <c r="D66" s="9"/>
      <c r="E66" s="2"/>
      <c r="F66" s="7" t="s">
        <v>111</v>
      </c>
      <c r="G66" s="8" t="s">
        <v>144</v>
      </c>
      <c r="H66" s="7"/>
    </row>
    <row r="67" spans="1:8" x14ac:dyDescent="0.25">
      <c r="A67" s="7" t="s">
        <v>112</v>
      </c>
      <c r="B67" s="7" t="s">
        <v>143</v>
      </c>
      <c r="C67" s="7"/>
      <c r="D67" s="9"/>
      <c r="E67" s="2"/>
      <c r="F67" s="7" t="s">
        <v>112</v>
      </c>
      <c r="G67" s="8" t="s">
        <v>144</v>
      </c>
      <c r="H67" s="7"/>
    </row>
    <row r="68" spans="1:8" x14ac:dyDescent="0.25">
      <c r="A68" s="7" t="s">
        <v>113</v>
      </c>
      <c r="B68" s="7" t="s">
        <v>143</v>
      </c>
      <c r="C68" s="7"/>
      <c r="D68" s="9"/>
      <c r="E68" s="2"/>
      <c r="F68" s="7" t="s">
        <v>113</v>
      </c>
      <c r="G68" s="8" t="s">
        <v>144</v>
      </c>
      <c r="H68" s="7"/>
    </row>
    <row r="69" spans="1:8" x14ac:dyDescent="0.25">
      <c r="A69" s="7" t="s">
        <v>114</v>
      </c>
      <c r="B69" s="7" t="s">
        <v>143</v>
      </c>
      <c r="C69" s="7"/>
      <c r="D69" s="9"/>
      <c r="E69" s="2"/>
      <c r="F69" s="7" t="s">
        <v>114</v>
      </c>
      <c r="G69" s="8" t="s">
        <v>144</v>
      </c>
      <c r="H69" s="7"/>
    </row>
    <row r="70" spans="1:8" x14ac:dyDescent="0.25">
      <c r="A70" s="7" t="s">
        <v>115</v>
      </c>
      <c r="B70" s="7" t="s">
        <v>143</v>
      </c>
      <c r="C70" s="7"/>
      <c r="D70" s="9"/>
      <c r="E70" s="2"/>
      <c r="F70" s="7" t="s">
        <v>115</v>
      </c>
      <c r="G70" s="8" t="s">
        <v>144</v>
      </c>
      <c r="H70" s="7"/>
    </row>
    <row r="71" spans="1:8" x14ac:dyDescent="0.25">
      <c r="A71" s="7" t="s">
        <v>116</v>
      </c>
      <c r="B71" s="7" t="s">
        <v>143</v>
      </c>
      <c r="C71" s="7"/>
      <c r="D71" s="9"/>
      <c r="E71" s="2"/>
      <c r="F71" s="7" t="s">
        <v>116</v>
      </c>
      <c r="G71" s="8" t="s">
        <v>144</v>
      </c>
      <c r="H71" s="7"/>
    </row>
    <row r="72" spans="1:8" x14ac:dyDescent="0.25">
      <c r="A72" s="7" t="s">
        <v>117</v>
      </c>
      <c r="B72" s="7" t="s">
        <v>143</v>
      </c>
      <c r="C72" s="7"/>
      <c r="D72" s="9"/>
      <c r="E72" s="2"/>
      <c r="F72" s="7" t="s">
        <v>117</v>
      </c>
      <c r="G72" s="8" t="s">
        <v>144</v>
      </c>
      <c r="H72" s="7"/>
    </row>
    <row r="73" spans="1:8" x14ac:dyDescent="0.25">
      <c r="A73" s="7" t="s">
        <v>118</v>
      </c>
      <c r="B73" s="7" t="s">
        <v>143</v>
      </c>
      <c r="C73" s="7"/>
      <c r="D73" s="9"/>
      <c r="E73" s="2"/>
      <c r="F73" s="7" t="s">
        <v>118</v>
      </c>
      <c r="G73" s="8" t="s">
        <v>144</v>
      </c>
      <c r="H73" s="7"/>
    </row>
    <row r="74" spans="1:8" x14ac:dyDescent="0.25">
      <c r="A74" s="7" t="s">
        <v>119</v>
      </c>
      <c r="B74" s="7" t="s">
        <v>143</v>
      </c>
      <c r="C74" s="7"/>
      <c r="D74" s="9"/>
      <c r="E74" s="2"/>
      <c r="F74" s="7" t="s">
        <v>119</v>
      </c>
      <c r="G74" s="8" t="s">
        <v>144</v>
      </c>
      <c r="H74" s="7"/>
    </row>
    <row r="75" spans="1:8" x14ac:dyDescent="0.25">
      <c r="A75" s="7" t="s">
        <v>120</v>
      </c>
      <c r="B75" s="7" t="s">
        <v>143</v>
      </c>
      <c r="C75" s="7"/>
      <c r="D75" s="9"/>
      <c r="E75" s="2"/>
      <c r="F75" s="7" t="s">
        <v>120</v>
      </c>
      <c r="G75" s="8" t="s">
        <v>144</v>
      </c>
      <c r="H75" s="7"/>
    </row>
    <row r="76" spans="1:8" x14ac:dyDescent="0.25">
      <c r="A76" s="7" t="s">
        <v>121</v>
      </c>
      <c r="B76" s="7" t="s">
        <v>143</v>
      </c>
      <c r="C76" s="7"/>
      <c r="D76" s="9"/>
      <c r="E76" s="2"/>
      <c r="F76" s="7" t="s">
        <v>121</v>
      </c>
      <c r="G76" s="8" t="s">
        <v>144</v>
      </c>
      <c r="H76" s="7"/>
    </row>
    <row r="77" spans="1:8" x14ac:dyDescent="0.25">
      <c r="A77" s="7" t="s">
        <v>122</v>
      </c>
      <c r="B77" s="7" t="s">
        <v>143</v>
      </c>
      <c r="C77" s="7"/>
      <c r="D77" s="9"/>
      <c r="E77" s="2"/>
      <c r="F77" s="7" t="s">
        <v>122</v>
      </c>
      <c r="G77" s="8" t="s">
        <v>144</v>
      </c>
      <c r="H77" s="7"/>
    </row>
    <row r="78" spans="1:8" x14ac:dyDescent="0.25">
      <c r="A78" s="7" t="s">
        <v>123</v>
      </c>
      <c r="B78" s="7" t="s">
        <v>143</v>
      </c>
      <c r="C78" s="7"/>
      <c r="D78" s="9"/>
      <c r="E78" s="2"/>
      <c r="F78" s="7" t="s">
        <v>123</v>
      </c>
      <c r="G78" s="8" t="s">
        <v>144</v>
      </c>
      <c r="H78" s="7"/>
    </row>
    <row r="79" spans="1:8" x14ac:dyDescent="0.25">
      <c r="A79" s="7" t="s">
        <v>124</v>
      </c>
      <c r="B79" s="7" t="s">
        <v>143</v>
      </c>
      <c r="C79" s="7"/>
      <c r="D79" s="9"/>
      <c r="E79" s="2"/>
      <c r="F79" s="7" t="s">
        <v>124</v>
      </c>
      <c r="G79" s="8" t="s">
        <v>144</v>
      </c>
      <c r="H79" s="7"/>
    </row>
    <row r="80" spans="1:8" x14ac:dyDescent="0.25">
      <c r="A80" s="7" t="s">
        <v>125</v>
      </c>
      <c r="B80" s="7" t="s">
        <v>143</v>
      </c>
      <c r="C80" s="7"/>
      <c r="D80" s="9"/>
      <c r="E80" s="2"/>
      <c r="F80" s="7" t="s">
        <v>125</v>
      </c>
      <c r="G80" s="8" t="s">
        <v>144</v>
      </c>
      <c r="H80" s="7"/>
    </row>
    <row r="81" spans="1:8" x14ac:dyDescent="0.25">
      <c r="A81" s="7" t="s">
        <v>126</v>
      </c>
      <c r="B81" s="7" t="s">
        <v>143</v>
      </c>
      <c r="C81" s="7"/>
      <c r="D81" s="9"/>
      <c r="E81" s="2"/>
      <c r="F81" s="7" t="s">
        <v>126</v>
      </c>
      <c r="G81" s="8" t="s">
        <v>144</v>
      </c>
      <c r="H81" s="7"/>
    </row>
    <row r="82" spans="1:8" x14ac:dyDescent="0.25">
      <c r="A82" s="7" t="s">
        <v>127</v>
      </c>
      <c r="B82" s="7" t="s">
        <v>143</v>
      </c>
      <c r="C82" s="7"/>
      <c r="D82" s="9"/>
      <c r="E82" s="2"/>
      <c r="F82" s="7" t="s">
        <v>127</v>
      </c>
      <c r="G82" s="8" t="s">
        <v>144</v>
      </c>
      <c r="H82" s="7"/>
    </row>
    <row r="83" spans="1:8" x14ac:dyDescent="0.25">
      <c r="A83" s="7" t="s">
        <v>128</v>
      </c>
      <c r="B83" s="7" t="s">
        <v>143</v>
      </c>
      <c r="C83" s="7"/>
      <c r="D83" s="9"/>
      <c r="E83" s="2"/>
      <c r="F83" s="7" t="s">
        <v>128</v>
      </c>
      <c r="G83" s="8" t="s">
        <v>144</v>
      </c>
      <c r="H83" s="7"/>
    </row>
    <row r="84" spans="1:8" x14ac:dyDescent="0.25">
      <c r="A84" s="7" t="s">
        <v>129</v>
      </c>
      <c r="B84" s="7" t="s">
        <v>143</v>
      </c>
      <c r="C84" s="7"/>
      <c r="D84" s="9"/>
      <c r="E84" s="2"/>
      <c r="F84" s="7" t="s">
        <v>129</v>
      </c>
      <c r="G84" s="8" t="s">
        <v>144</v>
      </c>
      <c r="H84" s="7"/>
    </row>
    <row r="85" spans="1:8" x14ac:dyDescent="0.25">
      <c r="A85" s="7" t="s">
        <v>130</v>
      </c>
      <c r="B85" s="7" t="s">
        <v>143</v>
      </c>
      <c r="C85" s="7"/>
      <c r="D85" s="9"/>
      <c r="E85" s="2"/>
      <c r="F85" s="7" t="s">
        <v>130</v>
      </c>
      <c r="G85" s="8" t="s">
        <v>144</v>
      </c>
      <c r="H85" s="7"/>
    </row>
    <row r="86" spans="1:8" x14ac:dyDescent="0.25">
      <c r="A86" s="7" t="s">
        <v>131</v>
      </c>
      <c r="B86" s="7" t="s">
        <v>143</v>
      </c>
      <c r="C86" s="7"/>
      <c r="D86" s="9"/>
      <c r="E86" s="2"/>
      <c r="F86" s="7" t="s">
        <v>131</v>
      </c>
      <c r="G86" s="8" t="s">
        <v>144</v>
      </c>
      <c r="H86" s="7"/>
    </row>
    <row r="87" spans="1:8" x14ac:dyDescent="0.25">
      <c r="A87" s="7" t="s">
        <v>132</v>
      </c>
      <c r="B87" s="7" t="s">
        <v>143</v>
      </c>
      <c r="C87" s="7"/>
      <c r="D87" s="9"/>
      <c r="E87" s="2"/>
      <c r="F87" s="7" t="s">
        <v>132</v>
      </c>
      <c r="G87" s="8" t="s">
        <v>144</v>
      </c>
      <c r="H87" s="7"/>
    </row>
    <row r="88" spans="1:8" x14ac:dyDescent="0.25">
      <c r="A88" s="7" t="s">
        <v>133</v>
      </c>
      <c r="B88" s="7" t="s">
        <v>143</v>
      </c>
      <c r="C88" s="7"/>
      <c r="D88" s="9"/>
      <c r="E88" s="2"/>
      <c r="F88" s="7" t="s">
        <v>133</v>
      </c>
      <c r="G88" s="8" t="s">
        <v>144</v>
      </c>
      <c r="H88" s="7"/>
    </row>
    <row r="89" spans="1:8" x14ac:dyDescent="0.25">
      <c r="A89" s="7" t="s">
        <v>135</v>
      </c>
      <c r="B89" s="7" t="s">
        <v>143</v>
      </c>
      <c r="C89" s="7"/>
      <c r="D89" s="9"/>
      <c r="E89" s="2"/>
      <c r="F89" s="7" t="s">
        <v>135</v>
      </c>
      <c r="G89" s="8" t="s">
        <v>144</v>
      </c>
      <c r="H89" s="7"/>
    </row>
    <row r="90" spans="1:8" x14ac:dyDescent="0.25">
      <c r="A90" s="7" t="s">
        <v>136</v>
      </c>
      <c r="B90" s="7" t="s">
        <v>143</v>
      </c>
      <c r="C90" s="7"/>
      <c r="D90" s="9"/>
      <c r="E90" s="2"/>
      <c r="F90" s="7" t="s">
        <v>136</v>
      </c>
      <c r="G90" s="8" t="s">
        <v>144</v>
      </c>
      <c r="H90" s="7"/>
    </row>
    <row r="91" spans="1:8" x14ac:dyDescent="0.25">
      <c r="A91" s="7" t="s">
        <v>137</v>
      </c>
      <c r="B91" s="7" t="s">
        <v>143</v>
      </c>
      <c r="C91" s="7"/>
      <c r="D91" s="9"/>
      <c r="E91" s="2"/>
      <c r="F91" s="7" t="s">
        <v>137</v>
      </c>
      <c r="G91" s="8" t="s">
        <v>144</v>
      </c>
      <c r="H91" s="7"/>
    </row>
    <row r="92" spans="1:8" x14ac:dyDescent="0.25">
      <c r="A92" s="7" t="s">
        <v>138</v>
      </c>
      <c r="B92" s="7" t="s">
        <v>143</v>
      </c>
      <c r="C92" s="7"/>
      <c r="D92" s="9"/>
      <c r="E92" s="2"/>
      <c r="F92" s="7" t="s">
        <v>138</v>
      </c>
      <c r="G92" s="8" t="s">
        <v>144</v>
      </c>
      <c r="H92" s="7"/>
    </row>
    <row r="93" spans="1:8" x14ac:dyDescent="0.25">
      <c r="A93" s="7" t="s">
        <v>139</v>
      </c>
      <c r="B93" s="7" t="s">
        <v>143</v>
      </c>
      <c r="C93" s="7"/>
      <c r="D93" s="9"/>
      <c r="E93" s="2"/>
      <c r="F93" s="7" t="s">
        <v>139</v>
      </c>
      <c r="G93" s="8" t="s">
        <v>144</v>
      </c>
      <c r="H93" s="7"/>
    </row>
    <row r="94" spans="1:8" x14ac:dyDescent="0.25">
      <c r="A94" s="7" t="s">
        <v>140</v>
      </c>
      <c r="B94" s="7" t="s">
        <v>143</v>
      </c>
      <c r="C94" s="7"/>
      <c r="D94" s="9"/>
      <c r="E94" s="2"/>
      <c r="F94" s="7" t="s">
        <v>140</v>
      </c>
      <c r="G94" s="8" t="s">
        <v>144</v>
      </c>
      <c r="H94" s="7"/>
    </row>
    <row r="95" spans="1:8" x14ac:dyDescent="0.25">
      <c r="A95" s="7" t="s">
        <v>141</v>
      </c>
      <c r="B95" s="7" t="s">
        <v>143</v>
      </c>
      <c r="C95" s="7"/>
      <c r="D95" s="9"/>
      <c r="E95" s="2"/>
      <c r="F95" s="7" t="s">
        <v>141</v>
      </c>
      <c r="G95" s="8" t="s">
        <v>144</v>
      </c>
      <c r="H95" s="7"/>
    </row>
    <row r="96" spans="1:8" x14ac:dyDescent="0.25">
      <c r="A96" s="7" t="s">
        <v>142</v>
      </c>
      <c r="B96" s="7" t="s">
        <v>143</v>
      </c>
      <c r="C96" s="7"/>
      <c r="D96" s="9"/>
      <c r="E96" s="2"/>
      <c r="F96" s="7" t="s">
        <v>142</v>
      </c>
      <c r="G96" s="8" t="s">
        <v>144</v>
      </c>
      <c r="H96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B47" sqref="A47:B47"/>
    </sheetView>
  </sheetViews>
  <sheetFormatPr defaultColWidth="8.85546875" defaultRowHeight="15" x14ac:dyDescent="0.25"/>
  <cols>
    <col min="1" max="1" width="12.140625" style="4" bestFit="1" customWidth="1"/>
    <col min="2" max="2" width="11" style="4" bestFit="1" customWidth="1"/>
    <col min="3" max="3" width="41.42578125" style="10" customWidth="1"/>
    <col min="4" max="4" width="11" style="4" bestFit="1" customWidth="1"/>
    <col min="5" max="16384" width="8.85546875" style="4"/>
  </cols>
  <sheetData>
    <row r="1" spans="1:6" x14ac:dyDescent="0.25">
      <c r="A1" s="4" t="s">
        <v>147</v>
      </c>
      <c r="B1" s="4" t="s">
        <v>146</v>
      </c>
      <c r="C1" s="10" t="s">
        <v>148</v>
      </c>
      <c r="D1" s="4" t="s">
        <v>271</v>
      </c>
      <c r="E1" s="27" t="s">
        <v>272</v>
      </c>
      <c r="F1" s="27" t="s">
        <v>273</v>
      </c>
    </row>
    <row r="2" spans="1:6" x14ac:dyDescent="0.25">
      <c r="A2" s="4" t="s">
        <v>198</v>
      </c>
      <c r="B2" s="4" t="s">
        <v>43</v>
      </c>
      <c r="C2" s="10">
        <v>0.51242920037409445</v>
      </c>
      <c r="D2" s="4">
        <v>1</v>
      </c>
      <c r="E2" s="4" t="s">
        <v>268</v>
      </c>
      <c r="F2" s="4">
        <v>2</v>
      </c>
    </row>
    <row r="3" spans="1:6" x14ac:dyDescent="0.25">
      <c r="A3" s="4" t="s">
        <v>151</v>
      </c>
      <c r="B3" s="4" t="s">
        <v>44</v>
      </c>
      <c r="C3" s="10">
        <v>2.5398128115325491E-2</v>
      </c>
      <c r="D3" s="4">
        <v>1</v>
      </c>
      <c r="E3" s="4" t="s">
        <v>268</v>
      </c>
      <c r="F3" s="4">
        <v>6</v>
      </c>
    </row>
    <row r="4" spans="1:6" x14ac:dyDescent="0.25">
      <c r="A4" s="4" t="s">
        <v>149</v>
      </c>
      <c r="B4" s="4" t="s">
        <v>45</v>
      </c>
      <c r="C4" s="10">
        <v>8.3112170497889881E-4</v>
      </c>
      <c r="D4" s="4">
        <v>1</v>
      </c>
      <c r="E4" s="4" t="s">
        <v>268</v>
      </c>
      <c r="F4" s="4">
        <v>7</v>
      </c>
    </row>
    <row r="5" spans="1:6" x14ac:dyDescent="0.25">
      <c r="A5" s="4" t="s">
        <v>229</v>
      </c>
      <c r="B5" s="4" t="s">
        <v>46</v>
      </c>
      <c r="C5" s="10">
        <v>0.90397212566540164</v>
      </c>
      <c r="D5" s="4">
        <v>1</v>
      </c>
      <c r="E5" s="4" t="s">
        <v>268</v>
      </c>
      <c r="F5" s="4">
        <v>24</v>
      </c>
    </row>
    <row r="6" spans="1:6" x14ac:dyDescent="0.25">
      <c r="A6" s="4" t="s">
        <v>195</v>
      </c>
      <c r="B6" s="4" t="s">
        <v>47</v>
      </c>
      <c r="C6" s="10">
        <v>0.47084896680101207</v>
      </c>
      <c r="D6" s="4">
        <v>1</v>
      </c>
      <c r="E6" s="4" t="s">
        <v>268</v>
      </c>
      <c r="F6" s="4">
        <v>27</v>
      </c>
    </row>
    <row r="7" spans="1:6" x14ac:dyDescent="0.25">
      <c r="A7" s="4" t="s">
        <v>232</v>
      </c>
      <c r="B7" s="4" t="s">
        <v>48</v>
      </c>
      <c r="C7" s="10">
        <v>0.93006773462414727</v>
      </c>
      <c r="D7" s="4">
        <v>1</v>
      </c>
      <c r="E7" s="4" t="s">
        <v>268</v>
      </c>
      <c r="F7" s="4">
        <v>30</v>
      </c>
    </row>
    <row r="8" spans="1:6" x14ac:dyDescent="0.25">
      <c r="A8" s="4" t="s">
        <v>192</v>
      </c>
      <c r="B8" s="4" t="s">
        <v>49</v>
      </c>
      <c r="C8" s="10">
        <v>0.43696875200373853</v>
      </c>
      <c r="D8" s="4">
        <v>1</v>
      </c>
      <c r="E8" s="4" t="s">
        <v>267</v>
      </c>
      <c r="F8" s="4">
        <v>7</v>
      </c>
    </row>
    <row r="9" spans="1:6" x14ac:dyDescent="0.25">
      <c r="A9" s="4" t="s">
        <v>199</v>
      </c>
      <c r="B9" s="4" t="s">
        <v>50</v>
      </c>
      <c r="C9" s="10">
        <v>0.51822704499761896</v>
      </c>
      <c r="D9" s="4">
        <v>1</v>
      </c>
      <c r="E9" s="4" t="s">
        <v>267</v>
      </c>
      <c r="F9" s="4">
        <v>8</v>
      </c>
    </row>
    <row r="10" spans="1:6" x14ac:dyDescent="0.25">
      <c r="A10" s="4" t="s">
        <v>191</v>
      </c>
      <c r="B10" s="4" t="s">
        <v>51</v>
      </c>
      <c r="C10" s="10">
        <v>0.43594994314102276</v>
      </c>
      <c r="D10" s="4">
        <v>1</v>
      </c>
      <c r="E10" s="4" t="s">
        <v>267</v>
      </c>
      <c r="F10" s="4">
        <v>11</v>
      </c>
    </row>
    <row r="11" spans="1:6" x14ac:dyDescent="0.25">
      <c r="A11" s="4" t="s">
        <v>166</v>
      </c>
      <c r="B11" s="4" t="s">
        <v>52</v>
      </c>
      <c r="C11" s="10">
        <v>0.17319418285298804</v>
      </c>
      <c r="D11" s="4">
        <v>1</v>
      </c>
      <c r="E11" s="4" t="s">
        <v>267</v>
      </c>
      <c r="F11" s="4">
        <v>25</v>
      </c>
    </row>
    <row r="12" spans="1:6" x14ac:dyDescent="0.25">
      <c r="A12" s="4" t="s">
        <v>171</v>
      </c>
      <c r="B12" s="4" t="s">
        <v>53</v>
      </c>
      <c r="C12" s="10">
        <v>0.25394905227209819</v>
      </c>
      <c r="D12" s="4">
        <v>1</v>
      </c>
      <c r="E12" s="4" t="s">
        <v>267</v>
      </c>
      <c r="F12" s="4">
        <v>27</v>
      </c>
    </row>
    <row r="13" spans="1:6" x14ac:dyDescent="0.25">
      <c r="A13" s="4" t="s">
        <v>207</v>
      </c>
      <c r="B13" s="4" t="s">
        <v>54</v>
      </c>
      <c r="C13" s="10">
        <v>0.61026185846387848</v>
      </c>
      <c r="D13" s="4">
        <v>1</v>
      </c>
      <c r="E13" s="4" t="s">
        <v>267</v>
      </c>
      <c r="F13" s="4">
        <v>28</v>
      </c>
    </row>
    <row r="14" spans="1:6" x14ac:dyDescent="0.25">
      <c r="A14" s="4" t="s">
        <v>181</v>
      </c>
      <c r="B14" s="4" t="s">
        <v>55</v>
      </c>
      <c r="C14" s="10">
        <v>0.33789789397107506</v>
      </c>
      <c r="D14" s="4">
        <v>1</v>
      </c>
      <c r="E14" s="4" t="s">
        <v>270</v>
      </c>
      <c r="F14" s="4">
        <v>2</v>
      </c>
    </row>
    <row r="15" spans="1:6" x14ac:dyDescent="0.25">
      <c r="A15" s="4" t="s">
        <v>196</v>
      </c>
      <c r="B15" s="4" t="s">
        <v>56</v>
      </c>
      <c r="C15" s="10">
        <v>0.48556025090498478</v>
      </c>
      <c r="D15" s="4">
        <v>1</v>
      </c>
      <c r="E15" s="4" t="s">
        <v>270</v>
      </c>
      <c r="F15" s="4">
        <v>9</v>
      </c>
    </row>
    <row r="16" spans="1:6" x14ac:dyDescent="0.25">
      <c r="A16" s="4" t="s">
        <v>228</v>
      </c>
      <c r="B16" s="4" t="s">
        <v>57</v>
      </c>
      <c r="C16" s="10">
        <v>0.89134886600799768</v>
      </c>
      <c r="D16" s="4">
        <v>1</v>
      </c>
      <c r="E16" s="4" t="s">
        <v>270</v>
      </c>
      <c r="F16" s="4">
        <v>11</v>
      </c>
    </row>
    <row r="17" spans="1:6" x14ac:dyDescent="0.25">
      <c r="A17" s="4" t="s">
        <v>206</v>
      </c>
      <c r="B17" s="4" t="s">
        <v>58</v>
      </c>
      <c r="C17" s="10">
        <v>0.60747191375380594</v>
      </c>
      <c r="D17" s="4">
        <v>1</v>
      </c>
      <c r="E17" s="4" t="s">
        <v>270</v>
      </c>
      <c r="F17" s="4">
        <v>22</v>
      </c>
    </row>
    <row r="18" spans="1:6" x14ac:dyDescent="0.25">
      <c r="A18" s="4" t="s">
        <v>215</v>
      </c>
      <c r="B18" s="4" t="s">
        <v>59</v>
      </c>
      <c r="C18" s="10">
        <v>0.74247490282288264</v>
      </c>
      <c r="D18" s="4">
        <v>1</v>
      </c>
      <c r="E18" s="4" t="s">
        <v>270</v>
      </c>
      <c r="F18" s="4">
        <v>27</v>
      </c>
    </row>
    <row r="19" spans="1:6" x14ac:dyDescent="0.25">
      <c r="A19" s="4" t="s">
        <v>226</v>
      </c>
      <c r="B19" s="4" t="s">
        <v>61</v>
      </c>
      <c r="C19" s="10">
        <v>0.87322246909517598</v>
      </c>
      <c r="D19" s="4">
        <v>1</v>
      </c>
      <c r="E19" s="4" t="s">
        <v>270</v>
      </c>
      <c r="F19" s="4">
        <v>28</v>
      </c>
    </row>
    <row r="20" spans="1:6" x14ac:dyDescent="0.25">
      <c r="A20" s="4" t="s">
        <v>176</v>
      </c>
      <c r="B20" s="4" t="s">
        <v>62</v>
      </c>
      <c r="C20" s="10">
        <v>0.31274018527478697</v>
      </c>
      <c r="D20" s="4">
        <v>1</v>
      </c>
      <c r="E20" s="4" t="s">
        <v>269</v>
      </c>
      <c r="F20" s="4">
        <v>2</v>
      </c>
    </row>
    <row r="21" spans="1:6" x14ac:dyDescent="0.25">
      <c r="A21" s="4" t="s">
        <v>165</v>
      </c>
      <c r="B21" s="4" t="s">
        <v>63</v>
      </c>
      <c r="C21" s="10">
        <v>0.16683382174496397</v>
      </c>
      <c r="D21" s="4">
        <v>1</v>
      </c>
      <c r="E21" s="4" t="s">
        <v>269</v>
      </c>
      <c r="F21" s="4">
        <v>6</v>
      </c>
    </row>
    <row r="22" spans="1:6" x14ac:dyDescent="0.25">
      <c r="A22" s="4" t="s">
        <v>233</v>
      </c>
      <c r="B22" s="4" t="s">
        <v>64</v>
      </c>
      <c r="C22" s="10">
        <v>0.93297991576358463</v>
      </c>
      <c r="D22" s="4">
        <v>1</v>
      </c>
      <c r="E22" s="4" t="s">
        <v>269</v>
      </c>
      <c r="F22" s="4">
        <v>7</v>
      </c>
    </row>
    <row r="23" spans="1:6" x14ac:dyDescent="0.25">
      <c r="A23" s="4" t="s">
        <v>178</v>
      </c>
      <c r="B23" s="4" t="s">
        <v>65</v>
      </c>
      <c r="C23" s="10">
        <v>0.31818706167147026</v>
      </c>
      <c r="D23" s="4">
        <v>1</v>
      </c>
      <c r="E23" s="4" t="s">
        <v>269</v>
      </c>
      <c r="F23" s="4">
        <v>21</v>
      </c>
    </row>
    <row r="24" spans="1:6" x14ac:dyDescent="0.25">
      <c r="A24" s="4" t="s">
        <v>152</v>
      </c>
      <c r="B24" s="4" t="s">
        <v>66</v>
      </c>
      <c r="C24" s="10">
        <v>4.8752386567616157E-2</v>
      </c>
      <c r="D24" s="4">
        <v>1</v>
      </c>
      <c r="E24" s="4" t="s">
        <v>269</v>
      </c>
      <c r="F24" s="4">
        <v>29</v>
      </c>
    </row>
    <row r="25" spans="1:6" x14ac:dyDescent="0.25">
      <c r="A25" s="4" t="s">
        <v>203</v>
      </c>
      <c r="B25" s="4" t="s">
        <v>67</v>
      </c>
      <c r="C25" s="10">
        <v>0.55361379309582703</v>
      </c>
      <c r="D25" s="4">
        <v>1</v>
      </c>
      <c r="E25" s="4" t="s">
        <v>269</v>
      </c>
      <c r="F25" s="4">
        <v>30</v>
      </c>
    </row>
    <row r="26" spans="1:6" x14ac:dyDescent="0.25">
      <c r="A26" s="4" t="s">
        <v>238</v>
      </c>
      <c r="B26" s="4" t="s">
        <v>68</v>
      </c>
      <c r="C26" s="10">
        <v>0.96341003725279073</v>
      </c>
      <c r="D26" s="4">
        <v>7</v>
      </c>
      <c r="E26" s="4" t="s">
        <v>268</v>
      </c>
      <c r="F26" s="4">
        <v>2</v>
      </c>
    </row>
    <row r="27" spans="1:6" x14ac:dyDescent="0.25">
      <c r="A27" s="4" t="s">
        <v>157</v>
      </c>
      <c r="B27" s="4" t="s">
        <v>69</v>
      </c>
      <c r="C27" s="10">
        <v>0.10178261896705831</v>
      </c>
      <c r="D27" s="4">
        <v>7</v>
      </c>
      <c r="E27" s="4" t="s">
        <v>268</v>
      </c>
      <c r="F27" s="4">
        <v>6</v>
      </c>
    </row>
    <row r="28" spans="1:6" x14ac:dyDescent="0.25">
      <c r="A28" s="4" t="s">
        <v>211</v>
      </c>
      <c r="B28" s="4" t="s">
        <v>70</v>
      </c>
      <c r="C28" s="10">
        <v>0.69809579155510759</v>
      </c>
      <c r="D28" s="4">
        <v>7</v>
      </c>
      <c r="E28" s="4" t="s">
        <v>268</v>
      </c>
      <c r="F28" s="4">
        <v>7</v>
      </c>
    </row>
    <row r="29" spans="1:6" x14ac:dyDescent="0.25">
      <c r="A29" s="4" t="s">
        <v>182</v>
      </c>
      <c r="B29" s="4" t="s">
        <v>71</v>
      </c>
      <c r="C29" s="10">
        <v>0.36555391368337908</v>
      </c>
      <c r="D29" s="4">
        <v>7</v>
      </c>
      <c r="E29" s="4" t="s">
        <v>268</v>
      </c>
      <c r="F29" s="4">
        <v>24</v>
      </c>
    </row>
    <row r="30" spans="1:6" x14ac:dyDescent="0.25">
      <c r="A30" s="4" t="s">
        <v>231</v>
      </c>
      <c r="B30" s="4" t="s">
        <v>72</v>
      </c>
      <c r="C30" s="10">
        <v>0.9130544834739891</v>
      </c>
      <c r="D30" s="4">
        <v>7</v>
      </c>
      <c r="E30" s="4" t="s">
        <v>268</v>
      </c>
      <c r="F30" s="4">
        <v>27</v>
      </c>
    </row>
    <row r="31" spans="1:6" x14ac:dyDescent="0.25">
      <c r="A31" s="4" t="s">
        <v>153</v>
      </c>
      <c r="B31" s="4" t="s">
        <v>73</v>
      </c>
      <c r="C31" s="10">
        <v>4.9838069334807389E-2</v>
      </c>
      <c r="D31" s="4">
        <v>7</v>
      </c>
      <c r="E31" s="4" t="s">
        <v>268</v>
      </c>
      <c r="F31" s="4">
        <v>30</v>
      </c>
    </row>
    <row r="32" spans="1:6" x14ac:dyDescent="0.25">
      <c r="A32" s="4" t="s">
        <v>225</v>
      </c>
      <c r="B32" s="4" t="s">
        <v>74</v>
      </c>
      <c r="C32" s="10">
        <v>0.87188939281532263</v>
      </c>
      <c r="D32" s="4">
        <v>7</v>
      </c>
      <c r="E32" s="4" t="s">
        <v>267</v>
      </c>
      <c r="F32" s="4">
        <v>7</v>
      </c>
    </row>
    <row r="33" spans="1:6" x14ac:dyDescent="0.25">
      <c r="A33" s="4" t="s">
        <v>187</v>
      </c>
      <c r="B33" s="4" t="s">
        <v>75</v>
      </c>
      <c r="C33" s="10">
        <v>0.38764632276411182</v>
      </c>
      <c r="D33" s="4">
        <v>7</v>
      </c>
      <c r="E33" s="4" t="s">
        <v>267</v>
      </c>
      <c r="F33" s="4">
        <v>8</v>
      </c>
    </row>
    <row r="34" spans="1:6" x14ac:dyDescent="0.25">
      <c r="A34" s="4" t="s">
        <v>243</v>
      </c>
      <c r="B34" s="4" t="s">
        <v>76</v>
      </c>
      <c r="C34" s="10">
        <v>0.98792927906805406</v>
      </c>
      <c r="D34" s="4">
        <v>7</v>
      </c>
      <c r="E34" s="4" t="s">
        <v>267</v>
      </c>
      <c r="F34" s="4">
        <v>11</v>
      </c>
    </row>
    <row r="35" spans="1:6" x14ac:dyDescent="0.25">
      <c r="A35" s="4" t="s">
        <v>170</v>
      </c>
      <c r="B35" s="4" t="s">
        <v>77</v>
      </c>
      <c r="C35" s="10">
        <v>0.24487270029021313</v>
      </c>
      <c r="D35" s="4">
        <v>7</v>
      </c>
      <c r="E35" s="4" t="s">
        <v>267</v>
      </c>
      <c r="F35" s="4">
        <v>25</v>
      </c>
    </row>
    <row r="36" spans="1:6" x14ac:dyDescent="0.25">
      <c r="A36" s="4" t="s">
        <v>169</v>
      </c>
      <c r="B36" s="4" t="s">
        <v>78</v>
      </c>
      <c r="C36" s="10">
        <v>0.21923269649014854</v>
      </c>
      <c r="D36" s="4">
        <v>7</v>
      </c>
      <c r="E36" s="4" t="s">
        <v>267</v>
      </c>
      <c r="F36" s="4">
        <v>27</v>
      </c>
    </row>
    <row r="37" spans="1:6" x14ac:dyDescent="0.25">
      <c r="A37" s="4" t="s">
        <v>194</v>
      </c>
      <c r="B37" s="4" t="s">
        <v>79</v>
      </c>
      <c r="C37" s="10">
        <v>0.46404458639701784</v>
      </c>
      <c r="D37" s="4">
        <v>7</v>
      </c>
      <c r="E37" s="4" t="s">
        <v>267</v>
      </c>
      <c r="F37" s="4">
        <v>28</v>
      </c>
    </row>
    <row r="38" spans="1:6" x14ac:dyDescent="0.25">
      <c r="A38" s="4" t="s">
        <v>219</v>
      </c>
      <c r="B38" s="4" t="s">
        <v>80</v>
      </c>
      <c r="C38" s="10">
        <v>0.79772401195484943</v>
      </c>
      <c r="D38" s="4">
        <v>7</v>
      </c>
      <c r="E38" s="4" t="s">
        <v>270</v>
      </c>
      <c r="F38" s="4">
        <v>2</v>
      </c>
    </row>
    <row r="39" spans="1:6" x14ac:dyDescent="0.25">
      <c r="A39" s="4" t="s">
        <v>222</v>
      </c>
      <c r="B39" s="4" t="s">
        <v>81</v>
      </c>
      <c r="C39" s="10">
        <v>0.8400686412438243</v>
      </c>
      <c r="D39" s="4">
        <v>7</v>
      </c>
      <c r="E39" s="4" t="s">
        <v>270</v>
      </c>
      <c r="F39" s="4">
        <v>9</v>
      </c>
    </row>
    <row r="40" spans="1:6" x14ac:dyDescent="0.25">
      <c r="A40" s="4" t="s">
        <v>188</v>
      </c>
      <c r="B40" s="4" t="s">
        <v>82</v>
      </c>
      <c r="C40" s="10">
        <v>0.39010173754737532</v>
      </c>
      <c r="D40" s="4">
        <v>7</v>
      </c>
      <c r="E40" s="4" t="s">
        <v>270</v>
      </c>
      <c r="F40" s="4">
        <v>11</v>
      </c>
    </row>
    <row r="41" spans="1:6" x14ac:dyDescent="0.25">
      <c r="A41" s="4" t="s">
        <v>213</v>
      </c>
      <c r="B41" s="4" t="s">
        <v>83</v>
      </c>
      <c r="C41" s="10">
        <v>0.71050766497598183</v>
      </c>
      <c r="D41" s="4">
        <v>7</v>
      </c>
      <c r="E41" s="4" t="s">
        <v>270</v>
      </c>
      <c r="F41" s="4">
        <v>22</v>
      </c>
    </row>
    <row r="42" spans="1:6" x14ac:dyDescent="0.25">
      <c r="A42" s="4" t="s">
        <v>234</v>
      </c>
      <c r="B42" s="4" t="s">
        <v>84</v>
      </c>
      <c r="C42" s="10">
        <v>0.94805240155129766</v>
      </c>
      <c r="D42" s="4">
        <v>7</v>
      </c>
      <c r="E42" s="4" t="s">
        <v>270</v>
      </c>
      <c r="F42" s="4">
        <v>27</v>
      </c>
    </row>
    <row r="43" spans="1:6" x14ac:dyDescent="0.25">
      <c r="A43" s="4" t="s">
        <v>214</v>
      </c>
      <c r="B43" s="4" t="s">
        <v>86</v>
      </c>
      <c r="C43" s="10">
        <v>0.72391285676472317</v>
      </c>
      <c r="D43" s="4">
        <v>7</v>
      </c>
      <c r="E43" s="4" t="s">
        <v>270</v>
      </c>
      <c r="F43" s="4">
        <v>28</v>
      </c>
    </row>
    <row r="44" spans="1:6" x14ac:dyDescent="0.25">
      <c r="A44" s="4" t="s">
        <v>208</v>
      </c>
      <c r="B44" s="4" t="s">
        <v>87</v>
      </c>
      <c r="C44" s="10">
        <v>0.62390050212642534</v>
      </c>
      <c r="D44" s="4">
        <v>7</v>
      </c>
      <c r="E44" s="4" t="s">
        <v>269</v>
      </c>
      <c r="F44" s="4">
        <v>2</v>
      </c>
    </row>
    <row r="45" spans="1:6" x14ac:dyDescent="0.25">
      <c r="A45" s="4" t="s">
        <v>200</v>
      </c>
      <c r="B45" s="4" t="s">
        <v>88</v>
      </c>
      <c r="C45" s="10">
        <v>0.52284838352946728</v>
      </c>
      <c r="D45" s="4">
        <v>7</v>
      </c>
      <c r="E45" s="4" t="s">
        <v>269</v>
      </c>
      <c r="F45" s="4">
        <v>6</v>
      </c>
    </row>
    <row r="46" spans="1:6" x14ac:dyDescent="0.25">
      <c r="A46" s="4" t="s">
        <v>172</v>
      </c>
      <c r="B46" s="4" t="s">
        <v>89</v>
      </c>
      <c r="C46" s="10">
        <v>0.26219497653120571</v>
      </c>
      <c r="D46" s="4">
        <v>7</v>
      </c>
      <c r="E46" s="4" t="s">
        <v>269</v>
      </c>
      <c r="F46" s="4">
        <v>7</v>
      </c>
    </row>
    <row r="47" spans="1:6" x14ac:dyDescent="0.25">
      <c r="A47" s="4" t="s">
        <v>201</v>
      </c>
      <c r="B47" s="4" t="s">
        <v>90</v>
      </c>
      <c r="C47" s="10">
        <v>0.53064426390971409</v>
      </c>
      <c r="D47" s="4">
        <v>7</v>
      </c>
      <c r="E47" s="4" t="s">
        <v>269</v>
      </c>
      <c r="F47" s="4">
        <v>21</v>
      </c>
    </row>
    <row r="48" spans="1:6" x14ac:dyDescent="0.25">
      <c r="A48" s="4" t="s">
        <v>161</v>
      </c>
      <c r="B48" s="4" t="s">
        <v>91</v>
      </c>
      <c r="C48" s="10">
        <v>0.14624818504360637</v>
      </c>
      <c r="D48" s="4">
        <v>7</v>
      </c>
      <c r="E48" s="4" t="s">
        <v>269</v>
      </c>
      <c r="F48" s="4">
        <v>29</v>
      </c>
    </row>
    <row r="49" spans="1:6" x14ac:dyDescent="0.25">
      <c r="A49" s="4" t="s">
        <v>242</v>
      </c>
      <c r="B49" s="4" t="s">
        <v>92</v>
      </c>
      <c r="C49" s="10">
        <v>0.98002488259029541</v>
      </c>
      <c r="D49" s="4">
        <v>7</v>
      </c>
      <c r="E49" s="4" t="s">
        <v>269</v>
      </c>
      <c r="F49" s="4">
        <v>30</v>
      </c>
    </row>
    <row r="50" spans="1:6" x14ac:dyDescent="0.25">
      <c r="A50" s="4" t="s">
        <v>244</v>
      </c>
      <c r="B50" s="4" t="s">
        <v>93</v>
      </c>
      <c r="C50" s="10">
        <v>0.99008825917010457</v>
      </c>
      <c r="D50" s="4">
        <v>9</v>
      </c>
      <c r="E50" s="4" t="s">
        <v>268</v>
      </c>
      <c r="F50" s="4">
        <v>2</v>
      </c>
    </row>
    <row r="51" spans="1:6" x14ac:dyDescent="0.25">
      <c r="A51" s="4" t="s">
        <v>179</v>
      </c>
      <c r="B51" s="4" t="s">
        <v>94</v>
      </c>
      <c r="C51" s="10">
        <v>0.32233221956301816</v>
      </c>
      <c r="D51" s="4">
        <v>9</v>
      </c>
      <c r="E51" s="4" t="s">
        <v>268</v>
      </c>
      <c r="F51" s="4">
        <v>6</v>
      </c>
    </row>
    <row r="52" spans="1:6" x14ac:dyDescent="0.25">
      <c r="A52" s="4" t="s">
        <v>185</v>
      </c>
      <c r="B52" s="4" t="s">
        <v>95</v>
      </c>
      <c r="C52" s="10">
        <v>0.37395371109877884</v>
      </c>
      <c r="D52" s="4">
        <v>9</v>
      </c>
      <c r="E52" s="4" t="s">
        <v>268</v>
      </c>
      <c r="F52" s="4">
        <v>7</v>
      </c>
    </row>
    <row r="53" spans="1:6" x14ac:dyDescent="0.25">
      <c r="A53" s="4" t="s">
        <v>193</v>
      </c>
      <c r="B53" s="4" t="s">
        <v>96</v>
      </c>
      <c r="C53" s="10">
        <v>0.45812782743834868</v>
      </c>
      <c r="D53" s="4">
        <v>9</v>
      </c>
      <c r="E53" s="4" t="s">
        <v>268</v>
      </c>
      <c r="F53" s="4">
        <v>24</v>
      </c>
    </row>
    <row r="54" spans="1:6" x14ac:dyDescent="0.25">
      <c r="A54" s="4" t="s">
        <v>160</v>
      </c>
      <c r="B54" s="4" t="s">
        <v>97</v>
      </c>
      <c r="C54" s="10">
        <v>0.12854371287967059</v>
      </c>
      <c r="D54" s="4">
        <v>9</v>
      </c>
      <c r="E54" s="4" t="s">
        <v>268</v>
      </c>
      <c r="F54" s="4">
        <v>27</v>
      </c>
    </row>
    <row r="55" spans="1:6" x14ac:dyDescent="0.25">
      <c r="A55" s="4" t="s">
        <v>168</v>
      </c>
      <c r="B55" s="4" t="s">
        <v>98</v>
      </c>
      <c r="C55" s="10">
        <v>0.19745070906607076</v>
      </c>
      <c r="D55" s="4">
        <v>9</v>
      </c>
      <c r="E55" s="4" t="s">
        <v>268</v>
      </c>
      <c r="F55" s="4">
        <v>30</v>
      </c>
    </row>
    <row r="56" spans="1:6" x14ac:dyDescent="0.25">
      <c r="A56" s="4" t="s">
        <v>159</v>
      </c>
      <c r="B56" s="4" t="s">
        <v>99</v>
      </c>
      <c r="C56" s="10">
        <v>0.11835132620429412</v>
      </c>
      <c r="D56" s="4">
        <v>9</v>
      </c>
      <c r="E56" s="4" t="s">
        <v>267</v>
      </c>
      <c r="F56" s="4">
        <v>7</v>
      </c>
    </row>
    <row r="57" spans="1:6" x14ac:dyDescent="0.25">
      <c r="A57" s="4" t="s">
        <v>235</v>
      </c>
      <c r="B57" s="4" t="s">
        <v>100</v>
      </c>
      <c r="C57" s="10">
        <v>0.95462069358654233</v>
      </c>
      <c r="D57" s="4">
        <v>9</v>
      </c>
      <c r="E57" s="4" t="s">
        <v>267</v>
      </c>
      <c r="F57" s="4">
        <v>8</v>
      </c>
    </row>
    <row r="58" spans="1:6" x14ac:dyDescent="0.25">
      <c r="A58" s="4" t="s">
        <v>205</v>
      </c>
      <c r="B58" s="4" t="s">
        <v>101</v>
      </c>
      <c r="C58" s="10">
        <v>0.58818525956608603</v>
      </c>
      <c r="D58" s="4">
        <v>9</v>
      </c>
      <c r="E58" s="4" t="s">
        <v>267</v>
      </c>
      <c r="F58" s="4">
        <v>11</v>
      </c>
    </row>
    <row r="59" spans="1:6" x14ac:dyDescent="0.25">
      <c r="A59" s="4" t="s">
        <v>154</v>
      </c>
      <c r="B59" s="4" t="s">
        <v>102</v>
      </c>
      <c r="C59" s="10">
        <v>8.9933266031083647E-2</v>
      </c>
      <c r="D59" s="4">
        <v>9</v>
      </c>
      <c r="E59" s="4" t="s">
        <v>267</v>
      </c>
      <c r="F59" s="4">
        <v>25</v>
      </c>
    </row>
    <row r="60" spans="1:6" x14ac:dyDescent="0.25">
      <c r="A60" s="4" t="s">
        <v>202</v>
      </c>
      <c r="B60" s="4" t="s">
        <v>103</v>
      </c>
      <c r="C60" s="10">
        <v>0.5411343425736892</v>
      </c>
      <c r="D60" s="4">
        <v>9</v>
      </c>
      <c r="E60" s="4" t="s">
        <v>267</v>
      </c>
      <c r="F60" s="4">
        <v>27</v>
      </c>
    </row>
    <row r="61" spans="1:6" x14ac:dyDescent="0.25">
      <c r="A61" s="4" t="s">
        <v>227</v>
      </c>
      <c r="B61" s="4" t="s">
        <v>104</v>
      </c>
      <c r="C61" s="10">
        <v>0.88146298876657458</v>
      </c>
      <c r="D61" s="4">
        <v>9</v>
      </c>
      <c r="E61" s="4" t="s">
        <v>267</v>
      </c>
      <c r="F61" s="4">
        <v>28</v>
      </c>
    </row>
    <row r="62" spans="1:6" x14ac:dyDescent="0.25">
      <c r="A62" s="4" t="s">
        <v>204</v>
      </c>
      <c r="B62" s="4" t="s">
        <v>105</v>
      </c>
      <c r="C62" s="10">
        <v>0.56164759866708192</v>
      </c>
      <c r="D62" s="4">
        <v>9</v>
      </c>
      <c r="E62" s="4" t="s">
        <v>270</v>
      </c>
      <c r="F62" s="4">
        <v>2</v>
      </c>
    </row>
    <row r="63" spans="1:6" x14ac:dyDescent="0.25">
      <c r="A63" s="4" t="s">
        <v>175</v>
      </c>
      <c r="B63" s="4" t="s">
        <v>106</v>
      </c>
      <c r="C63" s="10">
        <v>0.27986771081804585</v>
      </c>
      <c r="D63" s="4">
        <v>9</v>
      </c>
      <c r="E63" s="4" t="s">
        <v>270</v>
      </c>
      <c r="F63" s="4">
        <v>9</v>
      </c>
    </row>
    <row r="64" spans="1:6" x14ac:dyDescent="0.25">
      <c r="A64" s="4" t="s">
        <v>173</v>
      </c>
      <c r="B64" s="4" t="s">
        <v>107</v>
      </c>
      <c r="C64" s="10">
        <v>0.27536028511221933</v>
      </c>
      <c r="D64" s="4">
        <v>9</v>
      </c>
      <c r="E64" s="4" t="s">
        <v>270</v>
      </c>
      <c r="F64" s="4">
        <v>11</v>
      </c>
    </row>
    <row r="65" spans="1:6" x14ac:dyDescent="0.25">
      <c r="A65" s="4" t="s">
        <v>218</v>
      </c>
      <c r="B65" s="4" t="s">
        <v>108</v>
      </c>
      <c r="C65" s="10">
        <v>0.78342354965145899</v>
      </c>
      <c r="D65" s="4">
        <v>9</v>
      </c>
      <c r="E65" s="4" t="s">
        <v>270</v>
      </c>
      <c r="F65" s="4">
        <v>22</v>
      </c>
    </row>
    <row r="66" spans="1:6" x14ac:dyDescent="0.25">
      <c r="A66" s="4" t="s">
        <v>197</v>
      </c>
      <c r="B66" s="4" t="s">
        <v>109</v>
      </c>
      <c r="C66" s="10">
        <v>0.48863969767302273</v>
      </c>
      <c r="D66" s="4">
        <v>9</v>
      </c>
      <c r="E66" s="4" t="s">
        <v>270</v>
      </c>
      <c r="F66" s="4">
        <v>27</v>
      </c>
    </row>
    <row r="67" spans="1:6" x14ac:dyDescent="0.25">
      <c r="A67" s="4" t="s">
        <v>239</v>
      </c>
      <c r="B67" s="4" t="s">
        <v>111</v>
      </c>
      <c r="C67" s="10">
        <v>0.97640050986050986</v>
      </c>
      <c r="D67" s="4">
        <v>9</v>
      </c>
      <c r="E67" s="4" t="s">
        <v>270</v>
      </c>
      <c r="F67" s="4">
        <v>28</v>
      </c>
    </row>
    <row r="68" spans="1:6" x14ac:dyDescent="0.25">
      <c r="A68" s="4" t="s">
        <v>167</v>
      </c>
      <c r="B68" s="4" t="s">
        <v>112</v>
      </c>
      <c r="C68" s="10">
        <v>0.1916454125104976</v>
      </c>
      <c r="D68" s="4">
        <v>9</v>
      </c>
      <c r="E68" s="4" t="s">
        <v>269</v>
      </c>
      <c r="F68" s="4">
        <v>2</v>
      </c>
    </row>
    <row r="69" spans="1:6" x14ac:dyDescent="0.25">
      <c r="A69" s="4" t="s">
        <v>220</v>
      </c>
      <c r="B69" s="4" t="s">
        <v>113</v>
      </c>
      <c r="C69" s="10">
        <v>0.81581047283179065</v>
      </c>
      <c r="D69" s="4">
        <v>9</v>
      </c>
      <c r="E69" s="4" t="s">
        <v>269</v>
      </c>
      <c r="F69" s="4">
        <v>6</v>
      </c>
    </row>
    <row r="70" spans="1:6" x14ac:dyDescent="0.25">
      <c r="A70" s="4" t="s">
        <v>164</v>
      </c>
      <c r="B70" s="4" t="s">
        <v>114</v>
      </c>
      <c r="C70" s="10">
        <v>0.15908299277529758</v>
      </c>
      <c r="D70" s="4">
        <v>9</v>
      </c>
      <c r="E70" s="4" t="s">
        <v>269</v>
      </c>
      <c r="F70" s="4">
        <v>7</v>
      </c>
    </row>
    <row r="71" spans="1:6" x14ac:dyDescent="0.25">
      <c r="A71" s="4" t="s">
        <v>230</v>
      </c>
      <c r="B71" s="4" t="s">
        <v>115</v>
      </c>
      <c r="C71" s="10">
        <v>0.90728721596706463</v>
      </c>
      <c r="D71" s="4">
        <v>9</v>
      </c>
      <c r="E71" s="4" t="s">
        <v>269</v>
      </c>
      <c r="F71" s="4">
        <v>21</v>
      </c>
    </row>
    <row r="72" spans="1:6" x14ac:dyDescent="0.25">
      <c r="A72" s="4" t="s">
        <v>216</v>
      </c>
      <c r="B72" s="4" t="s">
        <v>116</v>
      </c>
      <c r="C72" s="10">
        <v>0.74407043496361147</v>
      </c>
      <c r="D72" s="4">
        <v>9</v>
      </c>
      <c r="E72" s="4" t="s">
        <v>269</v>
      </c>
      <c r="F72" s="4">
        <v>29</v>
      </c>
    </row>
    <row r="73" spans="1:6" x14ac:dyDescent="0.25">
      <c r="A73" s="4" t="s">
        <v>162</v>
      </c>
      <c r="B73" s="4" t="s">
        <v>117</v>
      </c>
      <c r="C73" s="10">
        <v>0.15709942012884859</v>
      </c>
      <c r="D73" s="4">
        <v>9</v>
      </c>
      <c r="E73" s="4" t="s">
        <v>269</v>
      </c>
      <c r="F73" s="4">
        <v>30</v>
      </c>
    </row>
    <row r="74" spans="1:6" x14ac:dyDescent="0.25">
      <c r="A74" s="4" t="s">
        <v>236</v>
      </c>
      <c r="B74" s="4" t="s">
        <v>118</v>
      </c>
      <c r="C74" s="10">
        <v>0.95898018638296312</v>
      </c>
      <c r="D74" s="4">
        <v>14</v>
      </c>
      <c r="E74" s="4" t="s">
        <v>268</v>
      </c>
      <c r="F74" s="4">
        <v>2</v>
      </c>
    </row>
    <row r="75" spans="1:6" x14ac:dyDescent="0.25">
      <c r="A75" s="4" t="s">
        <v>156</v>
      </c>
      <c r="B75" s="4" t="s">
        <v>119</v>
      </c>
      <c r="C75" s="10">
        <v>9.8943920300253119E-2</v>
      </c>
      <c r="D75" s="4">
        <v>14</v>
      </c>
      <c r="E75" s="4" t="s">
        <v>268</v>
      </c>
      <c r="F75" s="4">
        <v>6</v>
      </c>
    </row>
    <row r="76" spans="1:6" x14ac:dyDescent="0.25">
      <c r="A76" s="4" t="s">
        <v>186</v>
      </c>
      <c r="B76" s="4" t="s">
        <v>120</v>
      </c>
      <c r="C76" s="10">
        <v>0.38551341964075392</v>
      </c>
      <c r="D76" s="4">
        <v>14</v>
      </c>
      <c r="E76" s="4" t="s">
        <v>268</v>
      </c>
      <c r="F76" s="4">
        <v>7</v>
      </c>
    </row>
    <row r="77" spans="1:6" x14ac:dyDescent="0.25">
      <c r="A77" s="4" t="s">
        <v>217</v>
      </c>
      <c r="B77" s="4" t="s">
        <v>121</v>
      </c>
      <c r="C77" s="10">
        <v>0.75064043715219808</v>
      </c>
      <c r="D77" s="4">
        <v>14</v>
      </c>
      <c r="E77" s="4" t="s">
        <v>268</v>
      </c>
      <c r="F77" s="4">
        <v>24</v>
      </c>
    </row>
    <row r="78" spans="1:6" x14ac:dyDescent="0.25">
      <c r="A78" s="4" t="s">
        <v>183</v>
      </c>
      <c r="B78" s="4" t="s">
        <v>122</v>
      </c>
      <c r="C78" s="10">
        <v>0.36864746000692439</v>
      </c>
      <c r="D78" s="4">
        <v>14</v>
      </c>
      <c r="E78" s="4" t="s">
        <v>268</v>
      </c>
      <c r="F78" s="4">
        <v>27</v>
      </c>
    </row>
    <row r="79" spans="1:6" x14ac:dyDescent="0.25">
      <c r="A79" s="4" t="s">
        <v>237</v>
      </c>
      <c r="B79" s="4" t="s">
        <v>123</v>
      </c>
      <c r="C79" s="10">
        <v>0.96309002111346798</v>
      </c>
      <c r="D79" s="4">
        <v>14</v>
      </c>
      <c r="E79" s="4" t="s">
        <v>268</v>
      </c>
      <c r="F79" s="4">
        <v>30</v>
      </c>
    </row>
    <row r="80" spans="1:6" x14ac:dyDescent="0.25">
      <c r="A80" s="4" t="s">
        <v>212</v>
      </c>
      <c r="B80" s="4" t="s">
        <v>124</v>
      </c>
      <c r="C80" s="10">
        <v>0.70766166384063534</v>
      </c>
      <c r="D80" s="4">
        <v>14</v>
      </c>
      <c r="E80" s="4" t="s">
        <v>267</v>
      </c>
      <c r="F80" s="4">
        <v>7</v>
      </c>
    </row>
    <row r="81" spans="1:6" x14ac:dyDescent="0.25">
      <c r="A81" s="4" t="s">
        <v>163</v>
      </c>
      <c r="B81" s="4" t="s">
        <v>125</v>
      </c>
      <c r="C81" s="10">
        <v>0.15735742752723603</v>
      </c>
      <c r="D81" s="4">
        <v>14</v>
      </c>
      <c r="E81" s="4" t="s">
        <v>267</v>
      </c>
      <c r="F81" s="4">
        <v>8</v>
      </c>
    </row>
    <row r="82" spans="1:6" x14ac:dyDescent="0.25">
      <c r="A82" s="4" t="s">
        <v>224</v>
      </c>
      <c r="B82" s="4" t="s">
        <v>126</v>
      </c>
      <c r="C82" s="10">
        <v>0.85338435148061165</v>
      </c>
      <c r="D82" s="4">
        <v>14</v>
      </c>
      <c r="E82" s="4" t="s">
        <v>267</v>
      </c>
      <c r="F82" s="4">
        <v>11</v>
      </c>
    </row>
    <row r="83" spans="1:6" x14ac:dyDescent="0.25">
      <c r="A83" s="4" t="s">
        <v>177</v>
      </c>
      <c r="B83" s="4" t="s">
        <v>127</v>
      </c>
      <c r="C83" s="10">
        <v>0.31757287479403107</v>
      </c>
      <c r="D83" s="4">
        <v>14</v>
      </c>
      <c r="E83" s="4" t="s">
        <v>267</v>
      </c>
      <c r="F83" s="4">
        <v>25</v>
      </c>
    </row>
    <row r="84" spans="1:6" x14ac:dyDescent="0.25">
      <c r="A84" s="4" t="s">
        <v>184</v>
      </c>
      <c r="B84" s="4" t="s">
        <v>128</v>
      </c>
      <c r="C84" s="10">
        <v>0.36920988681483624</v>
      </c>
      <c r="D84" s="4">
        <v>14</v>
      </c>
      <c r="E84" s="4" t="s">
        <v>267</v>
      </c>
      <c r="F84" s="4">
        <v>27</v>
      </c>
    </row>
    <row r="85" spans="1:6" x14ac:dyDescent="0.25">
      <c r="A85" s="4" t="s">
        <v>223</v>
      </c>
      <c r="B85" s="4" t="s">
        <v>129</v>
      </c>
      <c r="C85" s="10">
        <v>0.84925819580949147</v>
      </c>
      <c r="D85" s="4">
        <v>14</v>
      </c>
      <c r="E85" s="4" t="s">
        <v>267</v>
      </c>
      <c r="F85" s="4">
        <v>28</v>
      </c>
    </row>
    <row r="86" spans="1:6" x14ac:dyDescent="0.25">
      <c r="A86" s="4" t="s">
        <v>180</v>
      </c>
      <c r="B86" s="4" t="s">
        <v>130</v>
      </c>
      <c r="C86" s="10">
        <v>0.33614677241988511</v>
      </c>
      <c r="D86" s="4">
        <v>14</v>
      </c>
      <c r="E86" s="4" t="s">
        <v>270</v>
      </c>
      <c r="F86" s="4">
        <v>2</v>
      </c>
    </row>
    <row r="87" spans="1:6" x14ac:dyDescent="0.25">
      <c r="A87" s="4" t="s">
        <v>240</v>
      </c>
      <c r="B87" s="4" t="s">
        <v>131</v>
      </c>
      <c r="C87" s="10">
        <v>0.97787437358717522</v>
      </c>
      <c r="D87" s="4">
        <v>14</v>
      </c>
      <c r="E87" s="4" t="s">
        <v>270</v>
      </c>
      <c r="F87" s="4">
        <v>9</v>
      </c>
    </row>
    <row r="88" spans="1:6" x14ac:dyDescent="0.25">
      <c r="A88" s="4" t="s">
        <v>221</v>
      </c>
      <c r="B88" s="4" t="s">
        <v>132</v>
      </c>
      <c r="C88" s="10">
        <v>0.81818391761968456</v>
      </c>
      <c r="D88" s="4">
        <v>14</v>
      </c>
      <c r="E88" s="4" t="s">
        <v>270</v>
      </c>
      <c r="F88" s="4">
        <v>11</v>
      </c>
    </row>
    <row r="89" spans="1:6" x14ac:dyDescent="0.25">
      <c r="A89" s="4" t="s">
        <v>158</v>
      </c>
      <c r="B89" s="4" t="s">
        <v>133</v>
      </c>
      <c r="C89" s="10">
        <v>0.10994008501923014</v>
      </c>
      <c r="D89" s="4">
        <v>14</v>
      </c>
      <c r="E89" s="4" t="s">
        <v>270</v>
      </c>
      <c r="F89" s="4">
        <v>22</v>
      </c>
    </row>
    <row r="90" spans="1:6" x14ac:dyDescent="0.25">
      <c r="A90" s="4" t="s">
        <v>174</v>
      </c>
      <c r="B90" s="4" t="s">
        <v>134</v>
      </c>
      <c r="C90" s="10">
        <v>0.27603847330489717</v>
      </c>
      <c r="D90" s="4">
        <v>14</v>
      </c>
      <c r="E90" s="4" t="s">
        <v>270</v>
      </c>
      <c r="F90" s="4">
        <v>27</v>
      </c>
    </row>
    <row r="91" spans="1:6" x14ac:dyDescent="0.25">
      <c r="A91" s="4" t="s">
        <v>241</v>
      </c>
      <c r="B91" s="4" t="s">
        <v>136</v>
      </c>
      <c r="C91" s="10">
        <v>0.97993103101490509</v>
      </c>
      <c r="D91" s="4">
        <v>14</v>
      </c>
      <c r="E91" s="4" t="s">
        <v>270</v>
      </c>
      <c r="F91" s="4">
        <v>28</v>
      </c>
    </row>
    <row r="92" spans="1:6" x14ac:dyDescent="0.25">
      <c r="A92" s="4" t="s">
        <v>155</v>
      </c>
      <c r="B92" s="4" t="s">
        <v>137</v>
      </c>
      <c r="C92" s="10">
        <v>9.1439925839487457E-2</v>
      </c>
      <c r="D92" s="4">
        <v>14</v>
      </c>
      <c r="E92" s="4" t="s">
        <v>269</v>
      </c>
      <c r="F92" s="4">
        <v>2</v>
      </c>
    </row>
    <row r="93" spans="1:6" x14ac:dyDescent="0.25">
      <c r="A93" s="4" t="s">
        <v>150</v>
      </c>
      <c r="B93" s="4" t="s">
        <v>138</v>
      </c>
      <c r="C93" s="10">
        <v>5.7163935685597966E-3</v>
      </c>
      <c r="D93" s="4">
        <v>14</v>
      </c>
      <c r="E93" s="4" t="s">
        <v>269</v>
      </c>
      <c r="F93" s="4">
        <v>6</v>
      </c>
    </row>
    <row r="94" spans="1:6" x14ac:dyDescent="0.25">
      <c r="A94" s="4" t="s">
        <v>210</v>
      </c>
      <c r="B94" s="4" t="s">
        <v>139</v>
      </c>
      <c r="C94" s="10">
        <v>0.66352882399172497</v>
      </c>
      <c r="D94" s="4">
        <v>14</v>
      </c>
      <c r="E94" s="4" t="s">
        <v>269</v>
      </c>
      <c r="F94" s="4">
        <v>7</v>
      </c>
    </row>
    <row r="95" spans="1:6" x14ac:dyDescent="0.25">
      <c r="A95" s="4" t="s">
        <v>190</v>
      </c>
      <c r="B95" s="4" t="s">
        <v>140</v>
      </c>
      <c r="C95" s="10">
        <v>0.42991529406635931</v>
      </c>
      <c r="D95" s="4">
        <v>14</v>
      </c>
      <c r="E95" s="4" t="s">
        <v>269</v>
      </c>
      <c r="F95" s="4">
        <v>21</v>
      </c>
    </row>
    <row r="96" spans="1:6" x14ac:dyDescent="0.25">
      <c r="A96" s="4" t="s">
        <v>189</v>
      </c>
      <c r="B96" s="4" t="s">
        <v>141</v>
      </c>
      <c r="C96" s="10">
        <v>0.3904821768504757</v>
      </c>
      <c r="D96" s="4">
        <v>14</v>
      </c>
      <c r="E96" s="4" t="s">
        <v>269</v>
      </c>
      <c r="F96" s="4">
        <v>29</v>
      </c>
    </row>
    <row r="97" spans="1:6" x14ac:dyDescent="0.25">
      <c r="A97" s="4" t="s">
        <v>209</v>
      </c>
      <c r="B97" s="4" t="s">
        <v>142</v>
      </c>
      <c r="C97" s="10">
        <v>0.63591634003617381</v>
      </c>
      <c r="D97" s="4">
        <v>14</v>
      </c>
      <c r="E97" s="4" t="s">
        <v>269</v>
      </c>
      <c r="F97" s="4">
        <v>30</v>
      </c>
    </row>
  </sheetData>
  <sortState ref="A2:F97">
    <sortCondition ref="D2:D97"/>
    <sortCondition ref="E2:E97" customList="bot,acam,smit,bter"/>
    <sortCondition ref="F2:F9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2" sqref="I12"/>
    </sheetView>
  </sheetViews>
  <sheetFormatPr defaultColWidth="8.85546875" defaultRowHeight="15" x14ac:dyDescent="0.25"/>
  <cols>
    <col min="1" max="1" width="12.7109375" bestFit="1" customWidth="1"/>
    <col min="2" max="2" width="10" style="4" bestFit="1" customWidth="1"/>
    <col min="3" max="4" width="10" bestFit="1" customWidth="1"/>
    <col min="5" max="5" width="11" bestFit="1" customWidth="1"/>
  </cols>
  <sheetData>
    <row r="1" spans="1:6" ht="15.75" thickBot="1" x14ac:dyDescent="0.3">
      <c r="A1" s="12"/>
      <c r="B1" s="23" t="s">
        <v>245</v>
      </c>
      <c r="C1" s="24" t="s">
        <v>248</v>
      </c>
      <c r="D1" s="24" t="s">
        <v>246</v>
      </c>
      <c r="E1" s="25" t="s">
        <v>247</v>
      </c>
      <c r="F1" s="11"/>
    </row>
    <row r="2" spans="1:6" x14ac:dyDescent="0.25">
      <c r="A2" s="58" t="s">
        <v>249</v>
      </c>
      <c r="B2" s="15" t="s">
        <v>43</v>
      </c>
      <c r="C2" s="16" t="s">
        <v>68</v>
      </c>
      <c r="D2" s="16" t="s">
        <v>93</v>
      </c>
      <c r="E2" s="17" t="s">
        <v>118</v>
      </c>
      <c r="F2" s="13" t="s">
        <v>253</v>
      </c>
    </row>
    <row r="3" spans="1:6" x14ac:dyDescent="0.25">
      <c r="A3" s="59"/>
      <c r="B3" s="18" t="s">
        <v>44</v>
      </c>
      <c r="C3" s="7" t="s">
        <v>69</v>
      </c>
      <c r="D3" s="7" t="s">
        <v>94</v>
      </c>
      <c r="E3" s="19" t="s">
        <v>119</v>
      </c>
      <c r="F3" s="14" t="s">
        <v>254</v>
      </c>
    </row>
    <row r="4" spans="1:6" x14ac:dyDescent="0.25">
      <c r="A4" s="59"/>
      <c r="B4" s="18" t="s">
        <v>45</v>
      </c>
      <c r="C4" s="7" t="s">
        <v>70</v>
      </c>
      <c r="D4" s="7" t="s">
        <v>95</v>
      </c>
      <c r="E4" s="19" t="s">
        <v>120</v>
      </c>
      <c r="F4" s="14" t="s">
        <v>255</v>
      </c>
    </row>
    <row r="5" spans="1:6" x14ac:dyDescent="0.25">
      <c r="A5" s="59"/>
      <c r="B5" s="18" t="s">
        <v>46</v>
      </c>
      <c r="C5" s="7" t="s">
        <v>71</v>
      </c>
      <c r="D5" s="7" t="s">
        <v>96</v>
      </c>
      <c r="E5" s="19" t="s">
        <v>121</v>
      </c>
      <c r="F5" s="14" t="s">
        <v>256</v>
      </c>
    </row>
    <row r="6" spans="1:6" x14ac:dyDescent="0.25">
      <c r="A6" s="59"/>
      <c r="B6" s="18" t="s">
        <v>47</v>
      </c>
      <c r="C6" s="7" t="s">
        <v>72</v>
      </c>
      <c r="D6" s="7" t="s">
        <v>97</v>
      </c>
      <c r="E6" s="19" t="s">
        <v>122</v>
      </c>
      <c r="F6" s="14" t="s">
        <v>257</v>
      </c>
    </row>
    <row r="7" spans="1:6" x14ac:dyDescent="0.25">
      <c r="A7" s="59"/>
      <c r="B7" s="18" t="s">
        <v>48</v>
      </c>
      <c r="C7" s="7" t="s">
        <v>73</v>
      </c>
      <c r="D7" s="7" t="s">
        <v>98</v>
      </c>
      <c r="E7" s="19" t="s">
        <v>123</v>
      </c>
      <c r="F7" s="14" t="s">
        <v>258</v>
      </c>
    </row>
    <row r="8" spans="1:6" x14ac:dyDescent="0.25">
      <c r="A8" s="59" t="s">
        <v>250</v>
      </c>
      <c r="B8" s="18" t="s">
        <v>49</v>
      </c>
      <c r="C8" s="7" t="s">
        <v>74</v>
      </c>
      <c r="D8" s="7" t="s">
        <v>99</v>
      </c>
      <c r="E8" s="19" t="s">
        <v>124</v>
      </c>
      <c r="F8" s="14" t="s">
        <v>255</v>
      </c>
    </row>
    <row r="9" spans="1:6" x14ac:dyDescent="0.25">
      <c r="A9" s="59"/>
      <c r="B9" s="18" t="s">
        <v>50</v>
      </c>
      <c r="C9" s="7" t="s">
        <v>75</v>
      </c>
      <c r="D9" s="7" t="s">
        <v>100</v>
      </c>
      <c r="E9" s="19" t="s">
        <v>125</v>
      </c>
      <c r="F9" s="14" t="s">
        <v>259</v>
      </c>
    </row>
    <row r="10" spans="1:6" x14ac:dyDescent="0.25">
      <c r="A10" s="59"/>
      <c r="B10" s="18" t="s">
        <v>51</v>
      </c>
      <c r="C10" s="7" t="s">
        <v>76</v>
      </c>
      <c r="D10" s="7" t="s">
        <v>101</v>
      </c>
      <c r="E10" s="19" t="s">
        <v>126</v>
      </c>
      <c r="F10" s="14" t="s">
        <v>260</v>
      </c>
    </row>
    <row r="11" spans="1:6" x14ac:dyDescent="0.25">
      <c r="A11" s="59"/>
      <c r="B11" s="18" t="s">
        <v>52</v>
      </c>
      <c r="C11" s="7" t="s">
        <v>77</v>
      </c>
      <c r="D11" s="7" t="s">
        <v>102</v>
      </c>
      <c r="E11" s="19" t="s">
        <v>127</v>
      </c>
      <c r="F11" s="14" t="s">
        <v>261</v>
      </c>
    </row>
    <row r="12" spans="1:6" x14ac:dyDescent="0.25">
      <c r="A12" s="59"/>
      <c r="B12" s="18" t="s">
        <v>53</v>
      </c>
      <c r="C12" s="7" t="s">
        <v>78</v>
      </c>
      <c r="D12" s="7" t="s">
        <v>103</v>
      </c>
      <c r="E12" s="19" t="s">
        <v>128</v>
      </c>
      <c r="F12" s="14" t="s">
        <v>257</v>
      </c>
    </row>
    <row r="13" spans="1:6" x14ac:dyDescent="0.25">
      <c r="A13" s="59"/>
      <c r="B13" s="18" t="s">
        <v>54</v>
      </c>
      <c r="C13" s="7" t="s">
        <v>79</v>
      </c>
      <c r="D13" s="7" t="s">
        <v>104</v>
      </c>
      <c r="E13" s="19" t="s">
        <v>129</v>
      </c>
      <c r="F13" s="14" t="s">
        <v>262</v>
      </c>
    </row>
    <row r="14" spans="1:6" x14ac:dyDescent="0.25">
      <c r="A14" s="59" t="s">
        <v>251</v>
      </c>
      <c r="B14" s="18" t="s">
        <v>55</v>
      </c>
      <c r="C14" s="7" t="s">
        <v>80</v>
      </c>
      <c r="D14" s="7" t="s">
        <v>105</v>
      </c>
      <c r="E14" s="19" t="s">
        <v>130</v>
      </c>
      <c r="F14" s="14" t="s">
        <v>253</v>
      </c>
    </row>
    <row r="15" spans="1:6" x14ac:dyDescent="0.25">
      <c r="A15" s="59"/>
      <c r="B15" s="18" t="s">
        <v>56</v>
      </c>
      <c r="C15" s="7" t="s">
        <v>81</v>
      </c>
      <c r="D15" s="7" t="s">
        <v>106</v>
      </c>
      <c r="E15" s="19" t="s">
        <v>131</v>
      </c>
      <c r="F15" s="14" t="s">
        <v>263</v>
      </c>
    </row>
    <row r="16" spans="1:6" x14ac:dyDescent="0.25">
      <c r="A16" s="59"/>
      <c r="B16" s="18" t="s">
        <v>57</v>
      </c>
      <c r="C16" s="7" t="s">
        <v>82</v>
      </c>
      <c r="D16" s="7" t="s">
        <v>107</v>
      </c>
      <c r="E16" s="19" t="s">
        <v>132</v>
      </c>
      <c r="F16" s="14" t="s">
        <v>260</v>
      </c>
    </row>
    <row r="17" spans="1:6" x14ac:dyDescent="0.25">
      <c r="A17" s="59"/>
      <c r="B17" s="18" t="s">
        <v>58</v>
      </c>
      <c r="C17" s="7" t="s">
        <v>83</v>
      </c>
      <c r="D17" s="7" t="s">
        <v>108</v>
      </c>
      <c r="E17" s="19" t="s">
        <v>133</v>
      </c>
      <c r="F17" s="14" t="s">
        <v>264</v>
      </c>
    </row>
    <row r="18" spans="1:6" x14ac:dyDescent="0.25">
      <c r="A18" s="59"/>
      <c r="B18" s="18" t="s">
        <v>60</v>
      </c>
      <c r="C18" s="7" t="s">
        <v>85</v>
      </c>
      <c r="D18" s="7" t="s">
        <v>110</v>
      </c>
      <c r="E18" s="19" t="s">
        <v>135</v>
      </c>
      <c r="F18" s="14" t="s">
        <v>257</v>
      </c>
    </row>
    <row r="19" spans="1:6" x14ac:dyDescent="0.25">
      <c r="A19" s="59"/>
      <c r="B19" s="18" t="s">
        <v>61</v>
      </c>
      <c r="C19" s="7" t="s">
        <v>86</v>
      </c>
      <c r="D19" s="7" t="s">
        <v>111</v>
      </c>
      <c r="E19" s="19" t="s">
        <v>136</v>
      </c>
      <c r="F19" s="14" t="s">
        <v>262</v>
      </c>
    </row>
    <row r="20" spans="1:6" x14ac:dyDescent="0.25">
      <c r="A20" s="59" t="s">
        <v>252</v>
      </c>
      <c r="B20" s="18" t="s">
        <v>62</v>
      </c>
      <c r="C20" s="7" t="s">
        <v>87</v>
      </c>
      <c r="D20" s="7" t="s">
        <v>112</v>
      </c>
      <c r="E20" s="19" t="s">
        <v>137</v>
      </c>
      <c r="F20" s="14" t="s">
        <v>253</v>
      </c>
    </row>
    <row r="21" spans="1:6" x14ac:dyDescent="0.25">
      <c r="A21" s="59"/>
      <c r="B21" s="18" t="s">
        <v>63</v>
      </c>
      <c r="C21" s="7" t="s">
        <v>88</v>
      </c>
      <c r="D21" s="7" t="s">
        <v>113</v>
      </c>
      <c r="E21" s="19" t="s">
        <v>138</v>
      </c>
      <c r="F21" s="14" t="s">
        <v>254</v>
      </c>
    </row>
    <row r="22" spans="1:6" x14ac:dyDescent="0.25">
      <c r="A22" s="59"/>
      <c r="B22" s="18" t="s">
        <v>64</v>
      </c>
      <c r="C22" s="7" t="s">
        <v>89</v>
      </c>
      <c r="D22" s="7" t="s">
        <v>114</v>
      </c>
      <c r="E22" s="19" t="s">
        <v>139</v>
      </c>
      <c r="F22" s="14" t="s">
        <v>255</v>
      </c>
    </row>
    <row r="23" spans="1:6" x14ac:dyDescent="0.25">
      <c r="A23" s="59"/>
      <c r="B23" s="18" t="s">
        <v>65</v>
      </c>
      <c r="C23" s="7" t="s">
        <v>90</v>
      </c>
      <c r="D23" s="7" t="s">
        <v>115</v>
      </c>
      <c r="E23" s="19" t="s">
        <v>140</v>
      </c>
      <c r="F23" s="14" t="s">
        <v>265</v>
      </c>
    </row>
    <row r="24" spans="1:6" x14ac:dyDescent="0.25">
      <c r="A24" s="59"/>
      <c r="B24" s="18" t="s">
        <v>66</v>
      </c>
      <c r="C24" s="7" t="s">
        <v>91</v>
      </c>
      <c r="D24" s="7" t="s">
        <v>116</v>
      </c>
      <c r="E24" s="19" t="s">
        <v>141</v>
      </c>
      <c r="F24" s="14" t="s">
        <v>266</v>
      </c>
    </row>
    <row r="25" spans="1:6" ht="15.75" thickBot="1" x14ac:dyDescent="0.3">
      <c r="A25" s="60"/>
      <c r="B25" s="20" t="s">
        <v>67</v>
      </c>
      <c r="C25" s="21" t="s">
        <v>92</v>
      </c>
      <c r="D25" s="21" t="s">
        <v>117</v>
      </c>
      <c r="E25" s="22" t="s">
        <v>142</v>
      </c>
      <c r="F25" s="26" t="s">
        <v>258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Data</vt:lpstr>
      <vt:lpstr>Labels for Sample Prep</vt:lpstr>
      <vt:lpstr>Sample Order for Extraction</vt:lpstr>
      <vt:lpstr>Sheet4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Katy Breakwell</dc:creator>
  <cp:lastModifiedBy>Miss Katy Breakwell</cp:lastModifiedBy>
  <cp:lastPrinted>2015-07-29T01:21:22Z</cp:lastPrinted>
  <dcterms:created xsi:type="dcterms:W3CDTF">2015-07-28T23:30:37Z</dcterms:created>
  <dcterms:modified xsi:type="dcterms:W3CDTF">2016-06-02T05:14:07Z</dcterms:modified>
</cp:coreProperties>
</file>