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0" i="1" l="1"/>
  <c r="S9" i="1"/>
  <c r="L13" i="1"/>
  <c r="K13" i="1"/>
  <c r="J13" i="1"/>
  <c r="H13" i="1"/>
  <c r="F13" i="1"/>
  <c r="D13" i="1"/>
  <c r="I13" i="1"/>
  <c r="E13" i="1"/>
  <c r="L12" i="1" l="1"/>
  <c r="K12" i="1"/>
  <c r="J12" i="1"/>
  <c r="H12" i="1"/>
  <c r="F12" i="1"/>
  <c r="D12" i="1"/>
  <c r="I12" i="1"/>
  <c r="E12" i="1"/>
  <c r="L11" i="1" l="1"/>
  <c r="K11" i="1"/>
  <c r="J11" i="1"/>
  <c r="H11" i="1"/>
  <c r="F11" i="1"/>
  <c r="D11" i="1"/>
  <c r="I11" i="1"/>
  <c r="E11" i="1"/>
  <c r="S4" i="1" l="1"/>
  <c r="L10" i="1"/>
  <c r="K10" i="1"/>
  <c r="J10" i="1"/>
  <c r="H10" i="1"/>
  <c r="F10" i="1"/>
  <c r="D10" i="1"/>
  <c r="I10" i="1"/>
  <c r="E10" i="1"/>
  <c r="L9" i="1" l="1"/>
  <c r="K9" i="1"/>
  <c r="J9" i="1"/>
  <c r="H9" i="1"/>
  <c r="F9" i="1"/>
  <c r="D9" i="1"/>
  <c r="I9" i="1"/>
  <c r="E9" i="1"/>
  <c r="S5" i="1" l="1"/>
  <c r="S19" i="1" s="1"/>
  <c r="S17" i="1"/>
  <c r="L8" i="1"/>
  <c r="K8" i="1"/>
  <c r="J8" i="1"/>
  <c r="H8" i="1"/>
  <c r="F8" i="1"/>
  <c r="D8" i="1"/>
  <c r="I8" i="1"/>
  <c r="E8" i="1"/>
  <c r="L7" i="1" l="1"/>
  <c r="K7" i="1"/>
  <c r="J7" i="1"/>
  <c r="H7" i="1"/>
  <c r="F7" i="1"/>
  <c r="D7" i="1"/>
  <c r="I7" i="1"/>
  <c r="E7" i="1"/>
  <c r="L6" i="1" l="1"/>
  <c r="K6" i="1"/>
  <c r="J6" i="1"/>
  <c r="H6" i="1"/>
  <c r="F6" i="1"/>
  <c r="D6" i="1"/>
  <c r="I6" i="1"/>
  <c r="E6" i="1"/>
  <c r="S20" i="1" l="1"/>
  <c r="I5" i="1" l="1"/>
  <c r="H5" i="1"/>
  <c r="E5" i="1"/>
  <c r="D5" i="1"/>
  <c r="I4" i="1" l="1"/>
  <c r="J5" i="1" s="1"/>
  <c r="H4" i="1"/>
  <c r="E4" i="1"/>
  <c r="F5" i="1" s="1"/>
  <c r="D4" i="1"/>
  <c r="L5" i="1" l="1"/>
  <c r="K5" i="1"/>
  <c r="S11" i="1"/>
  <c r="S12" i="1" s="1"/>
  <c r="S3" i="1" l="1"/>
  <c r="I3" i="1"/>
  <c r="H3" i="1"/>
  <c r="E3" i="1"/>
  <c r="D3" i="1"/>
  <c r="S18" i="1" s="1"/>
  <c r="I2" i="1"/>
  <c r="E2" i="1"/>
  <c r="S2" i="1"/>
  <c r="F3" i="1" l="1"/>
  <c r="F4" i="1"/>
  <c r="J3" i="1"/>
  <c r="J4" i="1"/>
  <c r="L4" i="1" s="1"/>
  <c r="L3" i="1" l="1"/>
  <c r="S7" i="1"/>
  <c r="S15" i="1" s="1"/>
  <c r="K4" i="1"/>
  <c r="K3" i="1"/>
  <c r="S6" i="1"/>
  <c r="S14"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R4" authorId="0" shapeId="0">
      <text>
        <r>
          <rPr>
            <b/>
            <sz val="9"/>
            <color indexed="81"/>
            <rFont val="Tahoma"/>
            <charset val="1"/>
          </rPr>
          <t>James Ryan:</t>
        </r>
        <r>
          <rPr>
            <sz val="9"/>
            <color indexed="81"/>
            <rFont val="Tahoma"/>
            <charset val="1"/>
          </rPr>
          <t xml:space="preserve">
5-day rolling average - must update to 7 days when available</t>
        </r>
      </text>
    </comment>
    <comment ref="R5" authorId="0" shapeId="0">
      <text>
        <r>
          <rPr>
            <b/>
            <sz val="9"/>
            <color indexed="81"/>
            <rFont val="Tahoma"/>
            <charset val="1"/>
          </rPr>
          <t>James Ryan:</t>
        </r>
        <r>
          <rPr>
            <sz val="9"/>
            <color indexed="81"/>
            <rFont val="Tahoma"/>
            <charset val="1"/>
          </rPr>
          <t xml:space="preserve">
5-day rolling average - must update to 7 days when available</t>
        </r>
      </text>
    </comment>
    <comment ref="R6"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R9"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half this number as an estimate of individuals who have natural immunity.</t>
        </r>
      </text>
    </comment>
    <comment ref="R14"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R15"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R17" authorId="0" shapeId="0">
      <text>
        <r>
          <rPr>
            <b/>
            <sz val="9"/>
            <color indexed="81"/>
            <rFont val="Tahoma"/>
            <family val="2"/>
          </rPr>
          <t>James Ryan:</t>
        </r>
        <r>
          <rPr>
            <sz val="9"/>
            <color indexed="81"/>
            <rFont val="Tahoma"/>
            <family val="2"/>
          </rPr>
          <t xml:space="preserve">
Assumes 85% herd immunity threshold</t>
        </r>
      </text>
    </comment>
  </commentList>
</comments>
</file>

<file path=xl/sharedStrings.xml><?xml version="1.0" encoding="utf-8"?>
<sst xmlns="http://schemas.openxmlformats.org/spreadsheetml/2006/main" count="28" uniqueCount="28">
  <si>
    <t>Date</t>
  </si>
  <si>
    <t>Average Doses Administered/Day (Millions)</t>
  </si>
  <si>
    <t>Vaccine Series Completed %</t>
  </si>
  <si>
    <t>Days Until 6/30</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</si>
  <si>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</si>
  <si>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</si>
  <si>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</si>
  <si>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</si>
  <si>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</si>
  <si>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</si>
  <si>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</si>
  <si>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</si>
  <si>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</si>
  <si>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</si>
  <si>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 of Pop. Started by 6/30</t>
  </si>
  <si>
    <t>Estimated % of Pop. Finished by 6/30</t>
  </si>
  <si>
    <t>Estimated Pop. Starting Schedule/Day</t>
  </si>
  <si>
    <t>Estimated Pop. Finishing Schedule/Day</t>
  </si>
  <si>
    <t>Estimated % of Pop., Some Protection by 6/30</t>
  </si>
  <si>
    <t>Estimated % of Pop., Full Protection by 6/30</t>
  </si>
  <si>
    <t>Total US Cases (Lagged 2 wks, 4 mo. antibodies)</t>
  </si>
  <si>
    <t>Total US Deaths (Lagged 2 wks, 4 mo. antibodies)</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</si>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</sst>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4">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14" fontId="0" fillId="5" borderId="1" xfId="0" applyNumberFormat="1" applyFill="1" applyBorder="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7"/>
  <sheetViews>
    <sheetView tabSelected="1" workbookViewId="0">
      <selection activeCell="S11" sqref="S11"/>
    </sheetView>
  </sheetViews>
  <sheetFormatPr defaultRowHeight="14.4" x14ac:dyDescent="0.3"/>
  <cols>
    <col min="2" max="4" width="8.88671875" customWidth="1"/>
    <col min="18" max="18" width="44.21875" customWidth="1"/>
    <col min="19" max="19" width="11.6640625" customWidth="1"/>
  </cols>
  <sheetData>
    <row r="1" spans="1:19" x14ac:dyDescent="0.3">
      <c r="A1" s="2" t="s">
        <v>0</v>
      </c>
      <c r="B1" s="3" t="s">
        <v>1</v>
      </c>
      <c r="C1" s="3" t="s">
        <v>6</v>
      </c>
      <c r="D1" s="3" t="s">
        <v>12</v>
      </c>
      <c r="E1" s="3" t="s">
        <v>4</v>
      </c>
      <c r="F1" s="3" t="s">
        <v>7</v>
      </c>
      <c r="G1" s="3" t="s">
        <v>2</v>
      </c>
      <c r="H1" s="3" t="s">
        <v>13</v>
      </c>
      <c r="I1" s="3" t="s">
        <v>5</v>
      </c>
      <c r="J1" s="3" t="s">
        <v>8</v>
      </c>
      <c r="K1" s="3" t="s">
        <v>9</v>
      </c>
      <c r="L1" s="4" t="s">
        <v>10</v>
      </c>
    </row>
    <row r="2" spans="1:19" x14ac:dyDescent="0.3">
      <c r="A2" s="1">
        <v>44222</v>
      </c>
      <c r="B2">
        <v>1.27</v>
      </c>
      <c r="C2">
        <v>6.2</v>
      </c>
      <c r="E2">
        <f t="shared" ref="E2:E13" si="0">328.2*(C2/100)</f>
        <v>20.348399999999998</v>
      </c>
      <c r="G2">
        <v>1.1000000000000001</v>
      </c>
      <c r="I2">
        <f t="shared" ref="I2:I13" si="1">328.2*(G2/100)</f>
        <v>3.6102000000000003</v>
      </c>
      <c r="R2" s="5" t="s">
        <v>3</v>
      </c>
      <c r="S2" s="6">
        <f ca="1">DATE(2021,6,30)-TODAY()</f>
        <v>144</v>
      </c>
    </row>
    <row r="3" spans="1:19" x14ac:dyDescent="0.3">
      <c r="A3" s="1">
        <v>44223</v>
      </c>
      <c r="B3">
        <v>1.21</v>
      </c>
      <c r="C3">
        <v>6.5</v>
      </c>
      <c r="D3">
        <f t="shared" ref="D3:D13" si="2">C3-C2</f>
        <v>0.29999999999999982</v>
      </c>
      <c r="E3">
        <f t="shared" si="0"/>
        <v>21.332999999999998</v>
      </c>
      <c r="F3">
        <f t="shared" ref="F3:F13" si="3">E3-E2</f>
        <v>0.98460000000000036</v>
      </c>
      <c r="G3">
        <v>1.2</v>
      </c>
      <c r="H3">
        <f t="shared" ref="H3:H13" si="4">G3-G2</f>
        <v>9.9999999999999867E-2</v>
      </c>
      <c r="I3">
        <f t="shared" si="1"/>
        <v>3.9384000000000001</v>
      </c>
      <c r="J3">
        <f t="shared" ref="J3:J13" si="5">I3-I2</f>
        <v>0.32819999999999983</v>
      </c>
      <c r="K3">
        <f t="shared" ref="K3:K4" si="6">F3/(F3+J3)</f>
        <v>0.75000000000000022</v>
      </c>
      <c r="L3">
        <f t="shared" ref="L3:L4" si="7">J3/(F3+J3)</f>
        <v>0.24999999999999983</v>
      </c>
      <c r="R3" s="5" t="s">
        <v>11</v>
      </c>
      <c r="S3" s="6">
        <f ca="1">OFFSET(B1,COUNTA(B:B)-1,0)</f>
        <v>1.43</v>
      </c>
    </row>
    <row r="4" spans="1:19"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R4" s="5" t="s">
        <v>16</v>
      </c>
      <c r="S4" s="6">
        <f ca="1">AVERAGE(OFFSET(OFFSET(F2,COUNTA(F:F)-1,0),0,0,-7,1))</f>
        <v>0.93771428571428572</v>
      </c>
    </row>
    <row r="5" spans="1:19"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13" si="8">F5/(F5+J5)</f>
        <v>0.7999999999999996</v>
      </c>
      <c r="L5">
        <f t="shared" ref="L5:L13" si="9">J5/(F5+J5)</f>
        <v>0.20000000000000043</v>
      </c>
      <c r="R5" s="5" t="s">
        <v>17</v>
      </c>
      <c r="S5" s="6">
        <f ca="1">AVERAGE(OFFSET(OFFSET(J2,COUNTA(J:J)-1,0),0,0,-7,1))</f>
        <v>0.46885714285714297</v>
      </c>
    </row>
    <row r="6" spans="1:19"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R6" s="5" t="s">
        <v>14</v>
      </c>
      <c r="S6" s="6">
        <f ca="1">((OFFSET(E2,COUNTA(E:E)-1,0))+(S4*S2))*100/328.2</f>
        <v>41.142857142857146</v>
      </c>
    </row>
    <row r="7" spans="1:19"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R7" s="5" t="s">
        <v>15</v>
      </c>
      <c r="S7" s="6">
        <f ca="1">((OFFSET(I2,COUNTA(I:I)-1,0))+(S5*S2))*100/328.2</f>
        <v>20.571428571428577</v>
      </c>
    </row>
    <row r="8" spans="1:19"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row>
    <row r="9" spans="1:19"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c r="R9" s="9" t="s">
        <v>20</v>
      </c>
      <c r="S9" s="10">
        <f>25.047-6.96</f>
        <v>18.087</v>
      </c>
    </row>
    <row r="10" spans="1:19"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R10" s="9" t="s">
        <v>21</v>
      </c>
      <c r="S10" s="10">
        <f>0.417-0.202</f>
        <v>0.21499999999999997</v>
      </c>
    </row>
    <row r="11" spans="1:19"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R11" s="9" t="s">
        <v>22</v>
      </c>
      <c r="S11" s="10">
        <f>(S9-S10)/2</f>
        <v>8.9359999999999999</v>
      </c>
    </row>
    <row r="12" spans="1:19"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R12" s="9" t="s">
        <v>23</v>
      </c>
      <c r="S12" s="10">
        <f>S11*100/328.2</f>
        <v>2.7227300426569165</v>
      </c>
    </row>
    <row r="13" spans="1:19"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row>
    <row r="14" spans="1:19" x14ac:dyDescent="0.3">
      <c r="A14" s="1">
        <v>44234</v>
      </c>
      <c r="R14" s="7" t="s">
        <v>18</v>
      </c>
      <c r="S14" s="8">
        <f ca="1">S6+S12</f>
        <v>43.865587185514059</v>
      </c>
    </row>
    <row r="15" spans="1:19" x14ac:dyDescent="0.3">
      <c r="A15" s="1">
        <v>44235</v>
      </c>
      <c r="R15" s="7" t="s">
        <v>19</v>
      </c>
      <c r="S15" s="8">
        <f ca="1">S7+S12</f>
        <v>23.294158614085493</v>
      </c>
    </row>
    <row r="16" spans="1:19" x14ac:dyDescent="0.3">
      <c r="A16" s="1">
        <v>44236</v>
      </c>
    </row>
    <row r="17" spans="1:19" x14ac:dyDescent="0.3">
      <c r="A17" s="1">
        <v>44237</v>
      </c>
      <c r="R17" s="11" t="s">
        <v>24</v>
      </c>
      <c r="S17" s="12">
        <f ca="1">ROUND((85-OFFSET(C1,COUNTA(C:C)-1,0))/(S4*100/328.2),0)</f>
        <v>264</v>
      </c>
    </row>
    <row r="18" spans="1:19" x14ac:dyDescent="0.3">
      <c r="A18" s="1">
        <v>44238</v>
      </c>
      <c r="R18" s="11" t="s">
        <v>26</v>
      </c>
      <c r="S18" s="13">
        <f ca="1">TODAY()+S17</f>
        <v>44497</v>
      </c>
    </row>
    <row r="19" spans="1:19" x14ac:dyDescent="0.3">
      <c r="A19" s="1">
        <v>44239</v>
      </c>
      <c r="R19" s="11" t="s">
        <v>25</v>
      </c>
      <c r="S19" s="12">
        <f ca="1">ROUND((85-OFFSET(G2,COUNTA(G:G)-7,0))/(S5*100/328.2),0)</f>
        <v>582</v>
      </c>
    </row>
    <row r="20" spans="1:19" x14ac:dyDescent="0.3">
      <c r="A20" s="1">
        <v>44240</v>
      </c>
      <c r="R20" s="11" t="s">
        <v>27</v>
      </c>
      <c r="S20" s="13">
        <f ca="1">TODAY()+S19</f>
        <v>44815</v>
      </c>
    </row>
    <row r="21" spans="1:19" x14ac:dyDescent="0.3">
      <c r="A21" s="1">
        <v>44241</v>
      </c>
    </row>
    <row r="22" spans="1:19" x14ac:dyDescent="0.3">
      <c r="A22" s="1">
        <v>44242</v>
      </c>
    </row>
    <row r="23" spans="1:19" x14ac:dyDescent="0.3">
      <c r="A23" s="1">
        <v>44243</v>
      </c>
    </row>
    <row r="24" spans="1:19" x14ac:dyDescent="0.3">
      <c r="A24" s="1">
        <v>44244</v>
      </c>
    </row>
    <row r="25" spans="1:19" x14ac:dyDescent="0.3">
      <c r="A25" s="1">
        <v>44245</v>
      </c>
    </row>
    <row r="26" spans="1:19" x14ac:dyDescent="0.3">
      <c r="A26" s="1">
        <v>44246</v>
      </c>
    </row>
    <row r="27" spans="1:19" x14ac:dyDescent="0.3">
      <c r="A27" s="1">
        <v>44247</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2021-02-07T00:18:11Z</dcterms:modified>
</cp:coreProperties>
</file>