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 i="1" l="1"/>
  <c r="S12" i="1"/>
  <c r="L25" i="1"/>
  <c r="K25" i="1"/>
  <c r="J25" i="1"/>
  <c r="H25" i="1"/>
  <c r="F25" i="1"/>
  <c r="D25" i="1"/>
  <c r="I25" i="1"/>
  <c r="E25" i="1"/>
  <c r="S15" i="1" l="1"/>
  <c r="S10" i="1"/>
  <c r="S11" i="1" s="1"/>
  <c r="L24" i="1"/>
  <c r="K24" i="1"/>
  <c r="J24" i="1"/>
  <c r="H24" i="1"/>
  <c r="F24" i="1"/>
  <c r="D24" i="1"/>
  <c r="I24" i="1"/>
  <c r="E24" i="1"/>
  <c r="S3" i="1" l="1"/>
  <c r="H23" i="1"/>
  <c r="D23" i="1"/>
  <c r="I23" i="1"/>
  <c r="E23" i="1"/>
  <c r="H22" i="1" l="1"/>
  <c r="D22" i="1"/>
  <c r="I22" i="1"/>
  <c r="J23" i="1" s="1"/>
  <c r="L23" i="1" s="1"/>
  <c r="E22" i="1"/>
  <c r="F23" i="1" s="1"/>
  <c r="K23" i="1" l="1"/>
  <c r="H21" i="1"/>
  <c r="D21" i="1"/>
  <c r="I21" i="1"/>
  <c r="J22" i="1" s="1"/>
  <c r="L22" i="1" s="1"/>
  <c r="E21" i="1"/>
  <c r="F22" i="1" s="1"/>
  <c r="K22" i="1" l="1"/>
  <c r="H20" i="1"/>
  <c r="D20" i="1"/>
  <c r="I20" i="1"/>
  <c r="E20" i="1"/>
  <c r="F21" i="1" s="1"/>
  <c r="J21" i="1" l="1"/>
  <c r="L21" i="1" s="1"/>
  <c r="H19" i="1"/>
  <c r="D19" i="1"/>
  <c r="I19" i="1"/>
  <c r="J20" i="1" s="1"/>
  <c r="E19" i="1"/>
  <c r="F20" i="1" s="1"/>
  <c r="K20" i="1" s="1"/>
  <c r="L20" i="1" l="1"/>
  <c r="K21" i="1"/>
  <c r="H18" i="1"/>
  <c r="D18" i="1"/>
  <c r="I18" i="1"/>
  <c r="J19" i="1" s="1"/>
  <c r="E18" i="1"/>
  <c r="J18" i="1" l="1"/>
  <c r="F19" i="1"/>
  <c r="K19" i="1" s="1"/>
  <c r="H17" i="1"/>
  <c r="D17" i="1"/>
  <c r="I17" i="1"/>
  <c r="E17" i="1"/>
  <c r="F18" i="1" s="1"/>
  <c r="K18" i="1" l="1"/>
  <c r="L19" i="1"/>
  <c r="L18" i="1"/>
  <c r="H16" i="1"/>
  <c r="D16" i="1"/>
  <c r="I16" i="1"/>
  <c r="J17" i="1" s="1"/>
  <c r="E16" i="1"/>
  <c r="F17" i="1" s="1"/>
  <c r="K17" i="1" s="1"/>
  <c r="L17" i="1" l="1"/>
  <c r="H15" i="1"/>
  <c r="D15" i="1"/>
  <c r="I15" i="1"/>
  <c r="E15" i="1"/>
  <c r="F16" i="1" l="1"/>
  <c r="J16" i="1"/>
  <c r="H14" i="1"/>
  <c r="D14" i="1"/>
  <c r="I14" i="1"/>
  <c r="J15" i="1" s="1"/>
  <c r="E14" i="1"/>
  <c r="F15" i="1" s="1"/>
  <c r="K15" i="1" s="1"/>
  <c r="L16" i="1" l="1"/>
  <c r="L15" i="1"/>
  <c r="K16" i="1"/>
  <c r="H13" i="1"/>
  <c r="D13" i="1"/>
  <c r="I13" i="1"/>
  <c r="J14" i="1" s="1"/>
  <c r="L14" i="1" s="1"/>
  <c r="E13" i="1"/>
  <c r="F14" i="1" s="1"/>
  <c r="K14" i="1" l="1"/>
  <c r="H12" i="1"/>
  <c r="D12" i="1"/>
  <c r="I12" i="1"/>
  <c r="J13" i="1" s="1"/>
  <c r="E12" i="1"/>
  <c r="F13" i="1" s="1"/>
  <c r="L13" i="1" l="1"/>
  <c r="K13" i="1"/>
  <c r="H11" i="1"/>
  <c r="D11" i="1"/>
  <c r="I11" i="1"/>
  <c r="J12" i="1" s="1"/>
  <c r="E11" i="1"/>
  <c r="F12" i="1" s="1"/>
  <c r="L12" i="1" l="1"/>
  <c r="K12" i="1"/>
  <c r="H10" i="1"/>
  <c r="D10" i="1"/>
  <c r="I10" i="1"/>
  <c r="J11" i="1" s="1"/>
  <c r="L11" i="1" s="1"/>
  <c r="E10" i="1"/>
  <c r="F11" i="1" s="1"/>
  <c r="K11" i="1" l="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S16" i="1"/>
  <c r="S4" i="1" l="1"/>
  <c r="I3" i="1"/>
  <c r="H3" i="1"/>
  <c r="E3" i="1"/>
  <c r="D3" i="1"/>
  <c r="I2" i="1"/>
  <c r="E2" i="1"/>
  <c r="F3" i="1" l="1"/>
  <c r="F4" i="1"/>
  <c r="J3" i="1"/>
  <c r="J4" i="1"/>
  <c r="L4" i="1" l="1"/>
  <c r="S5" i="1"/>
  <c r="S22" i="1" s="1"/>
  <c r="S23" i="1" s="1"/>
  <c r="S6" i="1"/>
  <c r="L3" i="1"/>
  <c r="K4" i="1"/>
  <c r="K3" i="1"/>
  <c r="S7" i="1" l="1"/>
  <c r="S18" i="1" s="1"/>
  <c r="S24" i="1"/>
  <c r="S25" i="1" s="1"/>
  <c r="S8" i="1"/>
  <c r="S19"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5-day rolling average - must update to 7 days when available</t>
        </r>
      </text>
    </comment>
    <comment ref="R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R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R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R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R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sharedStrings.xml><?xml version="1.0" encoding="utf-8"?>
<sst xmlns="http://schemas.openxmlformats.org/spreadsheetml/2006/main" count="33" uniqueCount="33">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</sst>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7">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tabSelected="1" workbookViewId="0">
      <selection activeCell="S14" sqref="S14"/>
    </sheetView>
  </sheetViews>
  <sheetFormatPr defaultRowHeight="14.4" x14ac:dyDescent="0.3"/>
  <cols>
    <col min="2" max="4" width="8.88671875" customWidth="1"/>
    <col min="18" max="18" width="44.21875" customWidth="1"/>
    <col min="19" max="19" width="13.6640625" customWidth="1"/>
  </cols>
  <sheetData>
    <row r="1" spans="1:19" x14ac:dyDescent="0.3">
      <c r="A1" s="2" t="s">
        <v>0</v>
      </c>
      <c r="B1" s="3" t="s">
        <v>1</v>
      </c>
      <c r="C1" s="3" t="s">
        <v>5</v>
      </c>
      <c r="D1" s="3" t="s">
        <v>11</v>
      </c>
      <c r="E1" s="3" t="s">
        <v>3</v>
      </c>
      <c r="F1" s="3" t="s">
        <v>6</v>
      </c>
      <c r="G1" s="3" t="s">
        <v>2</v>
      </c>
      <c r="H1" s="3" t="s">
        <v>12</v>
      </c>
      <c r="I1" s="3" t="s">
        <v>4</v>
      </c>
      <c r="J1" s="3" t="s">
        <v>7</v>
      </c>
      <c r="K1" s="3" t="s">
        <v>8</v>
      </c>
      <c r="L1" s="4" t="s">
        <v>9</v>
      </c>
    </row>
    <row r="2" spans="1:19" x14ac:dyDescent="0.3">
      <c r="A2" s="1">
        <v>44222</v>
      </c>
      <c r="B2">
        <v>1.27</v>
      </c>
      <c r="C2">
        <v>6.2</v>
      </c>
      <c r="E2">
        <f t="shared" ref="E2:E25" si="0">328.2*(C2/100)</f>
        <v>20.348399999999998</v>
      </c>
      <c r="G2">
        <v>1.1000000000000001</v>
      </c>
      <c r="I2">
        <f t="shared" ref="I2:I25" si="1">328.2*(G2/100)</f>
        <v>3.6102000000000003</v>
      </c>
      <c r="R2" s="12" t="s">
        <v>22</v>
      </c>
      <c r="S2" s="15">
        <v>44377</v>
      </c>
    </row>
    <row r="3" spans="1:19" x14ac:dyDescent="0.3">
      <c r="A3" s="1">
        <v>44223</v>
      </c>
      <c r="B3">
        <v>1.21</v>
      </c>
      <c r="C3">
        <v>6.5</v>
      </c>
      <c r="D3">
        <f t="shared" ref="D3:D18" si="2">C3-C2</f>
        <v>0.29999999999999982</v>
      </c>
      <c r="E3">
        <f t="shared" si="0"/>
        <v>21.332999999999998</v>
      </c>
      <c r="F3">
        <f t="shared" ref="F3:F26" si="3">E3-E2</f>
        <v>0.98460000000000036</v>
      </c>
      <c r="G3">
        <v>1.2</v>
      </c>
      <c r="H3">
        <f t="shared" ref="H3:H25" si="4">G3-G2</f>
        <v>9.9999999999999867E-2</v>
      </c>
      <c r="I3">
        <f t="shared" si="1"/>
        <v>3.9384000000000001</v>
      </c>
      <c r="J3">
        <f t="shared" ref="J3:J25" si="5">I3-I2</f>
        <v>0.32819999999999983</v>
      </c>
      <c r="K3">
        <f t="shared" ref="K3:K4" si="6">F3/(F3+J3)</f>
        <v>0.75000000000000022</v>
      </c>
      <c r="L3">
        <f t="shared" ref="L3:L4" si="7">J3/(F3+J3)</f>
        <v>0.24999999999999983</v>
      </c>
      <c r="R3" s="12" t="s">
        <v>23</v>
      </c>
      <c r="S3" s="13">
        <f ca="1">_xlfn.DAYS(S2,TODAY())</f>
        <v>132</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12" t="s">
        <v>10</v>
      </c>
      <c r="S4" s="14">
        <f ca="1">OFFSET(B1,COUNTA(B:B)-1,0)</f>
        <v>1.58</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25" si="8">F5/(F5+J5)</f>
        <v>0.7999999999999996</v>
      </c>
      <c r="L5">
        <f t="shared" ref="L5:L25" si="9">J5/(F5+J5)</f>
        <v>0.20000000000000043</v>
      </c>
      <c r="R5" s="12" t="s">
        <v>13</v>
      </c>
      <c r="S5" s="14">
        <f ca="1">AVERAGE(OFFSET(OFFSET(F2,COUNTA(F:F)-1,0),0,0,-7,1))</f>
        <v>0.7970571428571428</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12" t="s">
        <v>14</v>
      </c>
      <c r="S6" s="14">
        <f ca="1">AVERAGE(OFFSET(OFFSET(J2,COUNTA(J:J)-1,0),0,0,-7,1))</f>
        <v>0.70328571428571407</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12" t="s">
        <v>24</v>
      </c>
      <c r="S7" s="14">
        <f ca="1">((OFFSET(E2,COUNTA(E:E)-1,0))+(S5*S3))*100/328.2</f>
        <v>32.057142857142857</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R8" s="12" t="s">
        <v>25</v>
      </c>
      <c r="S8" s="14">
        <f ca="1">((OFFSET(I2,COUNTA(I:I)-1,0))+(S6*S3))*100/328.2</f>
        <v>28.285714285714274</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7" t="s">
        <v>29</v>
      </c>
      <c r="S10" s="16">
        <f ca="1">TODAY()-14</f>
        <v>44231</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7" t="s">
        <v>28</v>
      </c>
      <c r="S11" s="16">
        <f ca="1">S10-(7*16)</f>
        <v>44119</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7" t="s">
        <v>30</v>
      </c>
      <c r="S12" s="8">
        <f>26.723-8.043</f>
        <v>18.68</v>
      </c>
    </row>
    <row r="13" spans="1:19"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R13" s="7" t="s">
        <v>31</v>
      </c>
      <c r="S13" s="8">
        <f>0.456-0.218</f>
        <v>0.23800000000000002</v>
      </c>
    </row>
    <row r="14" spans="1:19"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R14" s="7" t="s">
        <v>32</v>
      </c>
      <c r="S14" s="8">
        <v>50</v>
      </c>
    </row>
    <row r="15" spans="1:19"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R15" s="7" t="s">
        <v>15</v>
      </c>
      <c r="S15" s="8">
        <f>(S12-S13)/(100/S14)</f>
        <v>9.2210000000000001</v>
      </c>
    </row>
    <row r="16" spans="1:19"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R16" s="7" t="s">
        <v>16</v>
      </c>
      <c r="S16" s="8">
        <f>S15*100/328.2</f>
        <v>2.8095673369896406</v>
      </c>
    </row>
    <row r="17" spans="1:19"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9"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R18" s="5" t="s">
        <v>26</v>
      </c>
      <c r="S18" s="6">
        <f ca="1">S7+S16</f>
        <v>34.866710194132494</v>
      </c>
    </row>
    <row r="19" spans="1:19" x14ac:dyDescent="0.3">
      <c r="A19" s="1">
        <v>44239</v>
      </c>
      <c r="B19">
        <v>1.66</v>
      </c>
      <c r="C19">
        <v>11.2</v>
      </c>
      <c r="D19">
        <f t="shared" ref="D19:D25"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R19" s="5" t="s">
        <v>27</v>
      </c>
      <c r="S19" s="6">
        <f ca="1">S8+S16</f>
        <v>31.095281622703915</v>
      </c>
    </row>
    <row r="20" spans="1:19"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9"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R21" s="9" t="s">
        <v>21</v>
      </c>
      <c r="S21" s="10">
        <v>75</v>
      </c>
    </row>
    <row r="22" spans="1:19"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R22" s="9" t="s">
        <v>17</v>
      </c>
      <c r="S22" s="10">
        <f ca="1">ROUND((S21-OFFSET(C1,COUNTA(C:C)-1,0))/(S5*100/328.2),0)</f>
        <v>257</v>
      </c>
    </row>
    <row r="23" spans="1:19"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R23" s="9" t="s">
        <v>19</v>
      </c>
      <c r="S23" s="11">
        <f ca="1">TODAY()+S22</f>
        <v>44502</v>
      </c>
    </row>
    <row r="24" spans="1:19"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R24" s="9" t="s">
        <v>18</v>
      </c>
      <c r="S24" s="10">
        <f ca="1">ROUND((S21-OFFSET(G2,COUNTA(G:G)-7,0))/(S6*100/328.2),0)</f>
        <v>330</v>
      </c>
    </row>
    <row r="25" spans="1:19"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R25" s="9" t="s">
        <v>20</v>
      </c>
      <c r="S25" s="11">
        <f ca="1">TODAY()+S24</f>
        <v>44575</v>
      </c>
    </row>
    <row r="26" spans="1:19" x14ac:dyDescent="0.3">
      <c r="A26" s="1">
        <v>44246</v>
      </c>
    </row>
    <row r="27" spans="1:19" x14ac:dyDescent="0.3">
      <c r="A27" s="1">
        <v>44247</v>
      </c>
    </row>
    <row r="28" spans="1:19" x14ac:dyDescent="0.3">
      <c r="A28" s="1">
        <v>44248</v>
      </c>
    </row>
    <row r="29" spans="1:19" x14ac:dyDescent="0.3">
      <c r="A29" s="1">
        <v>44249</v>
      </c>
    </row>
    <row r="30" spans="1:19" x14ac:dyDescent="0.3">
      <c r="A30" s="1">
        <v>44250</v>
      </c>
    </row>
    <row r="31" spans="1:19" x14ac:dyDescent="0.3">
      <c r="A31" s="1">
        <v>44251</v>
      </c>
    </row>
    <row r="32" spans="1:19"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2021-02-19T00:26:43Z</dcterms:modified>
</cp:coreProperties>
</file>