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Documents\COVID_vaccination_data\"/>
    </mc:Choice>
  </mc:AlternateContent>
  <bookViews>
    <workbookView xWindow="0" yWindow="0" windowWidth="23040" windowHeight="8616"/>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S10" i="1" l="1"/>
  <c r="S9" i="1"/>
  <c r="L14" i="1"/>
  <c r="K14" i="1"/>
  <c r="J14" i="1"/>
  <c r="H14" i="1"/>
  <c r="F14" i="1"/>
  <c r="D14" i="1"/>
  <c r="I14" i="1"/>
  <c r="E14" i="1"/>
  <c r="L13" i="1" l="1"/>
  <c r="K13" i="1"/>
  <c r="J13" i="1"/>
  <c r="H13" i="1"/>
  <c r="F13" i="1"/>
  <c r="D13" i="1"/>
  <c r="I13" i="1"/>
  <c r="E13" i="1"/>
  <c r="L12" i="1" l="1"/>
  <c r="K12" i="1"/>
  <c r="J12" i="1"/>
  <c r="H12" i="1"/>
  <c r="F12" i="1"/>
  <c r="D12" i="1"/>
  <c r="I12" i="1"/>
  <c r="E12" i="1"/>
  <c r="L11" i="1" l="1"/>
  <c r="K11" i="1"/>
  <c r="J11" i="1"/>
  <c r="H11" i="1"/>
  <c r="F11" i="1"/>
  <c r="D11" i="1"/>
  <c r="I11" i="1"/>
  <c r="E11" i="1"/>
  <c r="S4" i="1" l="1"/>
  <c r="L10" i="1"/>
  <c r="K10" i="1"/>
  <c r="J10" i="1"/>
  <c r="H10" i="1"/>
  <c r="F10" i="1"/>
  <c r="D10" i="1"/>
  <c r="I10" i="1"/>
  <c r="E10" i="1"/>
  <c r="L9" i="1" l="1"/>
  <c r="K9" i="1"/>
  <c r="J9" i="1"/>
  <c r="H9" i="1"/>
  <c r="F9" i="1"/>
  <c r="D9" i="1"/>
  <c r="I9" i="1"/>
  <c r="E9" i="1"/>
  <c r="S5" i="1" l="1"/>
  <c r="S19" i="1" s="1"/>
  <c r="S17" i="1"/>
  <c r="L8" i="1"/>
  <c r="K8" i="1"/>
  <c r="J8" i="1"/>
  <c r="H8" i="1"/>
  <c r="F8" i="1"/>
  <c r="D8" i="1"/>
  <c r="I8" i="1"/>
  <c r="E8" i="1"/>
  <c r="L7" i="1" l="1"/>
  <c r="K7" i="1"/>
  <c r="J7" i="1"/>
  <c r="H7" i="1"/>
  <c r="F7" i="1"/>
  <c r="D7" i="1"/>
  <c r="I7" i="1"/>
  <c r="E7" i="1"/>
  <c r="L6" i="1" l="1"/>
  <c r="K6" i="1"/>
  <c r="J6" i="1"/>
  <c r="H6" i="1"/>
  <c r="F6" i="1"/>
  <c r="D6" i="1"/>
  <c r="I6" i="1"/>
  <c r="E6" i="1"/>
  <c r="S20" i="1" l="1"/>
  <c r="I5" i="1" l="1"/>
  <c r="H5" i="1"/>
  <c r="E5" i="1"/>
  <c r="D5" i="1"/>
  <c r="I4" i="1" l="1"/>
  <c r="J5" i="1" s="1"/>
  <c r="H4" i="1"/>
  <c r="E4" i="1"/>
  <c r="F5" i="1" s="1"/>
  <c r="D4" i="1"/>
  <c r="L5" i="1" l="1"/>
  <c r="K5" i="1"/>
  <c r="S11" i="1"/>
  <c r="S12" i="1" s="1"/>
  <c r="S3" i="1" l="1"/>
  <c r="I3" i="1"/>
  <c r="H3" i="1"/>
  <c r="E3" i="1"/>
  <c r="D3" i="1"/>
  <c r="S18" i="1" s="1"/>
  <c r="I2" i="1"/>
  <c r="E2" i="1"/>
  <c r="S2" i="1"/>
  <c r="F3" i="1" l="1"/>
  <c r="F4" i="1"/>
  <c r="J3" i="1"/>
  <c r="J4" i="1"/>
  <c r="L4" i="1" s="1"/>
  <c r="L3" i="1" l="1"/>
  <c r="S7" i="1"/>
  <c r="S15" i="1" s="1"/>
  <c r="K4" i="1"/>
  <c r="K3" i="1"/>
  <c r="S6" i="1"/>
  <c r="S14" i="1" s="1"/>
</calcChain>
</file>

<file path=xl/comments1.xml><?xml version="1.0" encoding="utf-8"?>
<comments xmlns="http://schemas.openxmlformats.org/spreadsheetml/2006/main">
  <authors>
    <author>James Ryan</author>
  </authors>
  <commentList>
    <comment ref="A1" authorId="0" shapeId="0">
      <text>
        <r>
          <rPr>
            <b/>
            <sz val="9"/>
            <color indexed="81"/>
            <rFont val="Tahoma"/>
            <charset val="1"/>
          </rPr>
          <t>James Ryan:</t>
        </r>
        <r>
          <rPr>
            <sz val="9"/>
            <color indexed="81"/>
            <rFont val="Tahoma"/>
            <charset val="1"/>
          </rPr>
          <t xml:space="preserve">
Data on vaccine distribution obtained from Bloomberg Vaccine Tracker:
https://www.bloomberg.com/graphics/covid-vaccine-tracker-global-distribution/
Data on total US cases and deaths obtained from Google COVID tracker:
https://news.google.com/covid19/map?hl=en-US&amp;mid=%2Fm%2F09c7w0&amp;gl=US&amp;ceid=US%3Aen</t>
        </r>
      </text>
    </comment>
    <comment ref="B1" authorId="0" shapeId="0">
      <text>
        <r>
          <rPr>
            <b/>
            <sz val="9"/>
            <color indexed="81"/>
            <rFont val="Tahoma"/>
            <charset val="1"/>
          </rPr>
          <t>James Ryan:</t>
        </r>
        <r>
          <rPr>
            <sz val="9"/>
            <color indexed="81"/>
            <rFont val="Tahoma"/>
            <charset val="1"/>
          </rPr>
          <t xml:space="preserve">
Average Doses Administered taken as 7-day rolling average of doses distributed according to Bloomberg. Doses distributed is not an accurate metric of vaccine protection, but rather a heurisitc for monitoring the size of the overall distribution network
</t>
        </r>
      </text>
    </comment>
    <comment ref="R4" authorId="0" shapeId="0">
      <text>
        <r>
          <rPr>
            <b/>
            <sz val="9"/>
            <color indexed="81"/>
            <rFont val="Tahoma"/>
            <charset val="1"/>
          </rPr>
          <t>James Ryan:</t>
        </r>
        <r>
          <rPr>
            <sz val="9"/>
            <color indexed="81"/>
            <rFont val="Tahoma"/>
            <charset val="1"/>
          </rPr>
          <t xml:space="preserve">
5-day rolling average - must update to 7 days when available</t>
        </r>
      </text>
    </comment>
    <comment ref="R5" authorId="0" shapeId="0">
      <text>
        <r>
          <rPr>
            <b/>
            <sz val="9"/>
            <color indexed="81"/>
            <rFont val="Tahoma"/>
            <charset val="1"/>
          </rPr>
          <t>James Ryan:</t>
        </r>
        <r>
          <rPr>
            <sz val="9"/>
            <color indexed="81"/>
            <rFont val="Tahoma"/>
            <charset val="1"/>
          </rPr>
          <t xml:space="preserve">
5-day rolling average - must update to 7 days when available</t>
        </r>
      </text>
    </comment>
    <comment ref="R6" authorId="0" shapeId="0">
      <text>
        <r>
          <rPr>
            <b/>
            <sz val="9"/>
            <color indexed="81"/>
            <rFont val="Tahoma"/>
            <charset val="1"/>
          </rPr>
          <t>James Ryan:</t>
        </r>
        <r>
          <rPr>
            <sz val="9"/>
            <color indexed="81"/>
            <rFont val="Tahoma"/>
            <charset val="1"/>
          </rPr>
          <t xml:space="preserve">
Estimates for % coverage assume a linear continuation of the latest day's trend every day until June 30th. Note that vaccine distribution is likely to increase rapidly in the coming months</t>
        </r>
      </text>
    </comment>
    <comment ref="R9" authorId="0" shapeId="0">
      <text>
        <r>
          <rPr>
            <b/>
            <sz val="9"/>
            <color indexed="81"/>
            <rFont val="Tahoma"/>
            <charset val="1"/>
          </rPr>
          <t>James Ryan:</t>
        </r>
        <r>
          <rPr>
            <sz val="9"/>
            <color indexed="81"/>
            <rFont val="Tahoma"/>
            <charset val="1"/>
          </rPr>
          <t xml:space="preserve">
To estimate natural immunity, assume that natural COVID antibodies last for 4 months (estimates on the duration of natural COVID antibodies vary from 2-8 months, and the true duration is unknown). Take total number of US cases lagged by 2 weeks (expected duration of an active COVID infection) and subtract deaths over the same period. To account for cases where immunity was lost, and for past COVID infections which have been vaccinated, take half this number as an estimate of individuals who have natural immunity.</t>
        </r>
      </text>
    </comment>
    <comment ref="R14" authorId="0" shapeId="0">
      <text>
        <r>
          <rPr>
            <b/>
            <sz val="9"/>
            <color indexed="81"/>
            <rFont val="Tahoma"/>
            <charset val="1"/>
          </rPr>
          <t>James Ryan:</t>
        </r>
        <r>
          <rPr>
            <sz val="9"/>
            <color indexed="81"/>
            <rFont val="Tahoma"/>
            <charset val="1"/>
          </rPr>
          <t xml:space="preserve">
For both of these figures, add estimated proportion with natural immunity to estimated population undergoing vaccines</t>
        </r>
      </text>
    </comment>
    <comment ref="R15" authorId="0" shapeId="0">
      <text>
        <r>
          <rPr>
            <b/>
            <sz val="9"/>
            <color indexed="81"/>
            <rFont val="Tahoma"/>
            <charset val="1"/>
          </rPr>
          <t>James Ryan:</t>
        </r>
        <r>
          <rPr>
            <sz val="9"/>
            <color indexed="81"/>
            <rFont val="Tahoma"/>
            <charset val="1"/>
          </rPr>
          <t xml:space="preserve">
In theory, the gap between these two percentages will decrease over time as more individuals receive their second dose following the first (we should expect the proportion with full protection to lag behind the population with some protection by ~3wks</t>
        </r>
      </text>
    </comment>
    <comment ref="R17" authorId="0" shapeId="0">
      <text>
        <r>
          <rPr>
            <b/>
            <sz val="9"/>
            <color indexed="81"/>
            <rFont val="Tahoma"/>
            <family val="2"/>
          </rPr>
          <t>James Ryan:</t>
        </r>
        <r>
          <rPr>
            <sz val="9"/>
            <color indexed="81"/>
            <rFont val="Tahoma"/>
            <family val="2"/>
          </rPr>
          <t xml:space="preserve">
Assumes 85% herd immunity threshold</t>
        </r>
      </text>
    </comment>
  </commentList>
</comments>
</file>

<file path=xl/sharedStrings.xml><?xml version="1.0" encoding="utf-8"?>
<sst xmlns="http://schemas.openxmlformats.org/spreadsheetml/2006/main" count="28" uniqueCount="28">
  <si>
    <t>Date</t>
  </si>
  <si>
    <t>Average Doses Administered/Day (Millions)</t>
  </si>
  <si>
    <t>Vaccine Series Completed %</t>
  </si>
  <si>
    <t>Days Until 6/30</t>
  </si>
  <si>
    <t>Pop. Initiated Vaccine Schedule (Millions)</t>
  </si>
  <si>
    <t>Pop. Completed Vaccine Schedule (Millions)</t>
  </si>
  <si>
    <t>Initiated Vaccine Schedule %</t>
  </si>
  <si>
    <t>Change in Pop. Initiating Schedule</t>
  </si>
  <si>
    <t>Change in Pop. Completing Schedule</t>
  </si>
  <si>
    <t>Estimated Prop. Of Doses Used as First Dose</t>
  </si>
  <si>
    <t>Estimated Prop. Of Doses Used as Second Dose</t>
  </si>
  <si>
    <t>Current Average Doses Administered</t>
  </si>
  <si>
    <t>Change in Initated %</t>
  </si>
  <si>
    <t>Change in Completed %</t>
  </si>
  <si>
    <t>Estimated % of Pop. Started by 6/30</t>
  </si>
  <si>
    <t>Estimated % of Pop. Finished by 6/30</t>
  </si>
  <si>
    <t>Estimated Pop. Starting Schedule/Day</t>
  </si>
  <si>
    <t>Estimated Pop. Finishing Schedule/Day</t>
  </si>
  <si>
    <t>Estimated % of Pop., Some Protection by 6/30</t>
  </si>
  <si>
    <t>Estimated % of Pop., Full Protection by 6/30</t>
  </si>
  <si>
    <t>Total US Cases (Lagged 2 wks, 4 mo. antibodies)</t>
  </si>
  <si>
    <t>Total US Deaths (Lagged 2 wks, 4 mo. antibodies)</t>
  </si>
  <si>
    <t>Estimated Pop. w/ Natural Immunity (50% adj.)</t>
  </si>
  <si>
    <t>Estimated % of Pop. w/ Natural Immunity (50% adj.)</t>
  </si>
  <si>
    <t>Estimated Days to Herd Immunity, Some Coverage</t>
  </si>
  <si>
    <t>Estimated Days to Herd Immunity, Full Coverage</t>
  </si>
  <si>
    <t>Estimated Date of Herd Immunity, Some Coverage</t>
  </si>
  <si>
    <t>Estimated Date of Herd Immunity, Full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</si>
</sst>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6">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D58DE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4">
    <xf numFmtId="0" fontId="0" fillId="0" borderId="0" xfId="0"/>
    <xf numFmtId="16" fontId="0" fillId="0" borderId="0" xfId="0" applyNumberFormat="1"/>
    <xf numFmtId="0" fontId="0" fillId="0" borderId="2" xfId="0" applyBorder="1"/>
    <xf numFmtId="0" fontId="0" fillId="0" borderId="3" xfId="0" applyBorder="1"/>
    <xf numFmtId="0" fontId="0" fillId="0" borderId="4" xfId="0" applyBorder="1"/>
    <xf numFmtId="0" fontId="1" fillId="2" borderId="1" xfId="0" applyFont="1" applyFill="1" applyBorder="1"/>
    <xf numFmtId="0" fontId="0" fillId="2" borderId="1" xfId="0" applyFill="1" applyBorder="1"/>
    <xf numFmtId="0" fontId="1" fillId="3" borderId="1" xfId="0" applyFont="1" applyFill="1" applyBorder="1"/>
    <xf numFmtId="0" fontId="0" fillId="3" borderId="1" xfId="0" applyFill="1" applyBorder="1"/>
    <xf numFmtId="0" fontId="1" fillId="4" borderId="1" xfId="0" applyFont="1" applyFill="1" applyBorder="1"/>
    <xf numFmtId="0" fontId="0" fillId="4" borderId="1" xfId="0" applyFill="1" applyBorder="1"/>
    <xf numFmtId="0" fontId="1" fillId="5" borderId="1" xfId="0" applyFont="1" applyFill="1" applyBorder="1"/>
    <xf numFmtId="0" fontId="0" fillId="5" borderId="1" xfId="0" applyFill="1" applyBorder="1"/>
    <xf numFmtId="14" fontId="0" fillId="5" borderId="1" xfId="0" applyNumberFormat="1" applyFill="1" applyBorder="1"/>
  </cellXfs>
  <cellStyles count="1">
    <cellStyle name="Normal" xfId="0" builtinId="0"/>
  </cellStyles>
  <dxfs count="0"/>
  <tableStyles count="0" defaultTableStyle="TableStyleMedium2" defaultPivotStyle="PivotStyleLight16"/>
  <colors>
    <mruColors>
      <color rgb="FFD58D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1"/>
  <sheetViews>
    <sheetView tabSelected="1" workbookViewId="0">
      <selection activeCell="R22" sqref="R22"/>
    </sheetView>
  </sheetViews>
  <sheetFormatPr defaultRowHeight="14.4" x14ac:dyDescent="0.3"/>
  <cols>
    <col min="2" max="4" width="8.88671875" customWidth="1"/>
    <col min="18" max="18" width="44.21875" customWidth="1"/>
    <col min="19" max="19" width="11.6640625" customWidth="1"/>
  </cols>
  <sheetData>
    <row r="1" spans="1:19" x14ac:dyDescent="0.3">
      <c r="A1" s="2" t="s">
        <v>0</v>
      </c>
      <c r="B1" s="3" t="s">
        <v>1</v>
      </c>
      <c r="C1" s="3" t="s">
        <v>6</v>
      </c>
      <c r="D1" s="3" t="s">
        <v>12</v>
      </c>
      <c r="E1" s="3" t="s">
        <v>4</v>
      </c>
      <c r="F1" s="3" t="s">
        <v>7</v>
      </c>
      <c r="G1" s="3" t="s">
        <v>2</v>
      </c>
      <c r="H1" s="3" t="s">
        <v>13</v>
      </c>
      <c r="I1" s="3" t="s">
        <v>5</v>
      </c>
      <c r="J1" s="3" t="s">
        <v>8</v>
      </c>
      <c r="K1" s="3" t="s">
        <v>9</v>
      </c>
      <c r="L1" s="4" t="s">
        <v>10</v>
      </c>
    </row>
    <row r="2" spans="1:19" x14ac:dyDescent="0.3">
      <c r="A2" s="1">
        <v>44222</v>
      </c>
      <c r="B2">
        <v>1.27</v>
      </c>
      <c r="C2">
        <v>6.2</v>
      </c>
      <c r="E2">
        <f t="shared" ref="E2:E14" si="0">328.2*(C2/100)</f>
        <v>20.348399999999998</v>
      </c>
      <c r="G2">
        <v>1.1000000000000001</v>
      </c>
      <c r="I2">
        <f t="shared" ref="I2:I14" si="1">328.2*(G2/100)</f>
        <v>3.6102000000000003</v>
      </c>
      <c r="R2" s="5" t="s">
        <v>3</v>
      </c>
      <c r="S2" s="6">
        <f ca="1">DATE(2021,6,30)-TODAY()</f>
        <v>143</v>
      </c>
    </row>
    <row r="3" spans="1:19" x14ac:dyDescent="0.3">
      <c r="A3" s="1">
        <v>44223</v>
      </c>
      <c r="B3">
        <v>1.21</v>
      </c>
      <c r="C3">
        <v>6.5</v>
      </c>
      <c r="D3">
        <f t="shared" ref="D3:D14" si="2">C3-C2</f>
        <v>0.29999999999999982</v>
      </c>
      <c r="E3">
        <f t="shared" si="0"/>
        <v>21.332999999999998</v>
      </c>
      <c r="F3">
        <f t="shared" ref="F3:F14" si="3">E3-E2</f>
        <v>0.98460000000000036</v>
      </c>
      <c r="G3">
        <v>1.2</v>
      </c>
      <c r="H3">
        <f t="shared" ref="H3:H14" si="4">G3-G2</f>
        <v>9.9999999999999867E-2</v>
      </c>
      <c r="I3">
        <f t="shared" si="1"/>
        <v>3.9384000000000001</v>
      </c>
      <c r="J3">
        <f t="shared" ref="J3:J14" si="5">I3-I2</f>
        <v>0.32819999999999983</v>
      </c>
      <c r="K3">
        <f t="shared" ref="K3:K4" si="6">F3/(F3+J3)</f>
        <v>0.75000000000000022</v>
      </c>
      <c r="L3">
        <f t="shared" ref="L3:L4" si="7">J3/(F3+J3)</f>
        <v>0.24999999999999983</v>
      </c>
      <c r="R3" s="5" t="s">
        <v>11</v>
      </c>
      <c r="S3" s="6">
        <f ca="1">OFFSET(B1,COUNTA(B:B)-1,0)</f>
        <v>1.46</v>
      </c>
    </row>
    <row r="4" spans="1:19" x14ac:dyDescent="0.3">
      <c r="A4" s="1">
        <v>44224</v>
      </c>
      <c r="B4">
        <v>1.26</v>
      </c>
      <c r="C4">
        <v>6.8</v>
      </c>
      <c r="D4">
        <f t="shared" si="2"/>
        <v>0.29999999999999982</v>
      </c>
      <c r="E4">
        <f t="shared" si="0"/>
        <v>22.317600000000002</v>
      </c>
      <c r="F4">
        <f t="shared" si="3"/>
        <v>0.98460000000000392</v>
      </c>
      <c r="G4">
        <v>1.4</v>
      </c>
      <c r="H4">
        <f t="shared" si="4"/>
        <v>0.19999999999999996</v>
      </c>
      <c r="I4">
        <f t="shared" si="1"/>
        <v>4.5947999999999993</v>
      </c>
      <c r="J4">
        <f t="shared" si="5"/>
        <v>0.65639999999999921</v>
      </c>
      <c r="K4">
        <f t="shared" si="6"/>
        <v>0.6000000000000012</v>
      </c>
      <c r="L4">
        <f t="shared" si="7"/>
        <v>0.39999999999999875</v>
      </c>
      <c r="R4" s="5" t="s">
        <v>16</v>
      </c>
      <c r="S4" s="6">
        <f ca="1">AVERAGE(OFFSET(OFFSET(F2,COUNTA(F:F)-1,0),0,0,-7,1))</f>
        <v>0.93771428571428628</v>
      </c>
    </row>
    <row r="5" spans="1:19" x14ac:dyDescent="0.3">
      <c r="A5" s="1">
        <v>44225</v>
      </c>
      <c r="B5">
        <v>1.3</v>
      </c>
      <c r="C5">
        <v>7.2</v>
      </c>
      <c r="D5">
        <f t="shared" si="2"/>
        <v>0.40000000000000036</v>
      </c>
      <c r="E5">
        <f t="shared" si="0"/>
        <v>23.630400000000002</v>
      </c>
      <c r="F5">
        <f t="shared" si="3"/>
        <v>1.3127999999999993</v>
      </c>
      <c r="G5">
        <v>1.5</v>
      </c>
      <c r="H5">
        <f t="shared" si="4"/>
        <v>0.10000000000000009</v>
      </c>
      <c r="I5">
        <f t="shared" si="1"/>
        <v>4.923</v>
      </c>
      <c r="J5">
        <f t="shared" si="5"/>
        <v>0.32820000000000071</v>
      </c>
      <c r="K5">
        <f t="shared" ref="K5:K14" si="8">F5/(F5+J5)</f>
        <v>0.7999999999999996</v>
      </c>
      <c r="L5">
        <f t="shared" ref="L5:L14" si="9">J5/(F5+J5)</f>
        <v>0.20000000000000043</v>
      </c>
      <c r="R5" s="5" t="s">
        <v>17</v>
      </c>
      <c r="S5" s="6">
        <f ca="1">AVERAGE(OFFSET(OFFSET(J2,COUNTA(J:J)-1,0),0,0,-7,1))</f>
        <v>0.51574285714285695</v>
      </c>
    </row>
    <row r="6" spans="1:19" x14ac:dyDescent="0.3">
      <c r="A6" s="1">
        <v>44226</v>
      </c>
      <c r="B6">
        <v>1.35</v>
      </c>
      <c r="C6">
        <v>7.5</v>
      </c>
      <c r="D6">
        <f t="shared" si="2"/>
        <v>0.29999999999999982</v>
      </c>
      <c r="E6">
        <f t="shared" si="0"/>
        <v>24.614999999999998</v>
      </c>
      <c r="F6">
        <f t="shared" si="3"/>
        <v>0.98459999999999681</v>
      </c>
      <c r="G6">
        <v>1.7</v>
      </c>
      <c r="H6">
        <f t="shared" si="4"/>
        <v>0.19999999999999996</v>
      </c>
      <c r="I6">
        <f t="shared" si="1"/>
        <v>5.5794000000000006</v>
      </c>
      <c r="J6">
        <f t="shared" si="5"/>
        <v>0.65640000000000054</v>
      </c>
      <c r="K6">
        <f t="shared" si="8"/>
        <v>0.59999999999999898</v>
      </c>
      <c r="L6">
        <f t="shared" si="9"/>
        <v>0.40000000000000097</v>
      </c>
      <c r="R6" s="5" t="s">
        <v>14</v>
      </c>
      <c r="S6" s="6">
        <f ca="1">((OFFSET(E2,COUNTA(E:E)-1,0))+(S4*S2))*100/328.2</f>
        <v>40.857142857142883</v>
      </c>
    </row>
    <row r="7" spans="1:19" x14ac:dyDescent="0.3">
      <c r="A7" s="1">
        <v>44227</v>
      </c>
      <c r="B7">
        <v>1.35</v>
      </c>
      <c r="C7">
        <v>7.8</v>
      </c>
      <c r="D7">
        <f t="shared" si="2"/>
        <v>0.29999999999999982</v>
      </c>
      <c r="E7">
        <f t="shared" si="0"/>
        <v>25.599599999999999</v>
      </c>
      <c r="F7">
        <f t="shared" si="3"/>
        <v>0.98460000000000036</v>
      </c>
      <c r="G7">
        <v>1.8</v>
      </c>
      <c r="H7">
        <f t="shared" si="4"/>
        <v>0.10000000000000009</v>
      </c>
      <c r="I7">
        <f t="shared" si="1"/>
        <v>5.9076000000000004</v>
      </c>
      <c r="J7">
        <f t="shared" si="5"/>
        <v>0.32819999999999983</v>
      </c>
      <c r="K7">
        <f t="shared" si="8"/>
        <v>0.75000000000000022</v>
      </c>
      <c r="L7">
        <f t="shared" si="9"/>
        <v>0.24999999999999983</v>
      </c>
      <c r="R7" s="5" t="s">
        <v>15</v>
      </c>
      <c r="S7" s="6">
        <f ca="1">((OFFSET(I2,COUNTA(I:I)-1,0))+(S5*S2))*100/328.2</f>
        <v>22.471428571428561</v>
      </c>
    </row>
    <row r="8" spans="1:19" x14ac:dyDescent="0.3">
      <c r="A8" s="1">
        <v>44228</v>
      </c>
      <c r="B8">
        <v>1.34</v>
      </c>
      <c r="C8">
        <v>8.1</v>
      </c>
      <c r="D8">
        <f t="shared" si="2"/>
        <v>0.29999999999999982</v>
      </c>
      <c r="E8">
        <f t="shared" si="0"/>
        <v>26.584199999999999</v>
      </c>
      <c r="F8">
        <f t="shared" si="3"/>
        <v>0.98460000000000036</v>
      </c>
      <c r="G8">
        <v>1.9</v>
      </c>
      <c r="H8">
        <f t="shared" si="4"/>
        <v>9.9999999999999867E-2</v>
      </c>
      <c r="I8">
        <f t="shared" si="1"/>
        <v>6.2357999999999993</v>
      </c>
      <c r="J8">
        <f t="shared" si="5"/>
        <v>0.32819999999999894</v>
      </c>
      <c r="K8">
        <f t="shared" si="8"/>
        <v>0.75000000000000067</v>
      </c>
      <c r="L8">
        <f t="shared" si="9"/>
        <v>0.24999999999999933</v>
      </c>
    </row>
    <row r="9" spans="1:19" x14ac:dyDescent="0.3">
      <c r="A9" s="1">
        <v>44229</v>
      </c>
      <c r="B9">
        <v>1.32</v>
      </c>
      <c r="C9">
        <v>8.1999999999999993</v>
      </c>
      <c r="D9">
        <f t="shared" si="2"/>
        <v>9.9999999999999645E-2</v>
      </c>
      <c r="E9">
        <f t="shared" si="0"/>
        <v>26.912399999999995</v>
      </c>
      <c r="F9">
        <f t="shared" si="3"/>
        <v>0.32819999999999538</v>
      </c>
      <c r="G9">
        <v>1.9</v>
      </c>
      <c r="H9">
        <f t="shared" si="4"/>
        <v>0</v>
      </c>
      <c r="I9">
        <f t="shared" si="1"/>
        <v>6.2357999999999993</v>
      </c>
      <c r="J9">
        <f t="shared" si="5"/>
        <v>0</v>
      </c>
      <c r="K9">
        <f t="shared" si="8"/>
        <v>1</v>
      </c>
      <c r="L9">
        <f t="shared" si="9"/>
        <v>0</v>
      </c>
      <c r="R9" s="9" t="s">
        <v>20</v>
      </c>
      <c r="S9" s="10">
        <f>25.177-7.005</f>
        <v>18.172000000000001</v>
      </c>
    </row>
    <row r="10" spans="1:19" x14ac:dyDescent="0.3">
      <c r="A10" s="1">
        <v>44230</v>
      </c>
      <c r="B10">
        <v>1.34</v>
      </c>
      <c r="C10">
        <v>8.5</v>
      </c>
      <c r="D10">
        <f t="shared" si="2"/>
        <v>0.30000000000000071</v>
      </c>
      <c r="E10">
        <f t="shared" si="0"/>
        <v>27.897000000000002</v>
      </c>
      <c r="F10">
        <f t="shared" si="3"/>
        <v>0.98460000000000747</v>
      </c>
      <c r="G10">
        <v>2.1</v>
      </c>
      <c r="H10">
        <f t="shared" si="4"/>
        <v>0.20000000000000018</v>
      </c>
      <c r="I10">
        <f t="shared" si="1"/>
        <v>6.8921999999999999</v>
      </c>
      <c r="J10">
        <f t="shared" si="5"/>
        <v>0.65640000000000054</v>
      </c>
      <c r="K10">
        <f t="shared" si="8"/>
        <v>0.60000000000000164</v>
      </c>
      <c r="L10">
        <f t="shared" si="9"/>
        <v>0.39999999999999836</v>
      </c>
      <c r="R10" s="9" t="s">
        <v>21</v>
      </c>
      <c r="S10" s="10">
        <f>0.419-0.203</f>
        <v>0.21599999999999997</v>
      </c>
    </row>
    <row r="11" spans="1:19" x14ac:dyDescent="0.3">
      <c r="A11" s="1">
        <v>44231</v>
      </c>
      <c r="B11">
        <v>1.34</v>
      </c>
      <c r="C11">
        <v>8.6999999999999993</v>
      </c>
      <c r="D11">
        <f t="shared" si="2"/>
        <v>0.19999999999999929</v>
      </c>
      <c r="E11">
        <f t="shared" si="0"/>
        <v>28.553399999999996</v>
      </c>
      <c r="F11">
        <f t="shared" si="3"/>
        <v>0.65639999999999432</v>
      </c>
      <c r="G11">
        <v>2.2999999999999998</v>
      </c>
      <c r="H11">
        <f t="shared" si="4"/>
        <v>0.19999999999999973</v>
      </c>
      <c r="I11">
        <f t="shared" si="1"/>
        <v>7.5485999999999995</v>
      </c>
      <c r="J11">
        <f t="shared" si="5"/>
        <v>0.65639999999999965</v>
      </c>
      <c r="K11">
        <f t="shared" si="8"/>
        <v>0.49999999999999795</v>
      </c>
      <c r="L11">
        <f t="shared" si="9"/>
        <v>0.500000000000002</v>
      </c>
      <c r="R11" s="9" t="s">
        <v>22</v>
      </c>
      <c r="S11" s="10">
        <f>(S9-S10)/2</f>
        <v>8.9779999999999998</v>
      </c>
    </row>
    <row r="12" spans="1:19" x14ac:dyDescent="0.3">
      <c r="A12" s="1">
        <v>44232</v>
      </c>
      <c r="B12">
        <v>1.36</v>
      </c>
      <c r="C12">
        <v>9.1</v>
      </c>
      <c r="D12">
        <f t="shared" si="2"/>
        <v>0.40000000000000036</v>
      </c>
      <c r="E12">
        <f t="shared" si="0"/>
        <v>29.866199999999999</v>
      </c>
      <c r="F12">
        <f t="shared" si="3"/>
        <v>1.3128000000000029</v>
      </c>
      <c r="G12">
        <v>2.5</v>
      </c>
      <c r="H12">
        <f t="shared" si="4"/>
        <v>0.20000000000000018</v>
      </c>
      <c r="I12">
        <f t="shared" si="1"/>
        <v>8.2050000000000001</v>
      </c>
      <c r="J12">
        <f t="shared" si="5"/>
        <v>0.65640000000000054</v>
      </c>
      <c r="K12">
        <f t="shared" si="8"/>
        <v>0.66666666666666696</v>
      </c>
      <c r="L12">
        <f t="shared" si="9"/>
        <v>0.33333333333333304</v>
      </c>
      <c r="R12" s="9" t="s">
        <v>23</v>
      </c>
      <c r="S12" s="10">
        <f>S11*100/328.2</f>
        <v>2.7355271176112126</v>
      </c>
    </row>
    <row r="13" spans="1:19" x14ac:dyDescent="0.3">
      <c r="A13" s="1">
        <v>44233</v>
      </c>
      <c r="B13">
        <v>1.43</v>
      </c>
      <c r="C13">
        <v>9.5</v>
      </c>
      <c r="D13">
        <f t="shared" si="2"/>
        <v>0.40000000000000036</v>
      </c>
      <c r="E13">
        <f t="shared" si="0"/>
        <v>31.178999999999998</v>
      </c>
      <c r="F13">
        <f t="shared" si="3"/>
        <v>1.3127999999999993</v>
      </c>
      <c r="G13">
        <v>2.7</v>
      </c>
      <c r="H13">
        <f t="shared" si="4"/>
        <v>0.20000000000000018</v>
      </c>
      <c r="I13">
        <f t="shared" si="1"/>
        <v>8.8614000000000015</v>
      </c>
      <c r="J13">
        <f t="shared" si="5"/>
        <v>0.65640000000000143</v>
      </c>
      <c r="K13">
        <f t="shared" si="8"/>
        <v>0.66666666666666607</v>
      </c>
      <c r="L13">
        <f t="shared" si="9"/>
        <v>0.33333333333333393</v>
      </c>
    </row>
    <row r="14" spans="1:19" x14ac:dyDescent="0.3">
      <c r="A14" s="1">
        <v>44234</v>
      </c>
      <c r="B14">
        <v>1.46</v>
      </c>
      <c r="C14">
        <v>9.8000000000000007</v>
      </c>
      <c r="D14">
        <f t="shared" si="2"/>
        <v>0.30000000000000071</v>
      </c>
      <c r="E14">
        <f t="shared" si="0"/>
        <v>32.163600000000002</v>
      </c>
      <c r="F14">
        <f t="shared" si="3"/>
        <v>0.98460000000000392</v>
      </c>
      <c r="G14">
        <v>2.9</v>
      </c>
      <c r="H14">
        <f t="shared" si="4"/>
        <v>0.19999999999999973</v>
      </c>
      <c r="I14">
        <f t="shared" si="1"/>
        <v>9.5177999999999994</v>
      </c>
      <c r="J14">
        <f t="shared" si="5"/>
        <v>0.65639999999999787</v>
      </c>
      <c r="K14">
        <f t="shared" si="8"/>
        <v>0.60000000000000175</v>
      </c>
      <c r="L14">
        <f t="shared" si="9"/>
        <v>0.39999999999999825</v>
      </c>
      <c r="R14" s="7" t="s">
        <v>18</v>
      </c>
      <c r="S14" s="8">
        <f ca="1">S6+S12</f>
        <v>43.592669974754095</v>
      </c>
    </row>
    <row r="15" spans="1:19" x14ac:dyDescent="0.3">
      <c r="A15" s="1">
        <v>44235</v>
      </c>
      <c r="R15" s="7" t="s">
        <v>19</v>
      </c>
      <c r="S15" s="8">
        <f ca="1">S7+S12</f>
        <v>25.206955689039773</v>
      </c>
    </row>
    <row r="16" spans="1:19" x14ac:dyDescent="0.3">
      <c r="A16" s="1">
        <v>44236</v>
      </c>
    </row>
    <row r="17" spans="1:19" x14ac:dyDescent="0.3">
      <c r="A17" s="1">
        <v>44237</v>
      </c>
      <c r="R17" s="11" t="s">
        <v>24</v>
      </c>
      <c r="S17" s="12">
        <f ca="1">ROUND((85-OFFSET(C1,COUNTA(C:C)-1,0))/(S4*100/328.2),0)</f>
        <v>263</v>
      </c>
    </row>
    <row r="18" spans="1:19" x14ac:dyDescent="0.3">
      <c r="A18" s="1">
        <v>44238</v>
      </c>
      <c r="R18" s="11" t="s">
        <v>26</v>
      </c>
      <c r="S18" s="13">
        <f ca="1">TODAY()+S17</f>
        <v>44497</v>
      </c>
    </row>
    <row r="19" spans="1:19" x14ac:dyDescent="0.3">
      <c r="A19" s="1">
        <v>44239</v>
      </c>
      <c r="R19" s="11" t="s">
        <v>25</v>
      </c>
      <c r="S19" s="12">
        <f ca="1">ROUND((85-OFFSET(G2,COUNTA(G:G)-7,0))/(S5*100/328.2),0)</f>
        <v>529</v>
      </c>
    </row>
    <row r="20" spans="1:19" x14ac:dyDescent="0.3">
      <c r="A20" s="1">
        <v>44240</v>
      </c>
      <c r="R20" s="11" t="s">
        <v>27</v>
      </c>
      <c r="S20" s="13">
        <f ca="1">TODAY()+S19</f>
        <v>44763</v>
      </c>
    </row>
    <row r="21" spans="1:19" x14ac:dyDescent="0.3">
      <c r="A21" s="1">
        <v>44241</v>
      </c>
    </row>
    <row r="22" spans="1:19" x14ac:dyDescent="0.3">
      <c r="A22" s="1">
        <v>44242</v>
      </c>
    </row>
    <row r="23" spans="1:19" x14ac:dyDescent="0.3">
      <c r="A23" s="1">
        <v>44243</v>
      </c>
    </row>
    <row r="24" spans="1:19" x14ac:dyDescent="0.3">
      <c r="A24" s="1">
        <v>44244</v>
      </c>
    </row>
    <row r="25" spans="1:19" x14ac:dyDescent="0.3">
      <c r="A25" s="1">
        <v>44245</v>
      </c>
    </row>
    <row r="26" spans="1:19" x14ac:dyDescent="0.3">
      <c r="A26" s="1">
        <v>44246</v>
      </c>
    </row>
    <row r="27" spans="1:19" x14ac:dyDescent="0.3">
      <c r="A27" s="1">
        <v>44247</v>
      </c>
    </row>
    <row r="28" spans="1:19" x14ac:dyDescent="0.3">
      <c r="A28" s="1">
        <v>44248</v>
      </c>
    </row>
    <row r="29" spans="1:19" x14ac:dyDescent="0.3">
      <c r="A29" s="1">
        <v>44249</v>
      </c>
    </row>
    <row r="30" spans="1:19" x14ac:dyDescent="0.3">
      <c r="A30" s="1">
        <v>44250</v>
      </c>
    </row>
    <row r="31" spans="1:19" x14ac:dyDescent="0.3">
      <c r="A31" s="1">
        <v>44251</v>
      </c>
    </row>
    <row r="32" spans="1:19" x14ac:dyDescent="0.3">
      <c r="A32" s="1">
        <v>44252</v>
      </c>
    </row>
    <row r="33" spans="1:1" x14ac:dyDescent="0.3">
      <c r="A33" s="1">
        <v>44253</v>
      </c>
    </row>
    <row r="34" spans="1:1" x14ac:dyDescent="0.3">
      <c r="A34" s="1">
        <v>44254</v>
      </c>
    </row>
    <row r="35" spans="1:1" x14ac:dyDescent="0.3">
      <c r="A35" s="1">
        <v>44255</v>
      </c>
    </row>
    <row r="36" spans="1:1" x14ac:dyDescent="0.3">
      <c r="A36" s="1">
        <v>44256</v>
      </c>
    </row>
    <row r="37" spans="1:1" x14ac:dyDescent="0.3">
      <c r="A37" s="1">
        <v>44257</v>
      </c>
    </row>
    <row r="38" spans="1:1" x14ac:dyDescent="0.3">
      <c r="A38" s="1">
        <v>44258</v>
      </c>
    </row>
    <row r="39" spans="1:1" x14ac:dyDescent="0.3">
      <c r="A39" s="1">
        <v>44259</v>
      </c>
    </row>
    <row r="40" spans="1:1" x14ac:dyDescent="0.3">
      <c r="A40" s="1">
        <v>44260</v>
      </c>
    </row>
    <row r="41" spans="1:1" x14ac:dyDescent="0.3">
      <c r="A41" s="1">
        <v>44261</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Ryan</dc:creator>
  <cp:lastModifiedBy>James Ryan</cp:lastModifiedBy>
  <dcterms:created xsi:type="dcterms:W3CDTF">2021-01-27T16:40:56Z</dcterms:created>
  <dcterms:modified xsi:type="dcterms:W3CDTF">2021-02-08T03:18:31Z</dcterms:modified>
</cp:coreProperties>
</file>