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james\Dropbox\Steele Research Ltd\Stronger by Science\pcos_ree_meta\data\"/>
    </mc:Choice>
  </mc:AlternateContent>
  <xr:revisionPtr revIDLastSave="0" documentId="13_ncr:1_{9B88653A-8BDD-48C9-B351-527CDCC178DE}" xr6:coauthVersionLast="47" xr6:coauthVersionMax="47" xr10:uidLastSave="{00000000-0000-0000-0000-000000000000}"/>
  <bookViews>
    <workbookView xWindow="-120" yWindow="-120" windowWidth="38640" windowHeight="21240" xr2:uid="{10DD01AD-3A16-4FAB-AD7D-B9DBF71733A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A37" i="1" l="1"/>
  <c r="M39" i="1"/>
  <c r="M38" i="1"/>
  <c r="M37" i="1"/>
  <c r="K39" i="1"/>
  <c r="K38" i="1"/>
  <c r="K37" i="1"/>
  <c r="BE12" i="1"/>
  <c r="BE11" i="1"/>
  <c r="BE10" i="1"/>
  <c r="AO12" i="1"/>
  <c r="AO11" i="1"/>
  <c r="AO10" i="1"/>
  <c r="AG12" i="1"/>
  <c r="AG11" i="1"/>
  <c r="AG10" i="1"/>
  <c r="Q12" i="1"/>
  <c r="Q11" i="1"/>
  <c r="Q10" i="1"/>
  <c r="BY16" i="1"/>
  <c r="BY15" i="1"/>
  <c r="BW16" i="1"/>
  <c r="BW15" i="1"/>
  <c r="CC12" i="1"/>
  <c r="CC11" i="1"/>
  <c r="CC10" i="1"/>
</calcChain>
</file>

<file path=xl/sharedStrings.xml><?xml version="1.0" encoding="utf-8"?>
<sst xmlns="http://schemas.openxmlformats.org/spreadsheetml/2006/main" count="567" uniqueCount="221">
  <si>
    <t>study</t>
  </si>
  <si>
    <t>cond</t>
  </si>
  <si>
    <t>n</t>
  </si>
  <si>
    <t>sd</t>
  </si>
  <si>
    <t>se</t>
  </si>
  <si>
    <t>title</t>
  </si>
  <si>
    <t>Resting energy expenditure in women with polycystic ovary syndrome</t>
  </si>
  <si>
    <t>Saturated Fat Intake Is Related to Heart Rate Variability in Women with Polycystic Ovary Syndrome.</t>
  </si>
  <si>
    <t>Low validity of predictive equations for calculating resting energy expenditure in overweight and obese women with polycystic ovary syndrome.</t>
  </si>
  <si>
    <t>Assessing Energy Requirements in Women With Polycystic Ovary Syndrome: A Comparison Against Doubly Labeled Water.</t>
  </si>
  <si>
    <t>The Relationship between Adiposity and Insulin Sensitivity in African Women Living with the Polycystic Ovarian Syndrome: A Clamp Study.</t>
  </si>
  <si>
    <t>Dietary intake, resting energy expenditure, and eating behavior in women with and without polycystic ovary syndrome.</t>
  </si>
  <si>
    <t>Effect of a low-starch/low-dairy diet on fat oxidation in overweight and obese women with polycystic ovary syndrome.</t>
  </si>
  <si>
    <t>Basal metabolic rate is decreased in women with polycystic ovary syndrome and biochemical hyperandrogenemia and is associated with insulin resistance.</t>
  </si>
  <si>
    <t>Resting metabolic rate and exercise capacity in women with polycystic ovary syndrome.</t>
  </si>
  <si>
    <t>alpha 2 beta adrenoreceptor 301-303 deletion polymorphism in polycystic ovary syndrome.</t>
  </si>
  <si>
    <t>Postprandial thermogenesis is reduced in polycystic ovary syndrome and is associated with increased insulin resistance.</t>
  </si>
  <si>
    <t>Resting metabolic rate and postprandial thermogenesis in polycystic ovarian syndrome.</t>
  </si>
  <si>
    <t>Dietary glycemic index is associated with less favorable anthropometric and metabolic profiles in polycystic ovary syndrome women with different phenotypes</t>
  </si>
  <si>
    <t>year</t>
  </si>
  <si>
    <t>authors</t>
  </si>
  <si>
    <t>Tosi et al.,</t>
  </si>
  <si>
    <t>PCOS</t>
  </si>
  <si>
    <t>Control</t>
  </si>
  <si>
    <t>method</t>
  </si>
  <si>
    <t>indirect_calorimetry</t>
  </si>
  <si>
    <t>Graff et al.,</t>
  </si>
  <si>
    <t>Rodriques et al.,</t>
  </si>
  <si>
    <t>Broskey et al.,</t>
  </si>
  <si>
    <t>Doh et al.,</t>
  </si>
  <si>
    <t>Larsson et al.,</t>
  </si>
  <si>
    <t>Pohlmeier er al.,</t>
  </si>
  <si>
    <t>Georgopoulos et al.,</t>
  </si>
  <si>
    <t>Cosar et al.,</t>
  </si>
  <si>
    <t>Saltamavros et al.,</t>
  </si>
  <si>
    <t>Segal and Dunaif</t>
  </si>
  <si>
    <t>Robinson et al.,</t>
  </si>
  <si>
    <t>in_macrofactor_article</t>
  </si>
  <si>
    <t>y</t>
  </si>
  <si>
    <t>Bruner et al.,</t>
  </si>
  <si>
    <t>Effects of exercise and nutritional counseling in women with polycystic ovary syndrome</t>
  </si>
  <si>
    <t>Kritikou et al.,</t>
  </si>
  <si>
    <t>The α2B and β3 Adrenergic Receptor Genes Polymorphisms in Women with Polycystic Ovarian Syndrome (PCOS) and their Association with Insulin Resistance and Basal Metabolic Rate (BMR)</t>
  </si>
  <si>
    <t>Moran et al.,</t>
  </si>
  <si>
    <t>Short-term meal replacements followed by dietary macronutrient restriction enhance weight loss in polycystic ovary syndrome</t>
  </si>
  <si>
    <t>Association of the Pro12Ala polymorphism in peroxisome proliferator-activated receptor gamma2 with decreased basic metabolic rate in women with polycystic ovary syndrome</t>
  </si>
  <si>
    <t>Koika et al.,</t>
  </si>
  <si>
    <t>sd_bm_adjusted</t>
  </si>
  <si>
    <t>se_bm_adjusted</t>
  </si>
  <si>
    <t>sd_ffm_adjusted</t>
  </si>
  <si>
    <t>se_ffm_adjusted</t>
  </si>
  <si>
    <t>race</t>
  </si>
  <si>
    <t>physical_activity_level</t>
  </si>
  <si>
    <t>country</t>
  </si>
  <si>
    <t>Italy</t>
  </si>
  <si>
    <t>arm</t>
  </si>
  <si>
    <t>Brazil</t>
  </si>
  <si>
    <t>units</t>
  </si>
  <si>
    <t>kcal</t>
  </si>
  <si>
    <t>USA</t>
  </si>
  <si>
    <t>doubly_labelled_water</t>
  </si>
  <si>
    <t>Cameroon</t>
  </si>
  <si>
    <t>comments</t>
  </si>
  <si>
    <t>median</t>
  </si>
  <si>
    <t>mean</t>
  </si>
  <si>
    <t>iqr</t>
  </si>
  <si>
    <t>mean_bm_adjusted</t>
  </si>
  <si>
    <t>median_bm_adjusted</t>
  </si>
  <si>
    <t>iqr_bm_adjusted</t>
  </si>
  <si>
    <t>mean_ffm_adjusted</t>
  </si>
  <si>
    <t>median_ffm_adjusted</t>
  </si>
  <si>
    <t>iqr_ffm_adjusted</t>
  </si>
  <si>
    <t>Sweden</t>
  </si>
  <si>
    <t>Greece</t>
  </si>
  <si>
    <t>Turkey</t>
  </si>
  <si>
    <t>UK</t>
  </si>
  <si>
    <t>kj</t>
  </si>
  <si>
    <t>lower_range</t>
  </si>
  <si>
    <t>upper_range</t>
  </si>
  <si>
    <t>Canada</t>
  </si>
  <si>
    <t>Australia</t>
  </si>
  <si>
    <t>MJ</t>
  </si>
  <si>
    <t>lab</t>
  </si>
  <si>
    <t>Converted from kcal/min to 24 hours</t>
  </si>
  <si>
    <t xml:space="preserve">OGTT (75g oral glucose load), Fasting glucose (mM) = 4.5 (SE = 0.2), Fasting insulin (pM) = 72 (SE = 7), Glucose area (mM 2 hours) = 9.9 (SE = 0.2), Insulin area (pM 2 hours) = 653 (SE = 7)  </t>
  </si>
  <si>
    <t xml:space="preserve">OGTT (75g oral glucose load), Fasting glucose (mM) = 4.8 (SE = 0.1), Fasting insulin (pM) = 122 (SE = 14), Glucose area (mM 2 hours) = 9.9 (SE = 0.2), Insulin area (pM 2 hours) = 1300 (SE = 294)  </t>
  </si>
  <si>
    <t xml:space="preserve">OGTT (75g oral glucose load), Fasting glucose (mM) = 4.9 (SE = 0.1), Fasting insulin (pM) = 223 (SE = 43), Glucose area (mM 2 hours) = 12.4 (SE = 0.9), Insulin area (pM 2 hours) = 2872 (SE =381)  </t>
  </si>
  <si>
    <t xml:space="preserve">OGTT (75g oral glucose load), Fasting glucose (md/dL) = 91.6 (SD = 9.4), Fasting insulin (ug/mL) = 35.3 (SD = 7), Glucose at 2 hours (mg/dL) = 131.7 (SD = 45.2), Insulin at 2 hours (ug/mL) = 271.6 (SD =285), HbA1c (%) = 5.5 (SD = 0.4)  </t>
  </si>
  <si>
    <t xml:space="preserve">OGTT (75g oral glucose load), Fasting glucose (md/dL) = 88.6 (SD = 5.8), Fasting insulin (ug/mL) = 15.8 (SD = 6), Glucose at 2 hours (mg/dL) = 120.9 (SD = 20.4), Insulin at 2 hours (ug/mL) = 132.3 (SD = 89.3), HbA1c (%) = 5.3 (SD = 0.3)  </t>
  </si>
  <si>
    <t>timepoint</t>
  </si>
  <si>
    <t>baseline</t>
  </si>
  <si>
    <t>post_intervention</t>
  </si>
  <si>
    <t>Fasting glucose (mg/dL) = 83.4 (SD = 5.9), Fasting insulin (mU/L) = 7 (SD = 5)</t>
  </si>
  <si>
    <t xml:space="preserve">OGTT (75g oral glucose load), Fasting glucose (md/dL) = 87.4 (SD = 8.4), Glucose at 2 hours (mg/dL) = 103.6 (SD = 31.5), HOMA-IR (median) = 3.4 (IQR = 1.8-4.7) </t>
  </si>
  <si>
    <t xml:space="preserve">OGTT (75g oral glucose load), Fasting glucose (md/dL) = 86.8 (SD = 7.9), Glucose at 2 hours (mg/dL) = 97 (SD = 20.9), HOMA-IR (median) = 2.1 (IQR = 1.5-2.8) </t>
  </si>
  <si>
    <t>Physical activity (steps/day, median) = 5821 (IQR = 3821-7664)</t>
  </si>
  <si>
    <t>Physical activity (steps/day, median) = 6002 (IQR = 4375-7427)</t>
  </si>
  <si>
    <t>m_age</t>
  </si>
  <si>
    <t>m_body_mass</t>
  </si>
  <si>
    <t>m_fat_mass</t>
  </si>
  <si>
    <t>m_fat_free_mass</t>
  </si>
  <si>
    <t>m_height</t>
  </si>
  <si>
    <t>m_bmi</t>
  </si>
  <si>
    <t>sd_age</t>
  </si>
  <si>
    <t>sd_body_mass</t>
  </si>
  <si>
    <t>sd_fat_mass</t>
  </si>
  <si>
    <t>sd_fat_free_mass</t>
  </si>
  <si>
    <t>sd_height</t>
  </si>
  <si>
    <t>sd_bmi</t>
  </si>
  <si>
    <t>Physical activity (steps/day, median) = 5519 (IQR = 3658-7002)</t>
  </si>
  <si>
    <t>Physical activity (steps/day, median) = 5811 (IQR = 4339-7267)</t>
  </si>
  <si>
    <t>"Physical activity level was assessed using
criteria established by the Institute of Medicine" 66.7% classified sedentary, 33.3% classified as low activity level</t>
  </si>
  <si>
    <t>White/Caucasian - 92.9%</t>
  </si>
  <si>
    <t>White/Caucasian - 88.9%</t>
  </si>
  <si>
    <t>White/Caucasian - 87.6%</t>
  </si>
  <si>
    <t>White/Caucasian - 50%, African American - 50%</t>
  </si>
  <si>
    <t xml:space="preserve">Fasting glucose (md/dL) = 89.9 (SD = 6.9), Fasting insulin (uU/mL) = 18.8 (SD = 10.6), HOMA-IR = 4.3 (SD = 2.7) </t>
  </si>
  <si>
    <t xml:space="preserve">OGTT (75g oral glucose load), Fasting glucose (md/dL) = 86.8 (SD = 91), Fasting insulin (uU/mL, median) = 16.7 (IQR = 9.8-21.2), HOMA-IR (median) = 3.5 (IQR = 2.1-4.7) </t>
  </si>
  <si>
    <t xml:space="preserve">OGTT (75g oral glucose load), Fasting glucose (md/dL) = 87 (SD = 7.5), Fasting insulin (uU/mL, median) = 9.9 (IQR = 6.8-12.5), HOMA-IR (median) = 2.1 (IQR = 1.4-2.8) </t>
  </si>
  <si>
    <t>African</t>
  </si>
  <si>
    <t>Engaged in sporting activities &lt; 2 days/week - 50%</t>
  </si>
  <si>
    <t>Engaged in sporting activities &lt; 2 days/week - 87.5%</t>
  </si>
  <si>
    <t>Engaged in sporting activities &lt; 2 days/week - 80%</t>
  </si>
  <si>
    <t>White/Caucasian = 6, Hispanic = 3, Native American = 1</t>
  </si>
  <si>
    <t>Physical activity level (ratio of TDEE/RMR) = 1.6 (SD = 0.2)</t>
  </si>
  <si>
    <t xml:space="preserve">Physical activity level (ratio of TDEE/RMR) = 1.65 </t>
  </si>
  <si>
    <t>Fasting glucose/insulin (ratio) = 6.01 (SD = 3.72), Fasting glucose (mg/dL) = 95.64 (SD = 11.03), Fasting insulin (mIU/mL) = 16.13 (SD = 9.86)</t>
  </si>
  <si>
    <t>Fasting glucose/insulin (ratio) = 13.56 (SD = 6.13), Fasting glucose (mg/dL) = 92.49 (SD = 10.66), Fasting insulin (mIU/mL) = 7.25 (SD = 3.01)</t>
  </si>
  <si>
    <t xml:space="preserve">Short insulin tolerance test (0.5 U/kg body weight), Glucose slope (median, 3-15 mins) = 148.5 (SD = 20.5), Peak insulin (mU/L, 4 mins) = 265 (SD = 18) </t>
  </si>
  <si>
    <t xml:space="preserve">Short insulin tolerance test (0.5 U/kg body weight), Glucose slope (median, 3-15 mins) = 183.5 (SD = 26), Peak insulin (mU/L, 4 mins) = 273 (SD = 9) </t>
  </si>
  <si>
    <t>Sedentary at baseline (not specified how defined)</t>
  </si>
  <si>
    <t>Completed 12 week supervised exercise program (3 days/week endurance and resistance training)</t>
  </si>
  <si>
    <t>No exercise intervention</t>
  </si>
  <si>
    <t>Fasting insulin (pmol/L) = 116.7 (SE = 42.2)</t>
  </si>
  <si>
    <t>Fasting insulin (pmol/L) = 82.5 (SE = 20.8)</t>
  </si>
  <si>
    <t>Fasting insulin (pmol/L) = 233.8 (SE = 77.4)</t>
  </si>
  <si>
    <t>Fasting insulin (pmol/L) = 105 (SE = 24.6)</t>
  </si>
  <si>
    <t>mid_intervention</t>
  </si>
  <si>
    <t>White/Caucasian</t>
  </si>
  <si>
    <t>insulin_resistant_description</t>
  </si>
  <si>
    <t>insulin_resistant_y_n</t>
  </si>
  <si>
    <t>24-h physical activity record for all 7 d/wk in
weeks 0, 8, 20, and 32 (but not actually reported)</t>
  </si>
  <si>
    <t>Fasting glucose (mmol/L) = 5.2 (SE = 0.1), Fasting insulin (mU/L, baseline only) = 12.86 (SD = 6.95), HOMA (baseline only) = 2.5 (SD = 1.77)</t>
  </si>
  <si>
    <t>Fasting glucose (mmol/L) = 5.1 (SE = 0.5), Fasting insulin (mU/L, baseline only) = 12.86 (SD = 6.95), HOMA (baseline only) = 2.5 (SD = 1.77)</t>
  </si>
  <si>
    <t>Fasting glucose (mmol/L) = 5.0 (SE = 0.1), Fasting insulin (mU/L, baseline only) = 12.86 (SD = 6.95), HOMA (baseline only) = 2.5 (SD = 1.77)</t>
  </si>
  <si>
    <t>lower_range_bm_adjusted</t>
  </si>
  <si>
    <t>upper_range_bm_adjusted</t>
  </si>
  <si>
    <t>lower_range_ffm_adjusted</t>
  </si>
  <si>
    <t>upper_range_ffm_adjusted</t>
  </si>
  <si>
    <t>kcal/kg</t>
  </si>
  <si>
    <t>Hyperinsulinemic euglycemic clamp technique, M-value (mg/kg_FFM x min) = 9.8 (SD = 3.7), 72.5% classified as IR based on cut off value of 11.76, Fasting glucose (mg/dL) = 85.3 (SD = 9.5), Fasting insulin (mU/L) = 16.2 (SD = 12.6)</t>
  </si>
  <si>
    <t>Hyperinsulinemic euglycemic clamp technique, M-value (mg/kg/min, median) = 6.6 (IQR = 5.5-7.3)</t>
  </si>
  <si>
    <t>Hyperinsulinemic euglycemic clamp technique, M-value -(mg/kg/min, median) = 9.1 (IQR  7.7-10)</t>
  </si>
  <si>
    <t>Hyperinsulinemic euglycemic clamp technique, M-value (mg/kg/min, median) = 11.9 (IQR = 9.4-14.5)</t>
  </si>
  <si>
    <t>median_age</t>
  </si>
  <si>
    <t>se_age</t>
  </si>
  <si>
    <t>median_body_mass</t>
  </si>
  <si>
    <t>se_body_mass</t>
  </si>
  <si>
    <t>median_fat_mass</t>
  </si>
  <si>
    <t>se_fat_mass</t>
  </si>
  <si>
    <t>median_fat_free_mass</t>
  </si>
  <si>
    <t>se_fat_free_mass</t>
  </si>
  <si>
    <t>median_height</t>
  </si>
  <si>
    <t>se_height</t>
  </si>
  <si>
    <t>median_bmi</t>
  </si>
  <si>
    <t>se_bmi</t>
  </si>
  <si>
    <t>lower_range_age</t>
  </si>
  <si>
    <t>upper_range_age</t>
  </si>
  <si>
    <t>iqr_age</t>
  </si>
  <si>
    <t>lower_range_body_mass</t>
  </si>
  <si>
    <t>upper_range_body_mass</t>
  </si>
  <si>
    <t>iqr_body_mass</t>
  </si>
  <si>
    <t>lower_range_fat_mass</t>
  </si>
  <si>
    <t>upper_range_fat_mass</t>
  </si>
  <si>
    <t>iqr_fat_mass</t>
  </si>
  <si>
    <t>lower_range_fat_free_mass</t>
  </si>
  <si>
    <t>upper_range_fat_free_mass</t>
  </si>
  <si>
    <t>iqr_fat_free_mass</t>
  </si>
  <si>
    <t>lower_range_height</t>
  </si>
  <si>
    <t>upper_range_height</t>
  </si>
  <si>
    <t>iqr_height</t>
  </si>
  <si>
    <t>lower_range_bmi</t>
  </si>
  <si>
    <t>upper_range_bmi</t>
  </si>
  <si>
    <t>iqr_bmi</t>
  </si>
  <si>
    <t>device</t>
  </si>
  <si>
    <t>Quark RMR instrument (Cosmed, Cernusco sul Naviglio, Italy) equipped with a ventilated hood</t>
  </si>
  <si>
    <t>Fitmate® (Cosmed, Rome, Italy)</t>
  </si>
  <si>
    <t>Oral dose (1.0 g/kg bodyweight) of amixture that contained 1 part deuterium (2H 99.9% enriched) and 19 parts Oxygen-18 (18O10% enriched), followed by 100 mL of tap water used to rinse the dose container.</t>
  </si>
  <si>
    <t>Meta-CheckTM metabolic rate analysis system (model 7100; Korr Medical Technologies, Salt Lake City, UT, USA)</t>
  </si>
  <si>
    <t>Korr ReeVue indirect calorimetry (KorrMedical Technologies, Inc., Salt Lake City, UT 84120, USA)</t>
  </si>
  <si>
    <t>Deltatrack™ II Metabolic Monitor ventilated hood system (Datex, Helsinki, Finland).</t>
  </si>
  <si>
    <t>ParvoMedics TrueOne 2400 Canopy System (ParvoMedics, Sandy, Utah, USA).</t>
  </si>
  <si>
    <t>Converted from 30 mins to 24 hours for REE</t>
  </si>
  <si>
    <t>n_age</t>
  </si>
  <si>
    <t>n_body_mass</t>
  </si>
  <si>
    <t>n_fat_mass</t>
  </si>
  <si>
    <t>n_fat_free_mass</t>
  </si>
  <si>
    <t>n_height</t>
  </si>
  <si>
    <t>n_bmi</t>
  </si>
  <si>
    <t>Pulmolab
EX505 (Morgan Medical, Kent, U.K.)</t>
  </si>
  <si>
    <t>Values are as reported by the authors; note, REE is reported as adjusted BMR =(group mean BMR) + (measured BMR - predicted BMR)</t>
  </si>
  <si>
    <t>OGTT (75g oral glucose load), Fasting insulin (uIU/ml) = 20.86 (SE = 1.13), Fasting glucose:insulin ratio = 4.24 (SE = 0.18), HOMA = 25.27 (SE = 1.41), QUICKI = 0.31 (SE = 0)</t>
  </si>
  <si>
    <t>OGTT (75g oral glucose load), Fasting insulin (uIU/ml) = 6.32 (SE = 0.3), Fasting glucose:insulin ratio = 14.84 (SE = 1.19), HOMA = 103.38 (SE = 9.85), QUICKI = 0.38 (SE = 0)</t>
  </si>
  <si>
    <t>OGTT (100g oral glucose load), Fasting insulin (uIU/ml) = 13.6 (SE = 1.3), Fasting glucose (mg/dL) = 83.4 (SE = 1.4), Fasting glucose:insulin ratio = 10.24 (SE = 1.06), HOMA = 66.94 (SE = 8.66), QUICKI = 0.347 (SE = 0.005)</t>
  </si>
  <si>
    <t>OGTT (100g oral glucose load), Fasting insulin (uIU/ml) = 11.64 (SE = 1.8), Fasting glucose (mg/dL) = 82.13 (SE = 2.6), Fasting glucose:insulin ratio = 10.54 (SE = 2), HOMA = 70.43 (SE = 16.25), QUICKI = 0.354 (SE = 0.01)</t>
  </si>
  <si>
    <t>OGTT (75g oral glucose load), Fasting insulin (uIU/ml) = 9.88 (SD = 5.88), Fasting glucose:insulin ratio = 11.85 (SD = 12.06), HOMA-IR = 2.32 (SD = 2.45), QUICKI = 0.357 (SD = 0.044)</t>
  </si>
  <si>
    <t>Quark b2
(Cosmed, Rome, Italy) with a computerized metabolic card</t>
  </si>
  <si>
    <t>Demographics are reported for lean and obese participants separately but evenly split, so averaged between lean and obese when extracting median and lower of lean and upper of obese for ranges.</t>
  </si>
  <si>
    <t>Matched between groups but not reported</t>
  </si>
  <si>
    <t>Deltatrac metabolic monitor (Datex Instrumentarium,
Helsinki, Finland)</t>
  </si>
  <si>
    <t>Sensormedics Horizon Metabolic Measurement Cart (Sensormedics Corporation, Anaheim, CA, USA)</t>
  </si>
  <si>
    <t>Sensorimedics VMAX 29 series metabolic cart (Sensorimedics, Yorba Linda, CA, USA)</t>
  </si>
  <si>
    <t>Demographics of age and BMI reported separately for the two phase two intervention groups at baseline, but RMR reported combined. Thus demographics extracted as weighted averages for each statistic reported. Other demographics are reported for combined sample at each timepoint so extracted as such.</t>
  </si>
  <si>
    <t>Demographics of age and BMI reported separately for the two phase two intervention groups at baseline, but RMR reported combined. Thus demographics extracted as weighted averages for each statistic reported. Other demographics are reported for combined sample at each timepoint so extracted as such. Note, BMI reported at baseline not included on these rows as weight also changes at these timepoints.</t>
  </si>
  <si>
    <t xml:space="preserve">Deltatract metabolic monitor (Datex Division Instrumentarium Corp., Helsinki, Finland) using a ventilated canopy </t>
  </si>
  <si>
    <t>diagnostic_criteria</t>
  </si>
  <si>
    <t>Rotterdam criteria</t>
  </si>
  <si>
    <t>1990
National Institutes of Health criteria</t>
  </si>
  <si>
    <t>Modified Rotterdam criteria</t>
  </si>
  <si>
    <t>PCOS was defined by the clinical features: amenorrhoea or oligomenorrhoea  menstrual cycle longer than 35 days) and/or hirsutism (score greater than 8) with polycystic ovaries on ultrasound scanning.</t>
  </si>
  <si>
    <t>PCOS was diagnosed by elevation of one or more plasma and androgen levels in the presence of chronic oligomenorrhea or ammenorrhea.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</si>
</sst>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0"/>
      <color theme="1"/>
      <name val="Arial"/>
      <family val="2"/>
    </font>
    <font>
      <sz val="8"/>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wrapText="1"/>
    </xf>
    <xf numFmtId="0" fontId="1" fillId="0" borderId="1" xfId="0" applyFont="1" applyBorder="1" applyAlignment="1">
      <alignment wrapText="1"/>
    </xf>
    <xf numFmtId="10" fontId="0" fillId="0" borderId="1" xfId="0" applyNumberFormat="1" applyBorder="1" applyAlignment="1">
      <alignment wrapText="1"/>
    </xf>
    <xf numFmtId="0" fontId="0" fillId="0" borderId="1" xfId="0" applyFill="1" applyBorder="1" applyAlignment="1">
      <alignment wrapText="1"/>
    </xf>
    <xf numFmtId="0" fontId="1" fillId="0" borderId="1"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7CBA6-16D3-4F56-AAFF-D7A43475C68F}">
  <dimension ref="A1:CK39"/>
  <sheetViews>
    <sheetView tabSelected="1" workbookViewId="0">
      <pane ySplit="1" topLeftCell="A35" activePane="bottomLeft" state="frozen"/>
      <selection activeCell="C1" sqref="C1"/>
      <selection pane="bottomLeft" activeCell="J39" sqref="J39"/>
    </sheetView>
  </sheetViews>
  <sheetFormatPr defaultColWidth="27.85546875" defaultRowHeight="15" x14ac:dyDescent="0.25"/>
  <cols>
    <col min="1" max="5" width="27.85546875" style="1"/>
    <col min="6" max="7" width="39.140625" style="1" customWidth="1"/>
    <col min="8" max="16384" width="27.85546875" style="1"/>
  </cols>
  <sheetData>
    <row r="1" spans="1:89" x14ac:dyDescent="0.25">
      <c r="A1" s="1" t="s">
        <v>82</v>
      </c>
      <c r="B1" s="1" t="s">
        <v>0</v>
      </c>
      <c r="C1" s="1" t="s">
        <v>55</v>
      </c>
      <c r="D1" s="1" t="s">
        <v>37</v>
      </c>
      <c r="E1" s="1" t="s">
        <v>20</v>
      </c>
      <c r="F1" s="1" t="s">
        <v>5</v>
      </c>
      <c r="G1" s="1" t="s">
        <v>19</v>
      </c>
      <c r="H1" s="1" t="s">
        <v>1</v>
      </c>
      <c r="I1" s="1" t="s">
        <v>215</v>
      </c>
      <c r="J1" s="1" t="s">
        <v>89</v>
      </c>
      <c r="K1" s="1" t="s">
        <v>97</v>
      </c>
      <c r="L1" s="1" t="s">
        <v>154</v>
      </c>
      <c r="M1" s="1" t="s">
        <v>103</v>
      </c>
      <c r="N1" s="1" t="s">
        <v>155</v>
      </c>
      <c r="O1" s="1" t="s">
        <v>166</v>
      </c>
      <c r="P1" s="1" t="s">
        <v>167</v>
      </c>
      <c r="Q1" s="1" t="s">
        <v>168</v>
      </c>
      <c r="R1" s="1" t="s">
        <v>193</v>
      </c>
      <c r="S1" s="1" t="s">
        <v>98</v>
      </c>
      <c r="T1" s="1" t="s">
        <v>156</v>
      </c>
      <c r="U1" s="1" t="s">
        <v>104</v>
      </c>
      <c r="V1" s="1" t="s">
        <v>157</v>
      </c>
      <c r="W1" s="1" t="s">
        <v>169</v>
      </c>
      <c r="X1" s="1" t="s">
        <v>170</v>
      </c>
      <c r="Y1" s="1" t="s">
        <v>171</v>
      </c>
      <c r="Z1" s="1" t="s">
        <v>194</v>
      </c>
      <c r="AA1" s="1" t="s">
        <v>99</v>
      </c>
      <c r="AB1" s="1" t="s">
        <v>158</v>
      </c>
      <c r="AC1" s="1" t="s">
        <v>105</v>
      </c>
      <c r="AD1" s="1" t="s">
        <v>159</v>
      </c>
      <c r="AE1" s="1" t="s">
        <v>172</v>
      </c>
      <c r="AF1" s="1" t="s">
        <v>173</v>
      </c>
      <c r="AG1" s="1" t="s">
        <v>174</v>
      </c>
      <c r="AH1" s="1" t="s">
        <v>195</v>
      </c>
      <c r="AI1" s="1" t="s">
        <v>100</v>
      </c>
      <c r="AJ1" s="1" t="s">
        <v>160</v>
      </c>
      <c r="AK1" s="1" t="s">
        <v>106</v>
      </c>
      <c r="AL1" s="1" t="s">
        <v>161</v>
      </c>
      <c r="AM1" s="1" t="s">
        <v>175</v>
      </c>
      <c r="AN1" s="1" t="s">
        <v>176</v>
      </c>
      <c r="AO1" s="1" t="s">
        <v>177</v>
      </c>
      <c r="AP1" s="1" t="s">
        <v>196</v>
      </c>
      <c r="AQ1" s="1" t="s">
        <v>101</v>
      </c>
      <c r="AR1" s="1" t="s">
        <v>162</v>
      </c>
      <c r="AS1" s="1" t="s">
        <v>107</v>
      </c>
      <c r="AT1" s="1" t="s">
        <v>163</v>
      </c>
      <c r="AU1" s="1" t="s">
        <v>178</v>
      </c>
      <c r="AV1" s="1" t="s">
        <v>179</v>
      </c>
      <c r="AW1" s="1" t="s">
        <v>180</v>
      </c>
      <c r="AX1" s="1" t="s">
        <v>197</v>
      </c>
      <c r="AY1" s="1" t="s">
        <v>102</v>
      </c>
      <c r="AZ1" s="1" t="s">
        <v>164</v>
      </c>
      <c r="BA1" s="1" t="s">
        <v>108</v>
      </c>
      <c r="BB1" s="1" t="s">
        <v>165</v>
      </c>
      <c r="BC1" s="1" t="s">
        <v>181</v>
      </c>
      <c r="BD1" s="1" t="s">
        <v>182</v>
      </c>
      <c r="BE1" s="1" t="s">
        <v>183</v>
      </c>
      <c r="BF1" s="1" t="s">
        <v>198</v>
      </c>
      <c r="BG1" s="1" t="s">
        <v>51</v>
      </c>
      <c r="BH1" s="1" t="s">
        <v>52</v>
      </c>
      <c r="BI1" s="1" t="s">
        <v>53</v>
      </c>
      <c r="BJ1" s="1" t="s">
        <v>139</v>
      </c>
      <c r="BK1" s="1" t="s">
        <v>140</v>
      </c>
      <c r="BL1" s="1" t="s">
        <v>24</v>
      </c>
      <c r="BM1" s="1" t="s">
        <v>184</v>
      </c>
      <c r="BN1" s="1" t="s">
        <v>2</v>
      </c>
      <c r="BO1" s="1" t="s">
        <v>57</v>
      </c>
      <c r="BP1" s="1" t="s">
        <v>64</v>
      </c>
      <c r="BQ1" s="1" t="s">
        <v>63</v>
      </c>
      <c r="BR1" s="1" t="s">
        <v>3</v>
      </c>
      <c r="BS1" s="1" t="s">
        <v>4</v>
      </c>
      <c r="BT1" s="1" t="s">
        <v>77</v>
      </c>
      <c r="BU1" s="1" t="s">
        <v>78</v>
      </c>
      <c r="BV1" s="1" t="s">
        <v>65</v>
      </c>
      <c r="BW1" s="1" t="s">
        <v>66</v>
      </c>
      <c r="BX1" s="1" t="s">
        <v>67</v>
      </c>
      <c r="BY1" s="1" t="s">
        <v>47</v>
      </c>
      <c r="BZ1" s="1" t="s">
        <v>48</v>
      </c>
      <c r="CA1" s="1" t="s">
        <v>145</v>
      </c>
      <c r="CB1" s="1" t="s">
        <v>146</v>
      </c>
      <c r="CC1" s="1" t="s">
        <v>68</v>
      </c>
      <c r="CD1" s="1" t="s">
        <v>69</v>
      </c>
      <c r="CE1" s="1" t="s">
        <v>70</v>
      </c>
      <c r="CF1" s="1" t="s">
        <v>49</v>
      </c>
      <c r="CG1" s="1" t="s">
        <v>50</v>
      </c>
      <c r="CH1" s="1" t="s">
        <v>147</v>
      </c>
      <c r="CI1" s="1" t="s">
        <v>148</v>
      </c>
      <c r="CJ1" s="1" t="s">
        <v>71</v>
      </c>
      <c r="CK1" s="1" t="s">
        <v>62</v>
      </c>
    </row>
    <row r="2" spans="1:89" ht="135" x14ac:dyDescent="0.25">
      <c r="A2" s="1">
        <v>1</v>
      </c>
      <c r="B2" s="1">
        <v>1</v>
      </c>
      <c r="C2" s="1">
        <v>1</v>
      </c>
      <c r="D2" s="1" t="s">
        <v>2</v>
      </c>
      <c r="E2" s="1" t="s">
        <v>21</v>
      </c>
      <c r="F2" s="2" t="s">
        <v>6</v>
      </c>
      <c r="G2" s="2">
        <v>2024</v>
      </c>
      <c r="H2" s="1" t="s">
        <v>22</v>
      </c>
      <c r="I2" s="1" t="s">
        <v>216</v>
      </c>
      <c r="J2" s="1" t="s">
        <v>90</v>
      </c>
      <c r="K2" s="1">
        <v>23.3</v>
      </c>
      <c r="M2" s="1">
        <v>5.2</v>
      </c>
      <c r="AA2" s="1">
        <v>27.1</v>
      </c>
      <c r="AC2" s="1">
        <v>14.4</v>
      </c>
      <c r="AI2" s="1">
        <v>49</v>
      </c>
      <c r="AK2" s="1">
        <v>7.7</v>
      </c>
      <c r="AY2" s="1">
        <v>28.3</v>
      </c>
      <c r="BA2" s="1">
        <v>7.4</v>
      </c>
      <c r="BI2" s="1" t="s">
        <v>54</v>
      </c>
      <c r="BJ2" s="3" t="s">
        <v>150</v>
      </c>
      <c r="BK2" s="3" t="s">
        <v>38</v>
      </c>
      <c r="BL2" s="1" t="s">
        <v>25</v>
      </c>
      <c r="BM2" s="1" t="s">
        <v>185</v>
      </c>
      <c r="BN2" s="1">
        <v>266</v>
      </c>
      <c r="BO2" s="1" t="s">
        <v>58</v>
      </c>
      <c r="BP2" s="1">
        <v>1509</v>
      </c>
      <c r="BR2" s="1">
        <v>201</v>
      </c>
      <c r="CD2" s="1">
        <v>31.8</v>
      </c>
      <c r="CF2" s="1">
        <v>4</v>
      </c>
    </row>
    <row r="3" spans="1:89" ht="60" x14ac:dyDescent="0.25">
      <c r="A3" s="1">
        <v>1</v>
      </c>
      <c r="B3" s="1">
        <v>1</v>
      </c>
      <c r="C3" s="1">
        <v>2</v>
      </c>
      <c r="D3" s="1" t="s">
        <v>2</v>
      </c>
      <c r="E3" s="1" t="s">
        <v>21</v>
      </c>
      <c r="F3" s="2" t="s">
        <v>6</v>
      </c>
      <c r="G3" s="2">
        <v>2024</v>
      </c>
      <c r="H3" s="1" t="s">
        <v>23</v>
      </c>
      <c r="J3" s="1" t="s">
        <v>90</v>
      </c>
      <c r="K3" s="1">
        <v>25.2</v>
      </c>
      <c r="M3" s="1">
        <v>3.6</v>
      </c>
      <c r="AA3" s="1">
        <v>13.6</v>
      </c>
      <c r="AC3" s="1">
        <v>5.4</v>
      </c>
      <c r="AI3" s="1">
        <v>42.8</v>
      </c>
      <c r="AK3" s="1">
        <v>4.5999999999999996</v>
      </c>
      <c r="AY3" s="1">
        <v>20.5</v>
      </c>
      <c r="BA3" s="1">
        <v>2</v>
      </c>
      <c r="BI3" s="1" t="s">
        <v>54</v>
      </c>
      <c r="BJ3" s="1" t="s">
        <v>92</v>
      </c>
      <c r="BK3" s="1" t="s">
        <v>2</v>
      </c>
      <c r="BL3" s="1" t="s">
        <v>25</v>
      </c>
      <c r="BM3" s="1" t="s">
        <v>185</v>
      </c>
      <c r="BN3" s="1">
        <v>51</v>
      </c>
      <c r="BO3" s="1" t="s">
        <v>58</v>
      </c>
      <c r="BP3" s="1">
        <v>1554</v>
      </c>
      <c r="BR3" s="1">
        <v>277</v>
      </c>
      <c r="CD3" s="1">
        <v>35.4</v>
      </c>
      <c r="CF3" s="1">
        <v>3.9</v>
      </c>
    </row>
    <row r="4" spans="1:89" ht="90" x14ac:dyDescent="0.25">
      <c r="A4" s="1">
        <v>2</v>
      </c>
      <c r="B4" s="1">
        <v>2</v>
      </c>
      <c r="C4" s="1">
        <v>3</v>
      </c>
      <c r="D4" s="1" t="s">
        <v>2</v>
      </c>
      <c r="E4" s="1" t="s">
        <v>26</v>
      </c>
      <c r="F4" s="2" t="s">
        <v>7</v>
      </c>
      <c r="G4" s="2">
        <v>2017</v>
      </c>
      <c r="H4" s="1" t="s">
        <v>22</v>
      </c>
      <c r="I4" s="1" t="s">
        <v>216</v>
      </c>
      <c r="J4" s="1" t="s">
        <v>90</v>
      </c>
      <c r="K4" s="1">
        <v>23.5</v>
      </c>
      <c r="M4" s="1">
        <v>6.3</v>
      </c>
      <c r="AY4" s="1">
        <v>29.4</v>
      </c>
      <c r="BA4" s="1">
        <v>6.4</v>
      </c>
      <c r="BG4" s="1" t="s">
        <v>112</v>
      </c>
      <c r="BH4" s="1" t="s">
        <v>95</v>
      </c>
      <c r="BI4" s="1" t="s">
        <v>56</v>
      </c>
      <c r="BJ4" s="1" t="s">
        <v>93</v>
      </c>
      <c r="BK4" s="1" t="s">
        <v>38</v>
      </c>
      <c r="BL4" s="1" t="s">
        <v>25</v>
      </c>
      <c r="BM4" s="1" t="s">
        <v>186</v>
      </c>
      <c r="BN4" s="1">
        <v>84</v>
      </c>
      <c r="BO4" s="1" t="s">
        <v>58</v>
      </c>
      <c r="BP4" s="1">
        <v>1463</v>
      </c>
      <c r="BR4" s="1">
        <v>248</v>
      </c>
    </row>
    <row r="5" spans="1:89" ht="90" x14ac:dyDescent="0.25">
      <c r="A5" s="1">
        <v>2</v>
      </c>
      <c r="B5" s="1">
        <v>2</v>
      </c>
      <c r="C5" s="1">
        <v>4</v>
      </c>
      <c r="D5" s="1" t="s">
        <v>2</v>
      </c>
      <c r="E5" s="1" t="s">
        <v>26</v>
      </c>
      <c r="F5" s="2" t="s">
        <v>7</v>
      </c>
      <c r="G5" s="2">
        <v>2017</v>
      </c>
      <c r="H5" s="1" t="s">
        <v>23</v>
      </c>
      <c r="J5" s="1" t="s">
        <v>90</v>
      </c>
      <c r="K5" s="1">
        <v>26.2</v>
      </c>
      <c r="M5" s="1">
        <v>6.5</v>
      </c>
      <c r="AY5" s="1">
        <v>27.2</v>
      </c>
      <c r="BA5" s="1">
        <v>5.8</v>
      </c>
      <c r="BG5" s="1" t="s">
        <v>113</v>
      </c>
      <c r="BH5" s="1" t="s">
        <v>96</v>
      </c>
      <c r="BI5" s="1" t="s">
        <v>56</v>
      </c>
      <c r="BJ5" s="1" t="s">
        <v>94</v>
      </c>
      <c r="BK5" s="1" t="s">
        <v>2</v>
      </c>
      <c r="BL5" s="1" t="s">
        <v>25</v>
      </c>
      <c r="BM5" s="1" t="s">
        <v>186</v>
      </c>
      <c r="BN5" s="1">
        <v>54</v>
      </c>
      <c r="BO5" s="1" t="s">
        <v>58</v>
      </c>
      <c r="BP5" s="1">
        <v>1468</v>
      </c>
      <c r="BR5" s="1">
        <v>253</v>
      </c>
    </row>
    <row r="6" spans="1:89" ht="90" x14ac:dyDescent="0.25">
      <c r="A6" s="1">
        <v>2</v>
      </c>
      <c r="B6" s="1">
        <v>3</v>
      </c>
      <c r="C6" s="1">
        <v>5</v>
      </c>
      <c r="D6" s="1" t="s">
        <v>38</v>
      </c>
      <c r="E6" s="1" t="s">
        <v>26</v>
      </c>
      <c r="F6" s="2" t="s">
        <v>18</v>
      </c>
      <c r="G6" s="2">
        <v>2013</v>
      </c>
      <c r="H6" s="1" t="s">
        <v>22</v>
      </c>
      <c r="I6" s="1" t="s">
        <v>216</v>
      </c>
      <c r="J6" s="1" t="s">
        <v>90</v>
      </c>
      <c r="K6" s="1">
        <v>22.7</v>
      </c>
      <c r="M6" s="1">
        <v>6.2</v>
      </c>
      <c r="AY6" s="1">
        <v>28.9</v>
      </c>
      <c r="BA6" s="1">
        <v>5.6</v>
      </c>
      <c r="BG6" s="1" t="s">
        <v>114</v>
      </c>
      <c r="BH6" s="1" t="s">
        <v>109</v>
      </c>
      <c r="BI6" s="1" t="s">
        <v>56</v>
      </c>
      <c r="BJ6" s="1" t="s">
        <v>117</v>
      </c>
      <c r="BK6" s="1" t="s">
        <v>38</v>
      </c>
      <c r="BL6" s="1" t="s">
        <v>25</v>
      </c>
      <c r="BM6" s="1" t="s">
        <v>186</v>
      </c>
      <c r="BN6" s="1">
        <v>61</v>
      </c>
      <c r="BO6" s="1" t="s">
        <v>58</v>
      </c>
      <c r="BP6" s="1">
        <v>1469</v>
      </c>
      <c r="BR6" s="1">
        <v>227</v>
      </c>
    </row>
    <row r="7" spans="1:89" ht="90" x14ac:dyDescent="0.25">
      <c r="A7" s="1">
        <v>2</v>
      </c>
      <c r="B7" s="1">
        <v>3</v>
      </c>
      <c r="C7" s="1">
        <v>6</v>
      </c>
      <c r="D7" s="1" t="s">
        <v>38</v>
      </c>
      <c r="E7" s="1" t="s">
        <v>26</v>
      </c>
      <c r="F7" s="2" t="s">
        <v>18</v>
      </c>
      <c r="G7" s="2">
        <v>2013</v>
      </c>
      <c r="H7" s="1" t="s">
        <v>23</v>
      </c>
      <c r="J7" s="1" t="s">
        <v>90</v>
      </c>
      <c r="K7" s="1">
        <v>25</v>
      </c>
      <c r="M7" s="1">
        <v>5.6</v>
      </c>
      <c r="AY7" s="1">
        <v>27.1</v>
      </c>
      <c r="BA7" s="1">
        <v>5.7</v>
      </c>
      <c r="BG7" s="1" t="s">
        <v>114</v>
      </c>
      <c r="BH7" s="1" t="s">
        <v>110</v>
      </c>
      <c r="BI7" s="1" t="s">
        <v>56</v>
      </c>
      <c r="BJ7" s="1" t="s">
        <v>118</v>
      </c>
      <c r="BK7" s="1" t="s">
        <v>2</v>
      </c>
      <c r="BL7" s="1" t="s">
        <v>25</v>
      </c>
      <c r="BM7" s="1" t="s">
        <v>186</v>
      </c>
      <c r="BN7" s="1">
        <v>44</v>
      </c>
      <c r="BO7" s="1" t="s">
        <v>58</v>
      </c>
      <c r="BP7" s="1">
        <v>1453</v>
      </c>
      <c r="BR7" s="1">
        <v>249</v>
      </c>
    </row>
    <row r="8" spans="1:89" ht="90" x14ac:dyDescent="0.25">
      <c r="A8" s="1">
        <v>3</v>
      </c>
      <c r="B8" s="1">
        <v>4</v>
      </c>
      <c r="C8" s="1">
        <v>7</v>
      </c>
      <c r="D8" s="1" t="s">
        <v>38</v>
      </c>
      <c r="E8" s="1" t="s">
        <v>27</v>
      </c>
      <c r="F8" s="2" t="s">
        <v>8</v>
      </c>
      <c r="G8" s="2">
        <v>2017</v>
      </c>
      <c r="H8" s="1" t="s">
        <v>22</v>
      </c>
      <c r="I8" s="1" t="s">
        <v>216</v>
      </c>
      <c r="J8" s="1" t="s">
        <v>90</v>
      </c>
      <c r="K8" s="1">
        <v>30.8</v>
      </c>
      <c r="M8" s="1">
        <v>5.4</v>
      </c>
      <c r="S8" s="1">
        <v>85.3</v>
      </c>
      <c r="U8" s="1">
        <v>13.1</v>
      </c>
      <c r="AY8" s="1">
        <v>32.6</v>
      </c>
      <c r="BA8" s="1">
        <v>3.7</v>
      </c>
      <c r="BH8" s="1" t="s">
        <v>111</v>
      </c>
      <c r="BI8" s="1" t="s">
        <v>56</v>
      </c>
      <c r="BL8" s="1" t="s">
        <v>25</v>
      </c>
      <c r="BM8" s="1" t="s">
        <v>188</v>
      </c>
      <c r="BN8" s="1">
        <v>30</v>
      </c>
      <c r="BO8" s="1" t="s">
        <v>58</v>
      </c>
      <c r="BP8" s="1">
        <v>1677</v>
      </c>
      <c r="BR8" s="1">
        <v>210</v>
      </c>
    </row>
    <row r="9" spans="1:89" ht="120" x14ac:dyDescent="0.25">
      <c r="A9" s="1">
        <v>4</v>
      </c>
      <c r="B9" s="1">
        <v>5</v>
      </c>
      <c r="C9" s="1">
        <v>8</v>
      </c>
      <c r="D9" s="1" t="s">
        <v>38</v>
      </c>
      <c r="E9" s="1" t="s">
        <v>28</v>
      </c>
      <c r="F9" s="2" t="s">
        <v>9</v>
      </c>
      <c r="G9" s="2">
        <v>2017</v>
      </c>
      <c r="H9" s="1" t="s">
        <v>22</v>
      </c>
      <c r="I9" s="1" t="s">
        <v>217</v>
      </c>
      <c r="J9" s="1" t="s">
        <v>90</v>
      </c>
      <c r="K9" s="1">
        <v>28.6</v>
      </c>
      <c r="M9" s="1">
        <v>5</v>
      </c>
      <c r="O9" s="1">
        <v>20</v>
      </c>
      <c r="P9" s="1">
        <v>39</v>
      </c>
      <c r="S9" s="1">
        <v>104.1</v>
      </c>
      <c r="U9" s="1">
        <v>19.3</v>
      </c>
      <c r="W9" s="1">
        <v>66.3</v>
      </c>
      <c r="X9" s="1">
        <v>144.30000000000001</v>
      </c>
      <c r="AA9" s="1">
        <v>51.6</v>
      </c>
      <c r="AC9" s="1">
        <v>15.4</v>
      </c>
      <c r="AE9" s="1">
        <v>23.7</v>
      </c>
      <c r="AF9" s="1">
        <v>82.2</v>
      </c>
      <c r="AI9" s="1">
        <v>52.5</v>
      </c>
      <c r="AK9" s="1">
        <v>7.5</v>
      </c>
      <c r="AM9" s="1">
        <v>38.6</v>
      </c>
      <c r="AN9" s="1">
        <v>73.8</v>
      </c>
      <c r="AY9" s="1">
        <v>39.9</v>
      </c>
      <c r="BA9" s="1">
        <v>8.3000000000000007</v>
      </c>
      <c r="BC9" s="1">
        <v>26.2</v>
      </c>
      <c r="BD9" s="1">
        <v>64.7</v>
      </c>
      <c r="BG9" s="1" t="s">
        <v>115</v>
      </c>
      <c r="BH9" s="1" t="s">
        <v>124</v>
      </c>
      <c r="BI9" s="1" t="s">
        <v>59</v>
      </c>
      <c r="BJ9" s="1" t="s">
        <v>116</v>
      </c>
      <c r="BK9" s="1" t="s">
        <v>38</v>
      </c>
      <c r="BL9" s="1" t="s">
        <v>60</v>
      </c>
      <c r="BM9" s="1" t="s">
        <v>187</v>
      </c>
      <c r="BN9" s="1">
        <v>28</v>
      </c>
      <c r="BO9" s="1" t="s">
        <v>58</v>
      </c>
      <c r="BP9" s="1">
        <v>1689</v>
      </c>
      <c r="BR9" s="1">
        <v>230</v>
      </c>
      <c r="BT9" s="1">
        <v>1138</v>
      </c>
      <c r="BU9" s="1">
        <v>2283</v>
      </c>
    </row>
    <row r="10" spans="1:89" ht="60" x14ac:dyDescent="0.25">
      <c r="A10" s="1">
        <v>5</v>
      </c>
      <c r="B10" s="1">
        <v>6</v>
      </c>
      <c r="C10" s="1">
        <v>9</v>
      </c>
      <c r="D10" s="1" t="s">
        <v>38</v>
      </c>
      <c r="E10" s="1" t="s">
        <v>29</v>
      </c>
      <c r="F10" s="2" t="s">
        <v>10</v>
      </c>
      <c r="G10" s="2">
        <v>2016</v>
      </c>
      <c r="H10" s="1" t="s">
        <v>22</v>
      </c>
      <c r="I10" s="1" t="s">
        <v>216</v>
      </c>
      <c r="J10" s="1" t="s">
        <v>90</v>
      </c>
      <c r="L10" s="1">
        <v>26</v>
      </c>
      <c r="Q10" s="1">
        <f>30-23</f>
        <v>7</v>
      </c>
      <c r="AB10" s="1">
        <v>41.2</v>
      </c>
      <c r="AG10" s="1">
        <f>47-30.2</f>
        <v>16.8</v>
      </c>
      <c r="AJ10" s="1">
        <v>56.3</v>
      </c>
      <c r="AO10" s="1">
        <f>57.7-51</f>
        <v>6.7000000000000028</v>
      </c>
      <c r="AZ10" s="1">
        <v>34.1</v>
      </c>
      <c r="BE10" s="1">
        <f>36.7-31.9</f>
        <v>4.8000000000000043</v>
      </c>
      <c r="BG10" s="1" t="s">
        <v>119</v>
      </c>
      <c r="BH10" s="1" t="s">
        <v>120</v>
      </c>
      <c r="BI10" s="1" t="s">
        <v>61</v>
      </c>
      <c r="BJ10" s="1" t="s">
        <v>151</v>
      </c>
      <c r="BL10" s="1" t="s">
        <v>25</v>
      </c>
      <c r="BM10" s="1" t="s">
        <v>189</v>
      </c>
      <c r="BN10" s="1">
        <v>6</v>
      </c>
      <c r="BO10" s="1" t="s">
        <v>58</v>
      </c>
      <c r="BQ10" s="1">
        <v>1411</v>
      </c>
      <c r="BV10" s="1">
        <v>245</v>
      </c>
      <c r="BX10" s="1">
        <v>1411</v>
      </c>
      <c r="CC10" s="1">
        <f>1613-1368</f>
        <v>245</v>
      </c>
    </row>
    <row r="11" spans="1:89" ht="60" x14ac:dyDescent="0.25">
      <c r="A11" s="1">
        <v>5</v>
      </c>
      <c r="B11" s="1">
        <v>6</v>
      </c>
      <c r="C11" s="1">
        <v>10</v>
      </c>
      <c r="D11" s="1" t="s">
        <v>38</v>
      </c>
      <c r="E11" s="1" t="s">
        <v>29</v>
      </c>
      <c r="F11" s="2" t="s">
        <v>10</v>
      </c>
      <c r="G11" s="2">
        <v>2016</v>
      </c>
      <c r="H11" s="1" t="s">
        <v>22</v>
      </c>
      <c r="I11" s="1" t="s">
        <v>216</v>
      </c>
      <c r="J11" s="1" t="s">
        <v>90</v>
      </c>
      <c r="L11" s="1">
        <v>27</v>
      </c>
      <c r="Q11" s="1">
        <f>29-24</f>
        <v>5</v>
      </c>
      <c r="AB11" s="1">
        <v>23.3</v>
      </c>
      <c r="AG11" s="1">
        <f>26.5-17.2</f>
        <v>9.3000000000000007</v>
      </c>
      <c r="AJ11" s="1">
        <v>47.4</v>
      </c>
      <c r="AO11" s="1">
        <f>50.8-43.3</f>
        <v>7.5</v>
      </c>
      <c r="AZ11" s="1">
        <v>26.4</v>
      </c>
      <c r="BE11" s="1">
        <f>28.5-24.5</f>
        <v>4</v>
      </c>
      <c r="BG11" s="1" t="s">
        <v>119</v>
      </c>
      <c r="BH11" s="1" t="s">
        <v>121</v>
      </c>
      <c r="BI11" s="1" t="s">
        <v>61</v>
      </c>
      <c r="BJ11" s="1" t="s">
        <v>152</v>
      </c>
      <c r="BL11" s="1" t="s">
        <v>25</v>
      </c>
      <c r="BM11" s="1" t="s">
        <v>189</v>
      </c>
      <c r="BN11" s="1">
        <v>8</v>
      </c>
      <c r="BO11" s="1" t="s">
        <v>58</v>
      </c>
      <c r="BQ11" s="1">
        <v>1274</v>
      </c>
      <c r="BV11" s="1">
        <v>181</v>
      </c>
      <c r="BX11" s="1">
        <v>1274</v>
      </c>
      <c r="CC11" s="1">
        <f>1355-1174</f>
        <v>181</v>
      </c>
    </row>
    <row r="12" spans="1:89" ht="60" x14ac:dyDescent="0.25">
      <c r="A12" s="1">
        <v>5</v>
      </c>
      <c r="B12" s="1">
        <v>6</v>
      </c>
      <c r="C12" s="1">
        <v>11</v>
      </c>
      <c r="D12" s="1" t="s">
        <v>38</v>
      </c>
      <c r="E12" s="1" t="s">
        <v>29</v>
      </c>
      <c r="F12" s="2" t="s">
        <v>10</v>
      </c>
      <c r="G12" s="2">
        <v>2016</v>
      </c>
      <c r="H12" s="1" t="s">
        <v>23</v>
      </c>
      <c r="J12" s="1" t="s">
        <v>90</v>
      </c>
      <c r="L12" s="1">
        <v>23</v>
      </c>
      <c r="Q12" s="1">
        <f>24-23</f>
        <v>1</v>
      </c>
      <c r="AB12" s="1">
        <v>17.100000000000001</v>
      </c>
      <c r="AG12" s="1">
        <f>21-10.8</f>
        <v>10.199999999999999</v>
      </c>
      <c r="AJ12" s="1">
        <v>45.9</v>
      </c>
      <c r="AO12" s="1">
        <f>50.4-41.4</f>
        <v>9</v>
      </c>
      <c r="AZ12" s="1">
        <v>22.5</v>
      </c>
      <c r="BE12" s="1">
        <f>24.6-19.7</f>
        <v>4.9000000000000021</v>
      </c>
      <c r="BG12" s="1" t="s">
        <v>119</v>
      </c>
      <c r="BH12" s="1" t="s">
        <v>122</v>
      </c>
      <c r="BI12" s="1" t="s">
        <v>61</v>
      </c>
      <c r="BJ12" s="1" t="s">
        <v>153</v>
      </c>
      <c r="BL12" s="1" t="s">
        <v>25</v>
      </c>
      <c r="BM12" s="1" t="s">
        <v>189</v>
      </c>
      <c r="BN12" s="1">
        <v>10</v>
      </c>
      <c r="BO12" s="1" t="s">
        <v>58</v>
      </c>
      <c r="BQ12" s="1">
        <v>1239</v>
      </c>
      <c r="BV12" s="1">
        <v>259</v>
      </c>
      <c r="BX12" s="1">
        <v>1239</v>
      </c>
      <c r="CC12" s="1">
        <f>1454-1195</f>
        <v>259</v>
      </c>
    </row>
    <row r="13" spans="1:89" ht="60" x14ac:dyDescent="0.25">
      <c r="A13" s="1">
        <v>6</v>
      </c>
      <c r="B13" s="1">
        <v>7</v>
      </c>
      <c r="C13" s="1">
        <v>12</v>
      </c>
      <c r="D13" s="1" t="s">
        <v>38</v>
      </c>
      <c r="E13" s="1" t="s">
        <v>30</v>
      </c>
      <c r="F13" s="2" t="s">
        <v>11</v>
      </c>
      <c r="G13" s="2">
        <v>2016</v>
      </c>
      <c r="H13" s="1" t="s">
        <v>22</v>
      </c>
      <c r="I13" s="1" t="s">
        <v>218</v>
      </c>
      <c r="J13" s="1" t="s">
        <v>90</v>
      </c>
      <c r="K13" s="1">
        <v>30.2</v>
      </c>
      <c r="M13" s="1">
        <v>4.4000000000000004</v>
      </c>
      <c r="S13" s="1">
        <v>79.599999999999994</v>
      </c>
      <c r="U13" s="1">
        <v>20.3</v>
      </c>
      <c r="AQ13" s="1">
        <v>167.3</v>
      </c>
      <c r="AS13" s="1">
        <v>6.8</v>
      </c>
      <c r="AY13" s="1">
        <v>28.5</v>
      </c>
      <c r="BA13" s="1">
        <v>7.2</v>
      </c>
      <c r="BI13" s="1" t="s">
        <v>72</v>
      </c>
      <c r="BL13" s="1" t="s">
        <v>25</v>
      </c>
      <c r="BM13" s="1" t="s">
        <v>190</v>
      </c>
      <c r="BN13" s="1">
        <v>72</v>
      </c>
      <c r="BO13" s="1" t="s">
        <v>58</v>
      </c>
      <c r="BP13" s="1">
        <v>1411</v>
      </c>
      <c r="BR13" s="1">
        <v>229</v>
      </c>
    </row>
    <row r="14" spans="1:89" ht="60" x14ac:dyDescent="0.25">
      <c r="A14" s="1">
        <v>6</v>
      </c>
      <c r="B14" s="1">
        <v>7</v>
      </c>
      <c r="C14" s="1">
        <v>13</v>
      </c>
      <c r="D14" s="1" t="s">
        <v>38</v>
      </c>
      <c r="E14" s="1" t="s">
        <v>30</v>
      </c>
      <c r="F14" s="2" t="s">
        <v>11</v>
      </c>
      <c r="G14" s="2">
        <v>2016</v>
      </c>
      <c r="H14" s="1" t="s">
        <v>23</v>
      </c>
      <c r="J14" s="1" t="s">
        <v>90</v>
      </c>
      <c r="K14" s="1">
        <v>27.8</v>
      </c>
      <c r="M14" s="1">
        <v>3.6</v>
      </c>
      <c r="S14" s="1">
        <v>70.900000000000006</v>
      </c>
      <c r="U14" s="1">
        <v>17.100000000000001</v>
      </c>
      <c r="AQ14" s="1">
        <v>169</v>
      </c>
      <c r="AS14" s="1">
        <v>6.5</v>
      </c>
      <c r="AY14" s="1">
        <v>24.6</v>
      </c>
      <c r="BA14" s="1">
        <v>5</v>
      </c>
      <c r="BI14" s="1" t="s">
        <v>72</v>
      </c>
      <c r="BL14" s="1" t="s">
        <v>25</v>
      </c>
      <c r="BM14" s="1" t="s">
        <v>190</v>
      </c>
      <c r="BN14" s="1">
        <v>30</v>
      </c>
      <c r="BO14" s="1" t="s">
        <v>58</v>
      </c>
      <c r="BP14" s="1">
        <v>1325</v>
      </c>
      <c r="BR14" s="1">
        <v>193</v>
      </c>
    </row>
    <row r="15" spans="1:89" ht="135" x14ac:dyDescent="0.25">
      <c r="A15" s="1">
        <v>7</v>
      </c>
      <c r="B15" s="1">
        <v>8</v>
      </c>
      <c r="C15" s="1">
        <v>14</v>
      </c>
      <c r="D15" s="1" t="s">
        <v>2</v>
      </c>
      <c r="E15" s="1" t="s">
        <v>31</v>
      </c>
      <c r="F15" s="2" t="s">
        <v>12</v>
      </c>
      <c r="G15" s="2">
        <v>2014</v>
      </c>
      <c r="H15" s="1" t="s">
        <v>22</v>
      </c>
      <c r="I15" s="1" t="s">
        <v>216</v>
      </c>
      <c r="J15" s="1" t="s">
        <v>90</v>
      </c>
      <c r="K15" s="1">
        <v>29.6</v>
      </c>
      <c r="M15" s="1">
        <v>4.5999999999999996</v>
      </c>
      <c r="S15" s="1">
        <v>105.4</v>
      </c>
      <c r="U15" s="1">
        <v>14.5</v>
      </c>
      <c r="AA15" s="1">
        <v>52.4</v>
      </c>
      <c r="AC15" s="1">
        <v>14.8</v>
      </c>
      <c r="AI15" s="1">
        <v>52.3</v>
      </c>
      <c r="AK15" s="1">
        <v>10.7</v>
      </c>
      <c r="AY15" s="1">
        <v>38.5</v>
      </c>
      <c r="BA15" s="1">
        <v>4.2</v>
      </c>
      <c r="BG15" s="1" t="s">
        <v>123</v>
      </c>
      <c r="BH15" s="1" t="s">
        <v>125</v>
      </c>
      <c r="BI15" s="1" t="s">
        <v>59</v>
      </c>
      <c r="BJ15" s="1" t="s">
        <v>87</v>
      </c>
      <c r="BK15" s="1" t="s">
        <v>38</v>
      </c>
      <c r="BL15" s="1" t="s">
        <v>25</v>
      </c>
      <c r="BM15" s="1" t="s">
        <v>191</v>
      </c>
      <c r="BN15" s="1">
        <v>10</v>
      </c>
      <c r="BO15" s="1" t="s">
        <v>149</v>
      </c>
      <c r="BW15" s="1">
        <f>0.21*2*24</f>
        <v>10.08</v>
      </c>
      <c r="BY15" s="1">
        <f>0.02*2*24</f>
        <v>0.96</v>
      </c>
      <c r="CK15" s="1" t="s">
        <v>192</v>
      </c>
    </row>
    <row r="16" spans="1:89" ht="135" x14ac:dyDescent="0.25">
      <c r="A16" s="1">
        <v>7</v>
      </c>
      <c r="B16" s="1">
        <v>8</v>
      </c>
      <c r="C16" s="1">
        <v>14</v>
      </c>
      <c r="D16" s="1" t="s">
        <v>2</v>
      </c>
      <c r="E16" s="1" t="s">
        <v>31</v>
      </c>
      <c r="F16" s="2" t="s">
        <v>12</v>
      </c>
      <c r="G16" s="2">
        <v>2014</v>
      </c>
      <c r="H16" s="1" t="s">
        <v>22</v>
      </c>
      <c r="I16" s="1" t="s">
        <v>216</v>
      </c>
      <c r="J16" s="1" t="s">
        <v>91</v>
      </c>
      <c r="K16" s="1">
        <v>29.6</v>
      </c>
      <c r="M16" s="1">
        <v>4.5999999999999996</v>
      </c>
      <c r="S16" s="1">
        <v>97.3</v>
      </c>
      <c r="U16" s="1">
        <v>13.9</v>
      </c>
      <c r="AA16" s="1">
        <v>45.7</v>
      </c>
      <c r="AC16" s="1">
        <v>12.5</v>
      </c>
      <c r="AI16" s="1">
        <v>50.5</v>
      </c>
      <c r="AK16" s="1">
        <v>11.4</v>
      </c>
      <c r="AY16" s="1">
        <v>35.5</v>
      </c>
      <c r="BA16" s="1">
        <v>4.5</v>
      </c>
      <c r="BG16" s="1" t="s">
        <v>123</v>
      </c>
      <c r="BH16" s="1" t="s">
        <v>125</v>
      </c>
      <c r="BI16" s="1" t="s">
        <v>59</v>
      </c>
      <c r="BJ16" s="1" t="s">
        <v>88</v>
      </c>
      <c r="BK16" s="1" t="s">
        <v>38</v>
      </c>
      <c r="BL16" s="1" t="s">
        <v>25</v>
      </c>
      <c r="BM16" s="1" t="s">
        <v>191</v>
      </c>
      <c r="BN16" s="1">
        <v>10</v>
      </c>
      <c r="BO16" s="1" t="s">
        <v>149</v>
      </c>
      <c r="BW16" s="1">
        <f>0.21*2*24</f>
        <v>10.08</v>
      </c>
      <c r="BY16" s="1">
        <f>0.02*2*24</f>
        <v>0.96</v>
      </c>
      <c r="CK16" s="1" t="s">
        <v>192</v>
      </c>
    </row>
    <row r="17" spans="1:89" ht="161.25" customHeight="1" x14ac:dyDescent="0.25">
      <c r="A17" s="1">
        <v>8</v>
      </c>
      <c r="B17" s="1">
        <v>9</v>
      </c>
      <c r="C17" s="1">
        <v>15</v>
      </c>
      <c r="D17" s="1" t="s">
        <v>38</v>
      </c>
      <c r="E17" s="1" t="s">
        <v>32</v>
      </c>
      <c r="F17" s="2" t="s">
        <v>13</v>
      </c>
      <c r="G17" s="2">
        <v>2009</v>
      </c>
      <c r="H17" s="1" t="s">
        <v>22</v>
      </c>
      <c r="I17" s="1" t="s">
        <v>216</v>
      </c>
      <c r="J17" s="1" t="s">
        <v>90</v>
      </c>
      <c r="K17" s="1">
        <v>23.56</v>
      </c>
      <c r="N17" s="1">
        <v>0.46</v>
      </c>
      <c r="R17" s="1">
        <v>59</v>
      </c>
      <c r="AY17" s="1">
        <v>24.79</v>
      </c>
      <c r="BB17" s="1">
        <v>0.76</v>
      </c>
      <c r="BF17" s="1">
        <v>46</v>
      </c>
      <c r="BI17" s="1" t="s">
        <v>73</v>
      </c>
      <c r="BJ17" s="1" t="s">
        <v>202</v>
      </c>
      <c r="BK17" s="1" t="s">
        <v>2</v>
      </c>
      <c r="BL17" s="1" t="s">
        <v>25</v>
      </c>
      <c r="BM17" s="1" t="s">
        <v>199</v>
      </c>
      <c r="BN17" s="1">
        <v>46</v>
      </c>
      <c r="BO17" s="1" t="s">
        <v>58</v>
      </c>
      <c r="BP17" s="1">
        <v>1553.87</v>
      </c>
      <c r="BS17" s="1">
        <v>805.9</v>
      </c>
      <c r="CK17" s="1" t="s">
        <v>200</v>
      </c>
    </row>
    <row r="18" spans="1:89" ht="97.5" customHeight="1" x14ac:dyDescent="0.25">
      <c r="A18" s="1">
        <v>8</v>
      </c>
      <c r="B18" s="1">
        <v>9</v>
      </c>
      <c r="C18" s="1">
        <v>16</v>
      </c>
      <c r="D18" s="1" t="s">
        <v>38</v>
      </c>
      <c r="E18" s="1" t="s">
        <v>32</v>
      </c>
      <c r="F18" s="2" t="s">
        <v>13</v>
      </c>
      <c r="G18" s="2">
        <v>2009</v>
      </c>
      <c r="H18" s="1" t="s">
        <v>22</v>
      </c>
      <c r="I18" s="1" t="s">
        <v>216</v>
      </c>
      <c r="J18" s="1" t="s">
        <v>90</v>
      </c>
      <c r="K18" s="1">
        <v>23.97</v>
      </c>
      <c r="N18" s="1">
        <v>0.68</v>
      </c>
      <c r="R18" s="1">
        <v>31</v>
      </c>
      <c r="AY18" s="1">
        <v>30.45</v>
      </c>
      <c r="BB18" s="1">
        <v>1.51</v>
      </c>
      <c r="BF18" s="1">
        <v>25</v>
      </c>
      <c r="BI18" s="1" t="s">
        <v>73</v>
      </c>
      <c r="BJ18" s="1" t="s">
        <v>201</v>
      </c>
      <c r="BK18" s="1" t="s">
        <v>38</v>
      </c>
      <c r="BL18" s="1" t="s">
        <v>25</v>
      </c>
      <c r="BM18" s="1" t="s">
        <v>199</v>
      </c>
      <c r="BN18" s="1">
        <v>25</v>
      </c>
      <c r="BO18" s="1" t="s">
        <v>58</v>
      </c>
      <c r="BP18" s="1">
        <v>1174.56</v>
      </c>
      <c r="BS18" s="1">
        <v>454.38</v>
      </c>
      <c r="CK18" s="1" t="s">
        <v>200</v>
      </c>
    </row>
    <row r="19" spans="1:89" ht="75" x14ac:dyDescent="0.25">
      <c r="A19" s="1">
        <v>8</v>
      </c>
      <c r="B19" s="1">
        <v>9</v>
      </c>
      <c r="C19" s="1">
        <v>17</v>
      </c>
      <c r="D19" s="1" t="s">
        <v>38</v>
      </c>
      <c r="E19" s="1" t="s">
        <v>32</v>
      </c>
      <c r="F19" s="2" t="s">
        <v>13</v>
      </c>
      <c r="G19" s="2">
        <v>2009</v>
      </c>
      <c r="H19" s="1" t="s">
        <v>23</v>
      </c>
      <c r="J19" s="1" t="s">
        <v>90</v>
      </c>
      <c r="K19" s="1">
        <v>26.33</v>
      </c>
      <c r="N19" s="1">
        <v>0.93</v>
      </c>
      <c r="AY19" s="1">
        <v>23.35</v>
      </c>
      <c r="BB19" s="1">
        <v>0.85</v>
      </c>
      <c r="BI19" s="1" t="s">
        <v>73</v>
      </c>
      <c r="BL19" s="1" t="s">
        <v>25</v>
      </c>
      <c r="BM19" s="1" t="s">
        <v>199</v>
      </c>
      <c r="BN19" s="1">
        <v>48</v>
      </c>
      <c r="BO19" s="1" t="s">
        <v>58</v>
      </c>
      <c r="BP19" s="1">
        <v>1841.05</v>
      </c>
      <c r="BS19" s="1">
        <v>44</v>
      </c>
      <c r="CK19" s="1" t="s">
        <v>200</v>
      </c>
    </row>
    <row r="20" spans="1:89" ht="135" x14ac:dyDescent="0.25">
      <c r="A20" s="1">
        <v>8</v>
      </c>
      <c r="B20" s="1">
        <v>10</v>
      </c>
      <c r="C20" s="1">
        <v>18</v>
      </c>
      <c r="D20" s="1" t="s">
        <v>38</v>
      </c>
      <c r="E20" s="1" t="s">
        <v>34</v>
      </c>
      <c r="F20" s="2" t="s">
        <v>15</v>
      </c>
      <c r="G20" s="2">
        <v>2007</v>
      </c>
      <c r="H20" s="1" t="s">
        <v>22</v>
      </c>
      <c r="I20" s="1" t="s">
        <v>216</v>
      </c>
      <c r="J20" s="1" t="s">
        <v>90</v>
      </c>
      <c r="K20" s="1">
        <v>24</v>
      </c>
      <c r="N20" s="1">
        <v>1</v>
      </c>
      <c r="O20" s="1">
        <v>18</v>
      </c>
      <c r="P20" s="1">
        <v>42</v>
      </c>
      <c r="R20" s="1">
        <v>112</v>
      </c>
      <c r="S20" s="1">
        <v>70.900000000000006</v>
      </c>
      <c r="V20" s="1">
        <v>17.399999999999999</v>
      </c>
      <c r="Z20" s="1">
        <v>92</v>
      </c>
      <c r="AQ20" s="1">
        <v>164</v>
      </c>
      <c r="AT20" s="1">
        <v>1.4</v>
      </c>
      <c r="AX20" s="1">
        <v>78</v>
      </c>
      <c r="AY20" s="1">
        <v>26.7</v>
      </c>
      <c r="BB20" s="1">
        <v>1.6</v>
      </c>
      <c r="BF20" s="1">
        <v>74</v>
      </c>
      <c r="BI20" s="1" t="s">
        <v>73</v>
      </c>
      <c r="BJ20" s="1" t="s">
        <v>204</v>
      </c>
      <c r="BK20" s="1" t="s">
        <v>2</v>
      </c>
      <c r="BL20" s="1" t="s">
        <v>25</v>
      </c>
      <c r="BM20" s="1" t="s">
        <v>199</v>
      </c>
      <c r="BN20" s="1">
        <v>73</v>
      </c>
      <c r="BO20" s="1" t="s">
        <v>58</v>
      </c>
      <c r="BP20" s="1">
        <v>1381.5</v>
      </c>
      <c r="BS20" s="1">
        <v>167.9</v>
      </c>
      <c r="CK20" s="1" t="s">
        <v>200</v>
      </c>
    </row>
    <row r="21" spans="1:89" ht="75" x14ac:dyDescent="0.25">
      <c r="A21" s="1">
        <v>8</v>
      </c>
      <c r="B21" s="1">
        <v>10</v>
      </c>
      <c r="C21" s="1">
        <v>19</v>
      </c>
      <c r="D21" s="1" t="s">
        <v>38</v>
      </c>
      <c r="E21" s="1" t="s">
        <v>34</v>
      </c>
      <c r="F21" s="2" t="s">
        <v>15</v>
      </c>
      <c r="G21" s="2">
        <v>2007</v>
      </c>
      <c r="H21" s="1" t="s">
        <v>23</v>
      </c>
      <c r="J21" s="1" t="s">
        <v>90</v>
      </c>
      <c r="K21" s="1">
        <v>27</v>
      </c>
      <c r="N21" s="1">
        <v>1</v>
      </c>
      <c r="O21" s="1">
        <v>21</v>
      </c>
      <c r="P21" s="1">
        <v>43</v>
      </c>
      <c r="AY21" s="1">
        <v>19.100000000000001</v>
      </c>
      <c r="BB21" s="1">
        <v>1</v>
      </c>
      <c r="BI21" s="1" t="s">
        <v>73</v>
      </c>
      <c r="BL21" s="1" t="s">
        <v>25</v>
      </c>
      <c r="BM21" s="1" t="s">
        <v>199</v>
      </c>
      <c r="BN21" s="1">
        <v>114</v>
      </c>
      <c r="BO21" s="1" t="s">
        <v>58</v>
      </c>
      <c r="CK21" s="1" t="s">
        <v>200</v>
      </c>
    </row>
    <row r="22" spans="1:89" ht="75" x14ac:dyDescent="0.25">
      <c r="A22" s="1">
        <v>8</v>
      </c>
      <c r="B22" s="1">
        <v>11</v>
      </c>
      <c r="C22" s="1">
        <v>20</v>
      </c>
      <c r="D22" s="1" t="s">
        <v>38</v>
      </c>
      <c r="E22" s="1" t="s">
        <v>41</v>
      </c>
      <c r="F22" s="1" t="s">
        <v>42</v>
      </c>
      <c r="G22" s="1">
        <v>2006</v>
      </c>
      <c r="H22" s="1" t="s">
        <v>23</v>
      </c>
      <c r="J22" s="1" t="s">
        <v>90</v>
      </c>
      <c r="K22" s="1">
        <v>34</v>
      </c>
      <c r="N22" s="1">
        <v>1</v>
      </c>
      <c r="O22" s="1">
        <v>17</v>
      </c>
      <c r="P22" s="1">
        <v>60</v>
      </c>
      <c r="AY22" s="1">
        <v>19.100000000000001</v>
      </c>
      <c r="BB22" s="1">
        <v>1</v>
      </c>
      <c r="BI22" s="1" t="s">
        <v>73</v>
      </c>
      <c r="BL22" s="1" t="s">
        <v>25</v>
      </c>
      <c r="BM22" s="1" t="s">
        <v>199</v>
      </c>
      <c r="BN22" s="1">
        <v>47</v>
      </c>
      <c r="BO22" s="1" t="s">
        <v>58</v>
      </c>
      <c r="CK22" s="1" t="s">
        <v>200</v>
      </c>
    </row>
    <row r="23" spans="1:89" ht="135" x14ac:dyDescent="0.25">
      <c r="A23" s="1">
        <v>8</v>
      </c>
      <c r="B23" s="1">
        <v>11</v>
      </c>
      <c r="C23" s="1">
        <v>21</v>
      </c>
      <c r="D23" s="1" t="s">
        <v>38</v>
      </c>
      <c r="E23" s="1" t="s">
        <v>41</v>
      </c>
      <c r="F23" s="1" t="s">
        <v>42</v>
      </c>
      <c r="G23" s="1">
        <v>2006</v>
      </c>
      <c r="H23" s="1" t="s">
        <v>22</v>
      </c>
      <c r="I23" s="1" t="s">
        <v>216</v>
      </c>
      <c r="J23" s="1" t="s">
        <v>90</v>
      </c>
      <c r="K23" s="1">
        <v>24</v>
      </c>
      <c r="N23" s="1">
        <v>0.6</v>
      </c>
      <c r="R23" s="1">
        <v>81</v>
      </c>
      <c r="S23" s="1">
        <v>72.5</v>
      </c>
      <c r="V23" s="1">
        <v>2</v>
      </c>
      <c r="Z23" s="1">
        <v>76</v>
      </c>
      <c r="AQ23" s="1">
        <v>164</v>
      </c>
      <c r="AT23" s="1">
        <v>1</v>
      </c>
      <c r="AX23" s="1">
        <v>65</v>
      </c>
      <c r="AY23" s="1">
        <v>27.41</v>
      </c>
      <c r="BB23" s="1">
        <v>0.83</v>
      </c>
      <c r="BF23" s="1">
        <v>65</v>
      </c>
      <c r="BI23" s="1" t="s">
        <v>73</v>
      </c>
      <c r="BJ23" s="1" t="s">
        <v>203</v>
      </c>
      <c r="BK23" s="1" t="s">
        <v>38</v>
      </c>
      <c r="BL23" s="1" t="s">
        <v>25</v>
      </c>
      <c r="BM23" s="1" t="s">
        <v>199</v>
      </c>
      <c r="BN23" s="1">
        <v>63</v>
      </c>
      <c r="BO23" s="1" t="s">
        <v>58</v>
      </c>
      <c r="BP23" s="1">
        <v>1505.6</v>
      </c>
      <c r="BS23" s="1">
        <v>83.2</v>
      </c>
      <c r="CK23" s="1" t="s">
        <v>200</v>
      </c>
    </row>
    <row r="24" spans="1:89" ht="105" x14ac:dyDescent="0.25">
      <c r="A24" s="1">
        <v>8</v>
      </c>
      <c r="B24" s="1">
        <v>12</v>
      </c>
      <c r="C24" s="1">
        <v>22</v>
      </c>
      <c r="D24" s="1" t="s">
        <v>38</v>
      </c>
      <c r="E24" s="1" t="s">
        <v>46</v>
      </c>
      <c r="F24" s="1" t="s">
        <v>45</v>
      </c>
      <c r="G24" s="1">
        <v>2009</v>
      </c>
      <c r="H24" s="1" t="s">
        <v>22</v>
      </c>
      <c r="I24" s="1" t="s">
        <v>216</v>
      </c>
      <c r="J24" s="1" t="s">
        <v>90</v>
      </c>
      <c r="K24" s="1">
        <v>22.82</v>
      </c>
      <c r="M24" s="1">
        <v>4.99</v>
      </c>
      <c r="O24" s="1">
        <v>15</v>
      </c>
      <c r="P24" s="1">
        <v>42</v>
      </c>
      <c r="AY24" s="1">
        <v>25.62</v>
      </c>
      <c r="BA24" s="1">
        <v>6.44</v>
      </c>
      <c r="BC24" s="1">
        <v>17.100000000000001</v>
      </c>
      <c r="BD24" s="1">
        <v>47.3</v>
      </c>
      <c r="BG24" s="1" t="s">
        <v>138</v>
      </c>
      <c r="BI24" s="1" t="s">
        <v>73</v>
      </c>
      <c r="BJ24" s="1" t="s">
        <v>205</v>
      </c>
      <c r="BK24" s="1" t="s">
        <v>2</v>
      </c>
      <c r="BL24" s="1" t="s">
        <v>25</v>
      </c>
      <c r="BM24" s="1" t="s">
        <v>199</v>
      </c>
      <c r="BN24" s="1">
        <v>156</v>
      </c>
      <c r="BO24" s="1" t="s">
        <v>58</v>
      </c>
      <c r="BP24" s="1">
        <v>1415.7</v>
      </c>
      <c r="BR24" s="1">
        <v>672.9</v>
      </c>
      <c r="CK24" s="1" t="s">
        <v>200</v>
      </c>
    </row>
    <row r="25" spans="1:89" ht="75" x14ac:dyDescent="0.25">
      <c r="A25" s="1">
        <v>8</v>
      </c>
      <c r="B25" s="1">
        <v>12</v>
      </c>
      <c r="C25" s="1">
        <v>23</v>
      </c>
      <c r="D25" s="1" t="s">
        <v>38</v>
      </c>
      <c r="E25" s="1" t="s">
        <v>46</v>
      </c>
      <c r="F25" s="1" t="s">
        <v>45</v>
      </c>
      <c r="G25" s="1">
        <v>2009</v>
      </c>
      <c r="H25" s="1" t="s">
        <v>23</v>
      </c>
      <c r="J25" s="1" t="s">
        <v>90</v>
      </c>
      <c r="K25" s="1">
        <v>22.91</v>
      </c>
      <c r="M25" s="1">
        <v>1.5</v>
      </c>
      <c r="AY25" s="1">
        <v>21.190999999999999</v>
      </c>
      <c r="BA25" s="1">
        <v>2.5</v>
      </c>
      <c r="BG25" s="1" t="s">
        <v>138</v>
      </c>
      <c r="BI25" s="1" t="s">
        <v>73</v>
      </c>
      <c r="BL25" s="1" t="s">
        <v>25</v>
      </c>
      <c r="BM25" s="1" t="s">
        <v>199</v>
      </c>
      <c r="BN25" s="1">
        <v>56</v>
      </c>
      <c r="BO25" s="1" t="s">
        <v>58</v>
      </c>
      <c r="CK25" s="1" t="s">
        <v>200</v>
      </c>
    </row>
    <row r="26" spans="1:89" s="4" customFormat="1" ht="90" x14ac:dyDescent="0.25">
      <c r="A26" s="4">
        <v>9</v>
      </c>
      <c r="B26" s="4">
        <v>13</v>
      </c>
      <c r="C26" s="4">
        <v>24</v>
      </c>
      <c r="D26" s="4" t="s">
        <v>38</v>
      </c>
      <c r="E26" s="4" t="s">
        <v>33</v>
      </c>
      <c r="F26" s="5" t="s">
        <v>14</v>
      </c>
      <c r="G26" s="5">
        <v>2008</v>
      </c>
      <c r="H26" s="4" t="s">
        <v>22</v>
      </c>
      <c r="I26" s="1" t="s">
        <v>216</v>
      </c>
      <c r="J26" s="4" t="s">
        <v>90</v>
      </c>
      <c r="K26" s="4">
        <v>25.9</v>
      </c>
      <c r="M26" s="4">
        <v>5.3</v>
      </c>
      <c r="AY26" s="4">
        <v>26.97</v>
      </c>
      <c r="BA26" s="4">
        <v>5.12</v>
      </c>
      <c r="BI26" s="4" t="s">
        <v>74</v>
      </c>
      <c r="BJ26" s="4" t="s">
        <v>126</v>
      </c>
      <c r="BK26" s="4" t="s">
        <v>38</v>
      </c>
      <c r="BL26" s="4" t="s">
        <v>25</v>
      </c>
      <c r="BM26" s="4" t="s">
        <v>206</v>
      </c>
      <c r="BN26" s="4">
        <v>31</v>
      </c>
      <c r="BO26" s="4" t="s">
        <v>58</v>
      </c>
      <c r="BP26" s="4">
        <v>1166.8699999999999</v>
      </c>
      <c r="BR26" s="4">
        <v>370.98</v>
      </c>
    </row>
    <row r="27" spans="1:89" s="4" customFormat="1" ht="90" x14ac:dyDescent="0.25">
      <c r="A27" s="4">
        <v>9</v>
      </c>
      <c r="B27" s="4">
        <v>13</v>
      </c>
      <c r="C27" s="4">
        <v>25</v>
      </c>
      <c r="D27" s="4" t="s">
        <v>38</v>
      </c>
      <c r="E27" s="4" t="s">
        <v>33</v>
      </c>
      <c r="F27" s="5" t="s">
        <v>14</v>
      </c>
      <c r="G27" s="5">
        <v>2008</v>
      </c>
      <c r="H27" s="4" t="s">
        <v>23</v>
      </c>
      <c r="J27" s="4" t="s">
        <v>90</v>
      </c>
      <c r="K27" s="4">
        <v>27.1</v>
      </c>
      <c r="M27" s="4">
        <v>4.8</v>
      </c>
      <c r="AY27" s="4">
        <v>26.03</v>
      </c>
      <c r="BA27" s="4">
        <v>5.66</v>
      </c>
      <c r="BI27" s="4" t="s">
        <v>74</v>
      </c>
      <c r="BJ27" s="4" t="s">
        <v>127</v>
      </c>
      <c r="BK27" s="4" t="s">
        <v>2</v>
      </c>
      <c r="BL27" s="4" t="s">
        <v>25</v>
      </c>
      <c r="BM27" s="4" t="s">
        <v>206</v>
      </c>
      <c r="BN27" s="4">
        <v>29</v>
      </c>
      <c r="BO27" s="4" t="s">
        <v>58</v>
      </c>
      <c r="BP27" s="4">
        <v>1045.52</v>
      </c>
      <c r="BR27" s="4">
        <v>295.86</v>
      </c>
    </row>
    <row r="28" spans="1:89" s="4" customFormat="1" ht="135" x14ac:dyDescent="0.25">
      <c r="A28" s="4">
        <v>10</v>
      </c>
      <c r="B28" s="4">
        <v>14</v>
      </c>
      <c r="C28" s="4">
        <v>26</v>
      </c>
      <c r="D28" s="4" t="s">
        <v>38</v>
      </c>
      <c r="E28" s="4" t="s">
        <v>36</v>
      </c>
      <c r="F28" s="5" t="s">
        <v>16</v>
      </c>
      <c r="G28" s="5">
        <v>1992</v>
      </c>
      <c r="H28" s="4" t="s">
        <v>22</v>
      </c>
      <c r="I28" s="4" t="s">
        <v>219</v>
      </c>
      <c r="J28" s="4" t="s">
        <v>90</v>
      </c>
      <c r="L28" s="4">
        <v>27</v>
      </c>
      <c r="O28" s="4">
        <v>20</v>
      </c>
      <c r="P28" s="4">
        <v>42</v>
      </c>
      <c r="T28" s="4">
        <v>70.25</v>
      </c>
      <c r="W28" s="4">
        <v>53.5</v>
      </c>
      <c r="X28" s="4">
        <v>118.2</v>
      </c>
      <c r="AJ28" s="4">
        <v>50.150000000000006</v>
      </c>
      <c r="AM28" s="4">
        <v>44.1</v>
      </c>
      <c r="AN28" s="4">
        <v>60.1</v>
      </c>
      <c r="AY28" s="4">
        <v>27.049999999999997</v>
      </c>
      <c r="BC28" s="4">
        <v>19.2</v>
      </c>
      <c r="BD28" s="4">
        <v>48.7</v>
      </c>
      <c r="BG28" s="4" t="s">
        <v>208</v>
      </c>
      <c r="BI28" s="4" t="s">
        <v>75</v>
      </c>
      <c r="BJ28" s="4" t="s">
        <v>128</v>
      </c>
      <c r="BL28" s="4" t="s">
        <v>25</v>
      </c>
      <c r="BM28" s="4" t="s">
        <v>209</v>
      </c>
      <c r="BN28" s="4">
        <v>14</v>
      </c>
      <c r="BO28" s="4" t="s">
        <v>76</v>
      </c>
      <c r="BQ28" s="4">
        <v>6796</v>
      </c>
      <c r="BT28" s="4">
        <v>5489</v>
      </c>
      <c r="BU28" s="4">
        <v>7774</v>
      </c>
      <c r="CK28" s="4" t="s">
        <v>207</v>
      </c>
    </row>
    <row r="29" spans="1:89" s="4" customFormat="1" ht="120" x14ac:dyDescent="0.25">
      <c r="A29" s="4">
        <v>10</v>
      </c>
      <c r="B29" s="4">
        <v>14</v>
      </c>
      <c r="C29" s="4">
        <v>27</v>
      </c>
      <c r="D29" s="4" t="s">
        <v>38</v>
      </c>
      <c r="E29" s="4" t="s">
        <v>36</v>
      </c>
      <c r="F29" s="5" t="s">
        <v>16</v>
      </c>
      <c r="G29" s="5">
        <v>1992</v>
      </c>
      <c r="H29" s="4" t="s">
        <v>23</v>
      </c>
      <c r="J29" s="4" t="s">
        <v>90</v>
      </c>
      <c r="L29" s="4">
        <v>29</v>
      </c>
      <c r="O29" s="4">
        <v>23</v>
      </c>
      <c r="P29" s="4">
        <v>40</v>
      </c>
      <c r="T29" s="4">
        <v>71.25</v>
      </c>
      <c r="W29" s="4">
        <v>49.5</v>
      </c>
      <c r="X29" s="4">
        <v>114.5</v>
      </c>
      <c r="AJ29" s="4">
        <v>50.6</v>
      </c>
      <c r="AM29" s="4">
        <v>36</v>
      </c>
      <c r="AN29" s="4">
        <v>63.3</v>
      </c>
      <c r="AY29" s="4">
        <v>27.85</v>
      </c>
      <c r="BC29" s="4">
        <v>18.600000000000001</v>
      </c>
      <c r="BD29" s="4">
        <v>41.3</v>
      </c>
      <c r="BG29" s="4" t="s">
        <v>208</v>
      </c>
      <c r="BI29" s="4" t="s">
        <v>75</v>
      </c>
      <c r="BJ29" s="4" t="s">
        <v>129</v>
      </c>
      <c r="BL29" s="4" t="s">
        <v>25</v>
      </c>
      <c r="BM29" s="4" t="s">
        <v>209</v>
      </c>
      <c r="BN29" s="4">
        <v>14</v>
      </c>
      <c r="BO29" s="4" t="s">
        <v>76</v>
      </c>
      <c r="BQ29" s="4">
        <v>6833</v>
      </c>
      <c r="BT29" s="4">
        <v>4893</v>
      </c>
      <c r="BU29" s="4">
        <v>8492</v>
      </c>
      <c r="CK29" s="4" t="s">
        <v>207</v>
      </c>
    </row>
    <row r="30" spans="1:89" s="4" customFormat="1" ht="105" x14ac:dyDescent="0.25">
      <c r="A30" s="4">
        <v>11</v>
      </c>
      <c r="B30" s="4">
        <v>15</v>
      </c>
      <c r="C30" s="4">
        <v>28</v>
      </c>
      <c r="D30" s="4" t="s">
        <v>38</v>
      </c>
      <c r="E30" s="4" t="s">
        <v>35</v>
      </c>
      <c r="F30" s="5" t="s">
        <v>17</v>
      </c>
      <c r="G30" s="5">
        <v>1990</v>
      </c>
      <c r="H30" s="4" t="s">
        <v>23</v>
      </c>
      <c r="J30" s="4" t="s">
        <v>90</v>
      </c>
      <c r="K30" s="4">
        <v>28</v>
      </c>
      <c r="N30" s="4">
        <v>1</v>
      </c>
      <c r="S30" s="4">
        <v>62.5</v>
      </c>
      <c r="V30" s="4">
        <v>1.5</v>
      </c>
      <c r="AI30" s="4">
        <v>48.8</v>
      </c>
      <c r="AL30" s="4">
        <v>1</v>
      </c>
      <c r="AQ30" s="4">
        <v>171</v>
      </c>
      <c r="AT30" s="4">
        <v>1</v>
      </c>
      <c r="BI30" s="4" t="s">
        <v>59</v>
      </c>
      <c r="BJ30" s="4" t="s">
        <v>84</v>
      </c>
      <c r="BK30" s="4" t="s">
        <v>2</v>
      </c>
      <c r="BL30" s="4" t="s">
        <v>25</v>
      </c>
      <c r="BM30" s="4" t="s">
        <v>210</v>
      </c>
      <c r="BN30" s="4">
        <v>11</v>
      </c>
      <c r="BO30" s="4" t="s">
        <v>58</v>
      </c>
      <c r="BP30" s="4">
        <v>1481.7599999999998</v>
      </c>
      <c r="BS30" s="4">
        <v>33.119999999999997</v>
      </c>
      <c r="CK30" s="4" t="s">
        <v>83</v>
      </c>
    </row>
    <row r="31" spans="1:89" s="4" customFormat="1" ht="105" x14ac:dyDescent="0.25">
      <c r="A31" s="4">
        <v>11</v>
      </c>
      <c r="B31" s="4">
        <v>15</v>
      </c>
      <c r="C31" s="4">
        <v>29</v>
      </c>
      <c r="D31" s="4" t="s">
        <v>38</v>
      </c>
      <c r="E31" s="4" t="s">
        <v>35</v>
      </c>
      <c r="F31" s="5" t="s">
        <v>17</v>
      </c>
      <c r="G31" s="5">
        <v>1990</v>
      </c>
      <c r="H31" s="4" t="s">
        <v>23</v>
      </c>
      <c r="J31" s="4" t="s">
        <v>90</v>
      </c>
      <c r="K31" s="4">
        <v>29</v>
      </c>
      <c r="N31" s="4">
        <v>2</v>
      </c>
      <c r="S31" s="4">
        <v>86.9</v>
      </c>
      <c r="V31" s="4">
        <v>5.8</v>
      </c>
      <c r="AI31" s="4">
        <v>50.4</v>
      </c>
      <c r="AL31" s="4">
        <v>2.5</v>
      </c>
      <c r="AQ31" s="4">
        <v>164</v>
      </c>
      <c r="AT31" s="4">
        <v>3</v>
      </c>
      <c r="BI31" s="4" t="s">
        <v>59</v>
      </c>
      <c r="BJ31" s="4" t="s">
        <v>85</v>
      </c>
      <c r="BK31" s="4" t="s">
        <v>38</v>
      </c>
      <c r="BL31" s="4" t="s">
        <v>25</v>
      </c>
      <c r="BM31" s="4" t="s">
        <v>210</v>
      </c>
      <c r="BN31" s="4">
        <v>9</v>
      </c>
      <c r="BO31" s="4" t="s">
        <v>58</v>
      </c>
      <c r="BP31" s="4">
        <v>1558.0800000000002</v>
      </c>
      <c r="BS31" s="4">
        <v>61.919999999999995</v>
      </c>
      <c r="CK31" s="4" t="s">
        <v>83</v>
      </c>
    </row>
    <row r="32" spans="1:89" s="4" customFormat="1" ht="105" x14ac:dyDescent="0.25">
      <c r="A32" s="4">
        <v>11</v>
      </c>
      <c r="B32" s="4">
        <v>15</v>
      </c>
      <c r="C32" s="4">
        <v>30</v>
      </c>
      <c r="D32" s="4" t="s">
        <v>38</v>
      </c>
      <c r="E32" s="4" t="s">
        <v>35</v>
      </c>
      <c r="F32" s="5" t="s">
        <v>17</v>
      </c>
      <c r="G32" s="5">
        <v>1990</v>
      </c>
      <c r="H32" s="4" t="s">
        <v>22</v>
      </c>
      <c r="I32" s="4" t="s">
        <v>220</v>
      </c>
      <c r="J32" s="4" t="s">
        <v>90</v>
      </c>
      <c r="K32" s="4">
        <v>25</v>
      </c>
      <c r="N32" s="4">
        <v>2</v>
      </c>
      <c r="S32" s="4">
        <v>84.1</v>
      </c>
      <c r="V32" s="4">
        <v>2.7</v>
      </c>
      <c r="AI32" s="4">
        <v>48.7</v>
      </c>
      <c r="AL32" s="4">
        <v>1.2</v>
      </c>
      <c r="AQ32" s="4">
        <v>163</v>
      </c>
      <c r="AT32" s="4">
        <v>2</v>
      </c>
      <c r="BI32" s="4" t="s">
        <v>59</v>
      </c>
      <c r="BJ32" s="4" t="s">
        <v>86</v>
      </c>
      <c r="BK32" s="4" t="s">
        <v>38</v>
      </c>
      <c r="BL32" s="4" t="s">
        <v>25</v>
      </c>
      <c r="BM32" s="4" t="s">
        <v>210</v>
      </c>
      <c r="BN32" s="4">
        <v>10</v>
      </c>
      <c r="BO32" s="4" t="s">
        <v>58</v>
      </c>
      <c r="BP32" s="4">
        <v>1507.6799999999998</v>
      </c>
      <c r="BS32" s="4">
        <v>53.279999999999994</v>
      </c>
      <c r="CK32" s="4" t="s">
        <v>83</v>
      </c>
    </row>
    <row r="33" spans="1:89" s="4" customFormat="1" ht="60" x14ac:dyDescent="0.25">
      <c r="A33" s="4">
        <v>12</v>
      </c>
      <c r="B33" s="4">
        <v>16</v>
      </c>
      <c r="C33" s="4">
        <v>31</v>
      </c>
      <c r="D33" s="4" t="s">
        <v>38</v>
      </c>
      <c r="E33" s="4" t="s">
        <v>39</v>
      </c>
      <c r="F33" s="4" t="s">
        <v>40</v>
      </c>
      <c r="G33" s="4">
        <v>2006</v>
      </c>
      <c r="H33" s="4" t="s">
        <v>22</v>
      </c>
      <c r="I33" s="4" t="s">
        <v>216</v>
      </c>
      <c r="J33" s="4" t="s">
        <v>90</v>
      </c>
      <c r="K33" s="4">
        <v>32.299999999999997</v>
      </c>
      <c r="N33" s="4">
        <v>1</v>
      </c>
      <c r="S33" s="4">
        <v>100.5</v>
      </c>
      <c r="V33" s="4">
        <v>6.7</v>
      </c>
      <c r="AY33" s="4">
        <v>36.200000000000003</v>
      </c>
      <c r="BB33" s="4">
        <v>2</v>
      </c>
      <c r="BH33" s="4" t="s">
        <v>130</v>
      </c>
      <c r="BI33" s="4" t="s">
        <v>79</v>
      </c>
      <c r="BJ33" s="4" t="s">
        <v>133</v>
      </c>
      <c r="BK33" s="4" t="s">
        <v>38</v>
      </c>
      <c r="BL33" s="4" t="s">
        <v>25</v>
      </c>
      <c r="BM33" s="4" t="s">
        <v>211</v>
      </c>
      <c r="BN33" s="4">
        <v>7</v>
      </c>
      <c r="BO33" s="4" t="s">
        <v>58</v>
      </c>
      <c r="BP33" s="4">
        <v>1485</v>
      </c>
      <c r="BQ33" s="4">
        <v>1469</v>
      </c>
      <c r="BS33" s="4">
        <v>177</v>
      </c>
    </row>
    <row r="34" spans="1:89" s="4" customFormat="1" ht="60" x14ac:dyDescent="0.25">
      <c r="A34" s="4">
        <v>12</v>
      </c>
      <c r="B34" s="4">
        <v>16</v>
      </c>
      <c r="C34" s="4">
        <v>31</v>
      </c>
      <c r="D34" s="4" t="s">
        <v>38</v>
      </c>
      <c r="E34" s="4" t="s">
        <v>39</v>
      </c>
      <c r="F34" s="4" t="s">
        <v>40</v>
      </c>
      <c r="G34" s="4">
        <v>2006</v>
      </c>
      <c r="H34" s="4" t="s">
        <v>22</v>
      </c>
      <c r="I34" s="4" t="s">
        <v>216</v>
      </c>
      <c r="J34" s="4" t="s">
        <v>91</v>
      </c>
      <c r="K34" s="4">
        <v>32.299999999999997</v>
      </c>
      <c r="N34" s="4">
        <v>1</v>
      </c>
      <c r="S34" s="4">
        <v>99.7</v>
      </c>
      <c r="V34" s="4">
        <v>7.5</v>
      </c>
      <c r="AY34" s="4">
        <v>35.9</v>
      </c>
      <c r="BB34" s="4">
        <v>2.2000000000000002</v>
      </c>
      <c r="BH34" s="4" t="s">
        <v>131</v>
      </c>
      <c r="BI34" s="4" t="s">
        <v>79</v>
      </c>
      <c r="BJ34" s="4" t="s">
        <v>134</v>
      </c>
      <c r="BK34" s="4" t="s">
        <v>2</v>
      </c>
      <c r="BL34" s="4" t="s">
        <v>25</v>
      </c>
      <c r="BM34" s="4" t="s">
        <v>211</v>
      </c>
      <c r="BN34" s="4">
        <v>7</v>
      </c>
      <c r="BO34" s="4" t="s">
        <v>58</v>
      </c>
      <c r="BP34" s="4">
        <v>1610</v>
      </c>
      <c r="BQ34" s="4">
        <v>1452</v>
      </c>
      <c r="BS34" s="4">
        <v>146</v>
      </c>
    </row>
    <row r="35" spans="1:89" s="4" customFormat="1" ht="60" x14ac:dyDescent="0.25">
      <c r="A35" s="4">
        <v>12</v>
      </c>
      <c r="B35" s="4">
        <v>16</v>
      </c>
      <c r="C35" s="4">
        <v>32</v>
      </c>
      <c r="D35" s="4" t="s">
        <v>38</v>
      </c>
      <c r="E35" s="4" t="s">
        <v>39</v>
      </c>
      <c r="F35" s="4" t="s">
        <v>40</v>
      </c>
      <c r="G35" s="4">
        <v>2006</v>
      </c>
      <c r="H35" s="4" t="s">
        <v>22</v>
      </c>
      <c r="I35" s="4" t="s">
        <v>216</v>
      </c>
      <c r="J35" s="4" t="s">
        <v>90</v>
      </c>
      <c r="K35" s="4">
        <v>28.4</v>
      </c>
      <c r="N35" s="4">
        <v>2.7</v>
      </c>
      <c r="S35" s="4">
        <v>94.8</v>
      </c>
      <c r="V35" s="4">
        <v>6.2</v>
      </c>
      <c r="AY35" s="4">
        <v>37.1</v>
      </c>
      <c r="BB35" s="4">
        <v>3.4</v>
      </c>
      <c r="BH35" s="4" t="s">
        <v>130</v>
      </c>
      <c r="BI35" s="4" t="s">
        <v>79</v>
      </c>
      <c r="BJ35" s="4" t="s">
        <v>135</v>
      </c>
      <c r="BK35" s="4" t="s">
        <v>38</v>
      </c>
      <c r="BL35" s="4" t="s">
        <v>25</v>
      </c>
      <c r="BM35" s="4" t="s">
        <v>211</v>
      </c>
      <c r="BN35" s="4">
        <v>5</v>
      </c>
      <c r="BO35" s="4" t="s">
        <v>58</v>
      </c>
      <c r="BP35" s="4">
        <v>1596</v>
      </c>
      <c r="BQ35" s="4">
        <v>1653</v>
      </c>
      <c r="BS35" s="4">
        <v>107</v>
      </c>
    </row>
    <row r="36" spans="1:89" s="4" customFormat="1" ht="60" x14ac:dyDescent="0.25">
      <c r="A36" s="4">
        <v>12</v>
      </c>
      <c r="B36" s="4">
        <v>16</v>
      </c>
      <c r="C36" s="4">
        <v>32</v>
      </c>
      <c r="D36" s="4" t="s">
        <v>38</v>
      </c>
      <c r="E36" s="4" t="s">
        <v>39</v>
      </c>
      <c r="F36" s="4" t="s">
        <v>40</v>
      </c>
      <c r="G36" s="4">
        <v>2006</v>
      </c>
      <c r="H36" s="4" t="s">
        <v>22</v>
      </c>
      <c r="I36" s="4" t="s">
        <v>216</v>
      </c>
      <c r="J36" s="4" t="s">
        <v>91</v>
      </c>
      <c r="K36" s="4">
        <v>28.4</v>
      </c>
      <c r="N36" s="4">
        <v>2.7</v>
      </c>
      <c r="S36" s="4">
        <v>91.7</v>
      </c>
      <c r="V36" s="4">
        <v>4.9000000000000004</v>
      </c>
      <c r="AY36" s="4">
        <v>35.9</v>
      </c>
      <c r="BB36" s="4">
        <v>3</v>
      </c>
      <c r="BH36" s="4" t="s">
        <v>132</v>
      </c>
      <c r="BI36" s="4" t="s">
        <v>79</v>
      </c>
      <c r="BJ36" s="4" t="s">
        <v>136</v>
      </c>
      <c r="BK36" s="4" t="s">
        <v>38</v>
      </c>
      <c r="BL36" s="4" t="s">
        <v>25</v>
      </c>
      <c r="BM36" s="4" t="s">
        <v>211</v>
      </c>
      <c r="BN36" s="4">
        <v>5</v>
      </c>
      <c r="BO36" s="4" t="s">
        <v>58</v>
      </c>
      <c r="BP36" s="4">
        <v>1586</v>
      </c>
      <c r="BQ36" s="4">
        <v>1530</v>
      </c>
      <c r="BS36" s="4">
        <v>103</v>
      </c>
    </row>
    <row r="37" spans="1:89" s="4" customFormat="1" ht="180" x14ac:dyDescent="0.25">
      <c r="A37" s="4">
        <v>13</v>
      </c>
      <c r="B37" s="4">
        <v>17</v>
      </c>
      <c r="C37" s="4">
        <v>33</v>
      </c>
      <c r="D37" s="4" t="s">
        <v>38</v>
      </c>
      <c r="E37" s="4" t="s">
        <v>43</v>
      </c>
      <c r="F37" s="4" t="s">
        <v>44</v>
      </c>
      <c r="G37" s="4">
        <v>2006</v>
      </c>
      <c r="H37" s="4" t="s">
        <v>22</v>
      </c>
      <c r="I37" s="4" t="s">
        <v>216</v>
      </c>
      <c r="J37" s="4" t="s">
        <v>90</v>
      </c>
      <c r="K37" s="4">
        <f>(33.2*16+32.1*18)/(16+18)</f>
        <v>32.617647058823529</v>
      </c>
      <c r="M37" s="4">
        <f>(4.8*16+5.5*18)/(16+18)</f>
        <v>5.1705882352941179</v>
      </c>
      <c r="S37" s="4">
        <v>96</v>
      </c>
      <c r="V37" s="4">
        <v>3.3</v>
      </c>
      <c r="AA37" s="4">
        <v>34.9</v>
      </c>
      <c r="AD37" s="4">
        <v>1.5</v>
      </c>
      <c r="AI37" s="4">
        <v>61.5</v>
      </c>
      <c r="AL37" s="4">
        <v>2.1</v>
      </c>
      <c r="AY37" s="4">
        <v>34.9</v>
      </c>
      <c r="BA37" s="4">
        <f>(7*16+6.6*18)/(16+18)</f>
        <v>6.7882352941176478</v>
      </c>
      <c r="BG37" s="4" t="s">
        <v>138</v>
      </c>
      <c r="BH37" s="4" t="s">
        <v>141</v>
      </c>
      <c r="BI37" s="4" t="s">
        <v>80</v>
      </c>
      <c r="BJ37" s="4" t="s">
        <v>142</v>
      </c>
      <c r="BK37" s="4" t="s">
        <v>38</v>
      </c>
      <c r="BL37" s="4" t="s">
        <v>25</v>
      </c>
      <c r="BM37" s="4" t="s">
        <v>214</v>
      </c>
      <c r="BN37" s="4">
        <v>34</v>
      </c>
      <c r="BO37" s="4" t="s">
        <v>81</v>
      </c>
      <c r="BP37" s="4">
        <v>7.7</v>
      </c>
      <c r="BS37" s="4">
        <v>0.3</v>
      </c>
      <c r="CK37" s="4" t="s">
        <v>212</v>
      </c>
    </row>
    <row r="38" spans="1:89" s="4" customFormat="1" ht="225" x14ac:dyDescent="0.25">
      <c r="A38" s="4">
        <v>13</v>
      </c>
      <c r="B38" s="4">
        <v>17</v>
      </c>
      <c r="C38" s="4">
        <v>33</v>
      </c>
      <c r="D38" s="4" t="s">
        <v>38</v>
      </c>
      <c r="E38" s="4" t="s">
        <v>43</v>
      </c>
      <c r="F38" s="4" t="s">
        <v>44</v>
      </c>
      <c r="G38" s="4">
        <v>2006</v>
      </c>
      <c r="H38" s="4" t="s">
        <v>22</v>
      </c>
      <c r="I38" s="4" t="s">
        <v>216</v>
      </c>
      <c r="J38" s="4" t="s">
        <v>137</v>
      </c>
      <c r="K38" s="4">
        <f t="shared" ref="K38:K39" si="0">(33.2*16+32.1*18)/(16+18)</f>
        <v>32.617647058823529</v>
      </c>
      <c r="M38" s="4">
        <f t="shared" ref="M38:M39" si="1">(4.8*16+5.5*18)/(16+18)</f>
        <v>5.1705882352941179</v>
      </c>
      <c r="S38" s="4">
        <v>90.3</v>
      </c>
      <c r="V38" s="4">
        <v>3.3</v>
      </c>
      <c r="AA38" s="4">
        <v>30.8</v>
      </c>
      <c r="AD38" s="4">
        <v>1.6</v>
      </c>
      <c r="AI38" s="4">
        <v>59.8</v>
      </c>
      <c r="AL38" s="4">
        <v>1.9</v>
      </c>
      <c r="BG38" s="4" t="s">
        <v>138</v>
      </c>
      <c r="BH38" s="4" t="s">
        <v>141</v>
      </c>
      <c r="BI38" s="4" t="s">
        <v>80</v>
      </c>
      <c r="BJ38" s="4" t="s">
        <v>143</v>
      </c>
      <c r="BK38" s="4" t="s">
        <v>38</v>
      </c>
      <c r="BL38" s="4" t="s">
        <v>25</v>
      </c>
      <c r="BM38" s="4" t="s">
        <v>214</v>
      </c>
      <c r="BN38" s="4">
        <v>34</v>
      </c>
      <c r="BO38" s="4" t="s">
        <v>81</v>
      </c>
      <c r="BP38" s="4">
        <v>7.1</v>
      </c>
      <c r="BS38" s="4">
        <v>0.3</v>
      </c>
      <c r="CK38" s="4" t="s">
        <v>213</v>
      </c>
    </row>
    <row r="39" spans="1:89" s="4" customFormat="1" ht="225" x14ac:dyDescent="0.25">
      <c r="A39" s="4">
        <v>13</v>
      </c>
      <c r="B39" s="4">
        <v>17</v>
      </c>
      <c r="C39" s="4">
        <v>33</v>
      </c>
      <c r="D39" s="4" t="s">
        <v>38</v>
      </c>
      <c r="E39" s="4" t="s">
        <v>43</v>
      </c>
      <c r="F39" s="4" t="s">
        <v>44</v>
      </c>
      <c r="G39" s="4">
        <v>2006</v>
      </c>
      <c r="H39" s="4" t="s">
        <v>22</v>
      </c>
      <c r="I39" s="4" t="s">
        <v>216</v>
      </c>
      <c r="J39" s="4" t="s">
        <v>91</v>
      </c>
      <c r="K39" s="4">
        <f t="shared" si="0"/>
        <v>32.617647058823529</v>
      </c>
      <c r="M39" s="4">
        <f t="shared" si="1"/>
        <v>5.1705882352941179</v>
      </c>
      <c r="S39" s="4">
        <v>92.5</v>
      </c>
      <c r="V39" s="4">
        <v>4.4000000000000004</v>
      </c>
      <c r="AA39" s="4">
        <v>32.4</v>
      </c>
      <c r="AD39" s="4">
        <v>2.1</v>
      </c>
      <c r="AI39" s="4">
        <v>60.1</v>
      </c>
      <c r="AL39" s="4">
        <v>2.5</v>
      </c>
      <c r="BG39" s="4" t="s">
        <v>138</v>
      </c>
      <c r="BH39" s="4" t="s">
        <v>141</v>
      </c>
      <c r="BI39" s="4" t="s">
        <v>80</v>
      </c>
      <c r="BJ39" s="4" t="s">
        <v>144</v>
      </c>
      <c r="BK39" s="4" t="s">
        <v>38</v>
      </c>
      <c r="BL39" s="4" t="s">
        <v>25</v>
      </c>
      <c r="BM39" s="4" t="s">
        <v>214</v>
      </c>
      <c r="BN39" s="4">
        <v>23</v>
      </c>
      <c r="BO39" s="4" t="s">
        <v>81</v>
      </c>
      <c r="BP39" s="4">
        <v>7.4</v>
      </c>
      <c r="BS39" s="4">
        <v>0.3</v>
      </c>
      <c r="CK39" s="4" t="s">
        <v>213</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Steele</dc:creator>
  <cp:lastModifiedBy>James Steele</cp:lastModifiedBy>
  <dcterms:created xsi:type="dcterms:W3CDTF">2025-09-29T08:58:49Z</dcterms:created>
  <dcterms:modified xsi:type="dcterms:W3CDTF">2025-10-22T11:45:35Z</dcterms:modified>
</cp:coreProperties>
</file>