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4915" windowHeight="12075"/>
  </bookViews>
  <sheets>
    <sheet name="TriMix 100ul KOH" sheetId="1" r:id="rId1"/>
    <sheet name="TriMix 200ul KOH" sheetId="2" r:id="rId2"/>
    <sheet name="TriMix 400ul KOH" sheetId="3" r:id="rId3"/>
  </sheets>
  <calcPr calcId="125725"/>
</workbook>
</file>

<file path=xl/calcChain.xml><?xml version="1.0" encoding="utf-8"?>
<calcChain xmlns="http://schemas.openxmlformats.org/spreadsheetml/2006/main">
  <c r="F9" i="3"/>
  <c r="F10"/>
  <c r="F11"/>
  <c r="G9"/>
  <c r="G10"/>
  <c r="G11"/>
  <c r="G8"/>
  <c r="F8"/>
  <c r="K11"/>
  <c r="J11"/>
  <c r="K10"/>
  <c r="J10"/>
  <c r="K9"/>
  <c r="J9"/>
  <c r="K8"/>
  <c r="J8"/>
  <c r="G9" i="2"/>
  <c r="G10"/>
  <c r="G11"/>
  <c r="G8"/>
  <c r="L11"/>
  <c r="K11"/>
  <c r="L10"/>
  <c r="K10"/>
  <c r="L9"/>
  <c r="K9"/>
  <c r="L8"/>
  <c r="K8"/>
  <c r="F9"/>
  <c r="F10"/>
  <c r="F11"/>
  <c r="F8"/>
  <c r="F8" i="1"/>
  <c r="G8" s="1"/>
  <c r="L11"/>
  <c r="L10"/>
  <c r="L9"/>
  <c r="L8"/>
  <c r="K11"/>
  <c r="K10"/>
  <c r="K9"/>
  <c r="K8"/>
  <c r="F9"/>
  <c r="G9" s="1"/>
  <c r="F10"/>
  <c r="G10" s="1"/>
  <c r="F11"/>
  <c r="G11" s="1"/>
</calcChain>
</file>

<file path=xl/sharedStrings.xml><?xml version="1.0" encoding="utf-8"?>
<sst xmlns="http://schemas.openxmlformats.org/spreadsheetml/2006/main" count="81" uniqueCount="40">
  <si>
    <t>[contents]</t>
  </si>
  <si>
    <t>count=1</t>
  </si>
  <si>
    <t>Name=</t>
  </si>
  <si>
    <t>C:\msdchem\1\data\JTB-E02\20170126_Method Test Tri-Mix FAME\JTB-E02-41-04.D</t>
  </si>
  <si>
    <t>1=</t>
  </si>
  <si>
    <t>INT FID1A.ch</t>
  </si>
  <si>
    <t>[INT FID1A.ch]</t>
  </si>
  <si>
    <t>Time=</t>
  </si>
  <si>
    <t>Mon Feb 13 09:25:02 2017</t>
  </si>
  <si>
    <t>Header=</t>
  </si>
  <si>
    <t>Peak</t>
  </si>
  <si>
    <t>R.T.</t>
  </si>
  <si>
    <t>Concentration mg</t>
  </si>
  <si>
    <t>15=</t>
  </si>
  <si>
    <t>rt</t>
  </si>
  <si>
    <t>y-int</t>
  </si>
  <si>
    <t>Slope</t>
  </si>
  <si>
    <t>19=</t>
  </si>
  <si>
    <t>1 C4:0 (Butryic) 4</t>
  </si>
  <si>
    <t>22=</t>
  </si>
  <si>
    <t>2 C6:0 (Caproic) 4</t>
  </si>
  <si>
    <t>26=</t>
  </si>
  <si>
    <t>3 C8:0 (Caprylic) 4</t>
  </si>
  <si>
    <t>4 C10:0 (Capric) 4</t>
  </si>
  <si>
    <t>Area-1</t>
  </si>
  <si>
    <t>Area 2</t>
  </si>
  <si>
    <t>Avg</t>
  </si>
  <si>
    <t>C:\msdchem\1\data\JTB-E02\20170126_Method Test Tri-Mix FAME\JTB-E02-41-06.D</t>
  </si>
  <si>
    <t>Mon Feb 13 09:25:16 2017</t>
  </si>
  <si>
    <t>11=</t>
  </si>
  <si>
    <t>13=</t>
  </si>
  <si>
    <t>17=</t>
  </si>
  <si>
    <t>21=</t>
  </si>
  <si>
    <t>23=</t>
  </si>
  <si>
    <t>Avg Area</t>
  </si>
  <si>
    <t>Area-2</t>
  </si>
  <si>
    <t>C:\msdchem\1\data\JTB-E02\20170126_Method Test Tri-Mix FAME\JTB-E02-41-08.D</t>
  </si>
  <si>
    <t>Mon Feb 13 09:25:42 2017</t>
  </si>
  <si>
    <t>Conc mg</t>
  </si>
  <si>
    <t>Average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</si>
</sst>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v>500ul of 10mg/10ml Tri Mix 100ul KOH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3912984215458386"/>
                  <c:y val="-0.18005978419364246"/>
                </c:manualLayout>
              </c:layout>
              <c:numFmt formatCode="General" sourceLinked="0"/>
            </c:trendlineLbl>
          </c:trendline>
          <c:xVal>
            <c:numRef>
              <c:f>'TriMix 100ul KOH'!$G$8:$G$11</c:f>
              <c:numCache>
                <c:formatCode>General</c:formatCode>
                <c:ptCount val="4"/>
                <c:pt idx="0">
                  <c:v>2.6526373848672411</c:v>
                </c:pt>
                <c:pt idx="1">
                  <c:v>1.8423504652654517</c:v>
                </c:pt>
                <c:pt idx="2">
                  <c:v>1.3609197991446709</c:v>
                </c:pt>
                <c:pt idx="3">
                  <c:v>4.3389417983641775E-3</c:v>
                </c:pt>
              </c:numCache>
            </c:numRef>
          </c:xVal>
          <c:yVal>
            <c:numRef>
              <c:f>'TriMix 100ul KOH'!$E$8:$E$11</c:f>
              <c:numCache>
                <c:formatCode>General</c:formatCode>
                <c:ptCount val="4"/>
                <c:pt idx="0">
                  <c:v>1662420</c:v>
                </c:pt>
                <c:pt idx="1">
                  <c:v>1908781</c:v>
                </c:pt>
                <c:pt idx="2">
                  <c:v>2219951</c:v>
                </c:pt>
                <c:pt idx="3">
                  <c:v>2220070</c:v>
                </c:pt>
              </c:numCache>
            </c:numRef>
          </c:yVal>
        </c:ser>
        <c:axId val="103450112"/>
        <c:axId val="103452032"/>
      </c:scatterChart>
      <c:valAx>
        <c:axId val="103450112"/>
        <c:scaling>
          <c:orientation val="minMax"/>
        </c:scaling>
        <c:axPos val="b"/>
        <c:numFmt formatCode="General" sourceLinked="1"/>
        <c:tickLblPos val="nextTo"/>
        <c:crossAx val="103452032"/>
        <c:crosses val="autoZero"/>
        <c:crossBetween val="midCat"/>
      </c:valAx>
      <c:valAx>
        <c:axId val="103452032"/>
        <c:scaling>
          <c:orientation val="minMax"/>
        </c:scaling>
        <c:axPos val="l"/>
        <c:majorGridlines/>
        <c:numFmt formatCode="General" sourceLinked="1"/>
        <c:tickLblPos val="nextTo"/>
        <c:crossAx val="1034501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v>500ul of 10mg/10ml Tri Mix 200ul KOH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6004833770778655"/>
                  <c:y val="-0.18774496937882765"/>
                </c:manualLayout>
              </c:layout>
              <c:numFmt formatCode="General" sourceLinked="0"/>
            </c:trendlineLbl>
          </c:trendline>
          <c:xVal>
            <c:numRef>
              <c:f>'TriMix 200ul KOH'!$G$8:$G$11</c:f>
              <c:numCache>
                <c:formatCode>General</c:formatCode>
                <c:ptCount val="4"/>
                <c:pt idx="0">
                  <c:v>2.7458992848605774</c:v>
                </c:pt>
                <c:pt idx="1">
                  <c:v>1.9020826867358447</c:v>
                </c:pt>
                <c:pt idx="2">
                  <c:v>1.3578819588292041</c:v>
                </c:pt>
                <c:pt idx="3">
                  <c:v>0.81773752547333867</c:v>
                </c:pt>
              </c:numCache>
            </c:numRef>
          </c:xVal>
          <c:yVal>
            <c:numRef>
              <c:f>'TriMix 200ul KOH'!$F$8:$F$11</c:f>
              <c:numCache>
                <c:formatCode>General</c:formatCode>
                <c:ptCount val="4"/>
                <c:pt idx="0">
                  <c:v>940804.5</c:v>
                </c:pt>
                <c:pt idx="1">
                  <c:v>1083917</c:v>
                </c:pt>
                <c:pt idx="2">
                  <c:v>1220914.5</c:v>
                </c:pt>
                <c:pt idx="3">
                  <c:v>1153436.5</c:v>
                </c:pt>
              </c:numCache>
            </c:numRef>
          </c:yVal>
        </c:ser>
        <c:axId val="81751040"/>
        <c:axId val="81743232"/>
      </c:scatterChart>
      <c:valAx>
        <c:axId val="81751040"/>
        <c:scaling>
          <c:orientation val="minMax"/>
        </c:scaling>
        <c:axPos val="b"/>
        <c:numFmt formatCode="General" sourceLinked="1"/>
        <c:tickLblPos val="nextTo"/>
        <c:crossAx val="81743232"/>
        <c:crosses val="autoZero"/>
        <c:crossBetween val="midCat"/>
      </c:valAx>
      <c:valAx>
        <c:axId val="81743232"/>
        <c:scaling>
          <c:orientation val="minMax"/>
        </c:scaling>
        <c:axPos val="l"/>
        <c:majorGridlines/>
        <c:numFmt formatCode="General" sourceLinked="1"/>
        <c:tickLblPos val="nextTo"/>
        <c:crossAx val="817510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v>500ul of 10mg/10ml Tri Mix 400ul KOH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1337931595759833"/>
                  <c:y val="-0.18352455943007123"/>
                </c:manualLayout>
              </c:layout>
              <c:numFmt formatCode="General" sourceLinked="0"/>
            </c:trendlineLbl>
          </c:trendline>
          <c:xVal>
            <c:numRef>
              <c:f>'TriMix 400ul KOH'!$G$8:$G$11</c:f>
              <c:numCache>
                <c:formatCode>General</c:formatCode>
                <c:ptCount val="4"/>
                <c:pt idx="0">
                  <c:v>0.4835510502046792</c:v>
                </c:pt>
                <c:pt idx="1">
                  <c:v>0.32929530699650622</c:v>
                </c:pt>
                <c:pt idx="2">
                  <c:v>0.23823288450586247</c:v>
                </c:pt>
                <c:pt idx="3">
                  <c:v>0.14590902672997355</c:v>
                </c:pt>
              </c:numCache>
            </c:numRef>
          </c:xVal>
          <c:yVal>
            <c:numRef>
              <c:f>'TriMix 400ul KOH'!$F$8:$F$11</c:f>
              <c:numCache>
                <c:formatCode>General</c:formatCode>
                <c:ptCount val="4"/>
                <c:pt idx="0">
                  <c:v>1601844</c:v>
                </c:pt>
                <c:pt idx="1">
                  <c:v>1807722.5</c:v>
                </c:pt>
                <c:pt idx="2">
                  <c:v>2047462</c:v>
                </c:pt>
                <c:pt idx="3">
                  <c:v>1903685</c:v>
                </c:pt>
              </c:numCache>
            </c:numRef>
          </c:yVal>
        </c:ser>
        <c:axId val="105389056"/>
        <c:axId val="105386368"/>
      </c:scatterChart>
      <c:valAx>
        <c:axId val="105389056"/>
        <c:scaling>
          <c:orientation val="minMax"/>
        </c:scaling>
        <c:axPos val="b"/>
        <c:numFmt formatCode="General" sourceLinked="1"/>
        <c:tickLblPos val="nextTo"/>
        <c:crossAx val="105386368"/>
        <c:crosses val="autoZero"/>
        <c:crossBetween val="midCat"/>
      </c:valAx>
      <c:valAx>
        <c:axId val="105386368"/>
        <c:scaling>
          <c:orientation val="minMax"/>
        </c:scaling>
        <c:axPos val="l"/>
        <c:majorGridlines/>
        <c:numFmt formatCode="General" sourceLinked="1"/>
        <c:tickLblPos val="nextTo"/>
        <c:crossAx val="1053890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12</xdr:row>
      <xdr:rowOff>47625</xdr:rowOff>
    </xdr:from>
    <xdr:to>
      <xdr:col>8</xdr:col>
      <xdr:colOff>800100</xdr:colOff>
      <xdr:row>26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12</xdr:row>
      <xdr:rowOff>114300</xdr:rowOff>
    </xdr:from>
    <xdr:to>
      <xdr:col>9</xdr:col>
      <xdr:colOff>19050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12</xdr:row>
      <xdr:rowOff>47625</xdr:rowOff>
    </xdr:from>
    <xdr:to>
      <xdr:col>11</xdr:col>
      <xdr:colOff>542925</xdr:colOff>
      <xdr:row>28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1"/>
  <sheetViews>
    <sheetView tabSelected="1" workbookViewId="0">
      <selection activeCell="I7" sqref="I7:S11"/>
    </sheetView>
  </sheetViews>
  <sheetFormatPr defaultColWidth="43.85546875" defaultRowHeight="15"/>
  <cols>
    <col min="1" max="1" width="13.7109375" bestFit="1" customWidth="1"/>
    <col min="2" max="2" width="4.85546875" customWidth="1"/>
    <col min="3" max="3" width="6" bestFit="1" customWidth="1"/>
    <col min="4" max="4" width="9.28515625" customWidth="1"/>
    <col min="5" max="5" width="8" bestFit="1" customWidth="1"/>
    <col min="6" max="6" width="8" customWidth="1"/>
    <col min="7" max="7" width="16.85546875" bestFit="1" customWidth="1"/>
    <col min="8" max="8" width="16" bestFit="1" customWidth="1"/>
    <col min="9" max="9" width="16.5703125" bestFit="1" customWidth="1"/>
    <col min="10" max="10" width="11" bestFit="1" customWidth="1"/>
    <col min="11" max="12" width="12" bestFit="1" customWidth="1"/>
    <col min="13" max="14" width="8" bestFit="1" customWidth="1"/>
    <col min="15" max="17" width="6" bestFit="1" customWidth="1"/>
    <col min="18" max="18" width="7" bestFit="1" customWidth="1"/>
    <col min="19" max="19" width="8" bestFit="1" customWidth="1"/>
  </cols>
  <sheetData>
    <row r="1" spans="1:19">
      <c r="A1" t="s">
        <v>0</v>
      </c>
    </row>
    <row r="2" spans="1:19">
      <c r="A2" t="s">
        <v>1</v>
      </c>
    </row>
    <row r="3" spans="1:19">
      <c r="A3" t="s">
        <v>2</v>
      </c>
      <c r="B3" t="s">
        <v>3</v>
      </c>
    </row>
    <row r="4" spans="1:19">
      <c r="A4" t="s">
        <v>4</v>
      </c>
      <c r="B4" t="s">
        <v>5</v>
      </c>
    </row>
    <row r="5" spans="1:19">
      <c r="A5" t="s">
        <v>6</v>
      </c>
    </row>
    <row r="6" spans="1:19">
      <c r="A6" t="s">
        <v>7</v>
      </c>
      <c r="B6" t="s">
        <v>8</v>
      </c>
    </row>
    <row r="7" spans="1:19">
      <c r="A7" t="s">
        <v>9</v>
      </c>
      <c r="B7" t="s">
        <v>10</v>
      </c>
      <c r="C7" t="s">
        <v>11</v>
      </c>
      <c r="D7" t="s">
        <v>24</v>
      </c>
      <c r="E7" t="s">
        <v>25</v>
      </c>
      <c r="F7" t="s">
        <v>26</v>
      </c>
      <c r="G7" t="s">
        <v>12</v>
      </c>
      <c r="J7" t="s">
        <v>14</v>
      </c>
      <c r="K7" t="s">
        <v>15</v>
      </c>
      <c r="L7" t="s">
        <v>16</v>
      </c>
      <c r="M7">
        <v>10</v>
      </c>
      <c r="N7">
        <v>1</v>
      </c>
      <c r="O7">
        <v>0.1</v>
      </c>
      <c r="P7">
        <v>0.01</v>
      </c>
      <c r="Q7">
        <v>1E-3</v>
      </c>
      <c r="R7">
        <v>1E-4</v>
      </c>
      <c r="S7">
        <v>1.0000000000000001E-5</v>
      </c>
    </row>
    <row r="8" spans="1:19">
      <c r="A8" t="s">
        <v>13</v>
      </c>
      <c r="B8">
        <v>15</v>
      </c>
      <c r="C8">
        <v>2.8159999999999998</v>
      </c>
      <c r="D8">
        <v>160183</v>
      </c>
      <c r="E8">
        <v>1662420</v>
      </c>
      <c r="F8">
        <f>AVERAGE(D8:E8)</f>
        <v>911301.5</v>
      </c>
      <c r="G8">
        <f>(F8-K8)/L8</f>
        <v>2.6526373848672411</v>
      </c>
      <c r="I8" s="1" t="s">
        <v>18</v>
      </c>
      <c r="J8">
        <v>2.8220000000000001</v>
      </c>
      <c r="K8">
        <f>INTERCEPT(M8:S8,M7:S7)</f>
        <v>72151.099125364679</v>
      </c>
      <c r="L8">
        <f>SLOPE(M8:S8,$M$7:$S$7)</f>
        <v>316345.6888837571</v>
      </c>
      <c r="M8">
        <v>3224177</v>
      </c>
      <c r="N8">
        <v>508844</v>
      </c>
      <c r="O8">
        <v>48806</v>
      </c>
      <c r="P8">
        <v>21378</v>
      </c>
    </row>
    <row r="9" spans="1:19">
      <c r="A9" t="s">
        <v>17</v>
      </c>
      <c r="B9">
        <v>19</v>
      </c>
      <c r="C9">
        <v>4.0789999999999997</v>
      </c>
      <c r="D9">
        <v>196884</v>
      </c>
      <c r="E9">
        <v>1908781</v>
      </c>
      <c r="F9">
        <f t="shared" ref="F9:F11" si="0">AVERAGE(D9:E9)</f>
        <v>1052832.5</v>
      </c>
      <c r="G9">
        <f>(F9-K9)/L9</f>
        <v>1.8423504652654517</v>
      </c>
      <c r="I9" s="1" t="s">
        <v>20</v>
      </c>
      <c r="J9">
        <v>4.085</v>
      </c>
      <c r="K9">
        <f>INTERCEPT(M9:S9,$M$7:$S$7)</f>
        <v>94077.884353741538</v>
      </c>
      <c r="L9">
        <f>SLOPE(M9:S9,$M$7:$S$7)</f>
        <v>520397.52138479153</v>
      </c>
      <c r="M9">
        <v>5281686</v>
      </c>
      <c r="N9">
        <v>787079</v>
      </c>
      <c r="O9">
        <v>64226</v>
      </c>
      <c r="P9">
        <v>24937</v>
      </c>
    </row>
    <row r="10" spans="1:19">
      <c r="A10" t="s">
        <v>19</v>
      </c>
      <c r="B10">
        <v>22</v>
      </c>
      <c r="C10">
        <v>5.2759999999999998</v>
      </c>
      <c r="D10">
        <v>226780</v>
      </c>
      <c r="E10">
        <v>2219951</v>
      </c>
      <c r="F10">
        <f t="shared" si="0"/>
        <v>1223365.5</v>
      </c>
      <c r="G10">
        <f>(F10-K10)/L10</f>
        <v>1.3609197991446709</v>
      </c>
      <c r="I10" s="1" t="s">
        <v>22</v>
      </c>
      <c r="J10">
        <v>5.2830000000000004</v>
      </c>
      <c r="K10">
        <f>INTERCEPT(M10:S10,$M$7:$S$7)</f>
        <v>125343.85260771029</v>
      </c>
      <c r="L10">
        <f>SLOPE(M10:S10,$M$7:$S$7)</f>
        <v>806823.18537976232</v>
      </c>
      <c r="M10">
        <v>8170938</v>
      </c>
      <c r="N10">
        <v>1171256</v>
      </c>
      <c r="O10">
        <v>88833</v>
      </c>
      <c r="P10">
        <v>34154</v>
      </c>
    </row>
    <row r="11" spans="1:19">
      <c r="A11" t="s">
        <v>21</v>
      </c>
      <c r="B11">
        <v>26</v>
      </c>
      <c r="C11">
        <v>6.3419999999999996</v>
      </c>
      <c r="D11">
        <v>222415</v>
      </c>
      <c r="E11">
        <v>2220070</v>
      </c>
      <c r="F11">
        <f t="shared" si="0"/>
        <v>1221242.5</v>
      </c>
      <c r="G11">
        <f>(F11-L11)/M11</f>
        <v>4.3389417983641775E-3</v>
      </c>
      <c r="I11" s="1" t="s">
        <v>23</v>
      </c>
      <c r="J11">
        <v>6.3490000000000002</v>
      </c>
      <c r="K11">
        <f>INTERCEPT(M11:S11,$M$7:$S$7)</f>
        <v>196854.71298995847</v>
      </c>
      <c r="L11">
        <f>SLOPE(M11:S11,$M$7:$S$7)</f>
        <v>1169790.7423978548</v>
      </c>
      <c r="M11">
        <v>11858135</v>
      </c>
      <c r="N11">
        <v>1753582</v>
      </c>
      <c r="O11">
        <v>123144</v>
      </c>
      <c r="P11">
        <v>48933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1"/>
  <sheetViews>
    <sheetView workbookViewId="0">
      <selection activeCell="I7" sqref="I7:S11"/>
    </sheetView>
  </sheetViews>
  <sheetFormatPr defaultColWidth="23.85546875" defaultRowHeight="15"/>
  <cols>
    <col min="1" max="1" width="13.7109375" bestFit="1" customWidth="1"/>
    <col min="2" max="2" width="5" customWidth="1"/>
    <col min="3" max="3" width="6" bestFit="1" customWidth="1"/>
    <col min="4" max="4" width="7" bestFit="1" customWidth="1"/>
    <col min="5" max="5" width="8" bestFit="1" customWidth="1"/>
    <col min="6" max="6" width="10" bestFit="1" customWidth="1"/>
    <col min="7" max="7" width="16.85546875" bestFit="1" customWidth="1"/>
    <col min="8" max="8" width="9" customWidth="1"/>
    <col min="9" max="9" width="16.5703125" bestFit="1" customWidth="1"/>
    <col min="10" max="10" width="6" bestFit="1" customWidth="1"/>
    <col min="11" max="12" width="12" bestFit="1" customWidth="1"/>
    <col min="13" max="13" width="9" bestFit="1" customWidth="1"/>
    <col min="14" max="14" width="8" bestFit="1" customWidth="1"/>
    <col min="15" max="15" width="7" bestFit="1" customWidth="1"/>
    <col min="16" max="17" width="6" bestFit="1" customWidth="1"/>
    <col min="18" max="18" width="7" bestFit="1" customWidth="1"/>
    <col min="19" max="19" width="8" bestFit="1" customWidth="1"/>
  </cols>
  <sheetData>
    <row r="1" spans="1:19">
      <c r="A1" t="s">
        <v>0</v>
      </c>
    </row>
    <row r="2" spans="1:19">
      <c r="A2" t="s">
        <v>1</v>
      </c>
    </row>
    <row r="3" spans="1:19">
      <c r="A3" t="s">
        <v>2</v>
      </c>
      <c r="B3" t="s">
        <v>27</v>
      </c>
    </row>
    <row r="4" spans="1:19">
      <c r="A4" t="s">
        <v>4</v>
      </c>
      <c r="B4" t="s">
        <v>5</v>
      </c>
    </row>
    <row r="5" spans="1:19">
      <c r="A5" t="s">
        <v>6</v>
      </c>
    </row>
    <row r="6" spans="1:19">
      <c r="A6" t="s">
        <v>7</v>
      </c>
      <c r="B6" t="s">
        <v>28</v>
      </c>
    </row>
    <row r="7" spans="1:19">
      <c r="A7" t="s">
        <v>9</v>
      </c>
      <c r="B7" t="s">
        <v>10</v>
      </c>
      <c r="C7" t="s">
        <v>11</v>
      </c>
      <c r="D7" t="s">
        <v>24</v>
      </c>
      <c r="E7" t="s">
        <v>35</v>
      </c>
      <c r="F7" t="s">
        <v>34</v>
      </c>
      <c r="G7" t="s">
        <v>12</v>
      </c>
      <c r="J7" t="s">
        <v>14</v>
      </c>
      <c r="K7" t="s">
        <v>15</v>
      </c>
      <c r="L7" t="s">
        <v>16</v>
      </c>
      <c r="M7">
        <v>10</v>
      </c>
      <c r="N7">
        <v>1</v>
      </c>
      <c r="O7">
        <v>0.1</v>
      </c>
      <c r="P7">
        <v>0.01</v>
      </c>
      <c r="Q7">
        <v>1E-3</v>
      </c>
      <c r="R7">
        <v>1E-4</v>
      </c>
      <c r="S7">
        <v>1.0000000000000001E-5</v>
      </c>
    </row>
    <row r="8" spans="1:19">
      <c r="A8" t="s">
        <v>30</v>
      </c>
      <c r="B8">
        <v>13</v>
      </c>
      <c r="C8">
        <v>2.8159999999999998</v>
      </c>
      <c r="D8">
        <v>151344</v>
      </c>
      <c r="E8">
        <v>1730265</v>
      </c>
      <c r="F8">
        <f>AVERAGE(D8:E8)</f>
        <v>940804.5</v>
      </c>
      <c r="G8">
        <f>(F8-K8)/L8</f>
        <v>2.7458992848605774</v>
      </c>
      <c r="I8" s="1" t="s">
        <v>18</v>
      </c>
      <c r="J8">
        <v>2.8220000000000001</v>
      </c>
      <c r="K8">
        <f>INTERCEPT(M8:S8,M7:S7)</f>
        <v>72151.099125364679</v>
      </c>
      <c r="L8">
        <f>SLOPE(M8:S8,$M$7:$S$7)</f>
        <v>316345.6888837571</v>
      </c>
      <c r="M8">
        <v>3224177</v>
      </c>
      <c r="N8">
        <v>508844</v>
      </c>
      <c r="O8">
        <v>48806</v>
      </c>
      <c r="P8">
        <v>21378</v>
      </c>
    </row>
    <row r="9" spans="1:19">
      <c r="A9" t="s">
        <v>31</v>
      </c>
      <c r="B9">
        <v>17</v>
      </c>
      <c r="C9">
        <v>4.0780000000000003</v>
      </c>
      <c r="D9">
        <v>189980</v>
      </c>
      <c r="E9">
        <v>1977854</v>
      </c>
      <c r="F9">
        <f t="shared" ref="F9:F11" si="0">AVERAGE(D9:E9)</f>
        <v>1083917</v>
      </c>
      <c r="G9">
        <f t="shared" ref="G9:G11" si="1">(F9-K9)/L9</f>
        <v>1.9020826867358447</v>
      </c>
      <c r="I9" s="1" t="s">
        <v>20</v>
      </c>
      <c r="J9">
        <v>4.085</v>
      </c>
      <c r="K9">
        <f>INTERCEPT(M9:S9,$M$7:$S$7)</f>
        <v>94077.884353741538</v>
      </c>
      <c r="L9">
        <f>SLOPE(M9:S9,$M$7:$S$7)</f>
        <v>520397.52138479153</v>
      </c>
      <c r="M9">
        <v>5281686</v>
      </c>
      <c r="N9">
        <v>787079</v>
      </c>
      <c r="O9">
        <v>64226</v>
      </c>
      <c r="P9">
        <v>24937</v>
      </c>
    </row>
    <row r="10" spans="1:19">
      <c r="A10" t="s">
        <v>17</v>
      </c>
      <c r="B10">
        <v>19</v>
      </c>
      <c r="C10">
        <v>5.2770000000000001</v>
      </c>
      <c r="D10">
        <v>215990</v>
      </c>
      <c r="E10">
        <v>2225839</v>
      </c>
      <c r="F10">
        <f t="shared" si="0"/>
        <v>1220914.5</v>
      </c>
      <c r="G10">
        <f t="shared" si="1"/>
        <v>1.3578819588292041</v>
      </c>
      <c r="I10" s="1" t="s">
        <v>22</v>
      </c>
      <c r="J10">
        <v>5.2830000000000004</v>
      </c>
      <c r="K10">
        <f>INTERCEPT(M10:S10,$M$7:$S$7)</f>
        <v>125343.85260771029</v>
      </c>
      <c r="L10">
        <f>SLOPE(M10:S10,$M$7:$S$7)</f>
        <v>806823.18537976232</v>
      </c>
      <c r="M10">
        <v>8170938</v>
      </c>
      <c r="N10">
        <v>1171256</v>
      </c>
      <c r="O10">
        <v>88833</v>
      </c>
      <c r="P10">
        <v>34154</v>
      </c>
    </row>
    <row r="11" spans="1:19">
      <c r="A11" t="s">
        <v>33</v>
      </c>
      <c r="B11">
        <v>23</v>
      </c>
      <c r="C11">
        <v>6.3419999999999996</v>
      </c>
      <c r="D11">
        <v>203178</v>
      </c>
      <c r="E11">
        <v>2103695</v>
      </c>
      <c r="F11">
        <f t="shared" si="0"/>
        <v>1153436.5</v>
      </c>
      <c r="G11">
        <f t="shared" si="1"/>
        <v>0.81773752547333867</v>
      </c>
      <c r="I11" s="1" t="s">
        <v>23</v>
      </c>
      <c r="J11">
        <v>6.3490000000000002</v>
      </c>
      <c r="K11">
        <f>INTERCEPT(M11:S11,$M$7:$S$7)</f>
        <v>196854.71298995847</v>
      </c>
      <c r="L11">
        <f>SLOPE(M11:S11,$M$7:$S$7)</f>
        <v>1169790.7423978548</v>
      </c>
      <c r="M11">
        <v>11858135</v>
      </c>
      <c r="N11">
        <v>1753582</v>
      </c>
      <c r="O11">
        <v>123144</v>
      </c>
      <c r="P11">
        <v>48933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11"/>
  <sheetViews>
    <sheetView workbookViewId="0">
      <selection activeCell="A13" sqref="A13"/>
    </sheetView>
  </sheetViews>
  <sheetFormatPr defaultColWidth="52.28515625" defaultRowHeight="15"/>
  <cols>
    <col min="1" max="1" width="13.7109375" bestFit="1" customWidth="1"/>
    <col min="2" max="2" width="5.28515625" customWidth="1"/>
    <col min="3" max="3" width="6" bestFit="1" customWidth="1"/>
    <col min="4" max="5" width="8" bestFit="1" customWidth="1"/>
    <col min="6" max="7" width="8.42578125" bestFit="1" customWidth="1"/>
    <col min="8" max="8" width="16.5703125" bestFit="1" customWidth="1"/>
    <col min="9" max="9" width="6" bestFit="1" customWidth="1"/>
    <col min="10" max="11" width="12" bestFit="1" customWidth="1"/>
    <col min="12" max="12" width="9" bestFit="1" customWidth="1"/>
    <col min="13" max="13" width="8" bestFit="1" customWidth="1"/>
    <col min="14" max="14" width="7" bestFit="1" customWidth="1"/>
    <col min="15" max="16" width="6" bestFit="1" customWidth="1"/>
    <col min="17" max="17" width="7" bestFit="1" customWidth="1"/>
    <col min="18" max="18" width="8" bestFit="1" customWidth="1"/>
  </cols>
  <sheetData>
    <row r="1" spans="1:18">
      <c r="A1" t="s">
        <v>0</v>
      </c>
    </row>
    <row r="2" spans="1:18">
      <c r="A2" t="s">
        <v>1</v>
      </c>
    </row>
    <row r="3" spans="1:18">
      <c r="A3" t="s">
        <v>2</v>
      </c>
      <c r="B3" t="s">
        <v>36</v>
      </c>
    </row>
    <row r="4" spans="1:18">
      <c r="A4" t="s">
        <v>4</v>
      </c>
      <c r="B4" t="s">
        <v>5</v>
      </c>
    </row>
    <row r="5" spans="1:18">
      <c r="A5" t="s">
        <v>6</v>
      </c>
    </row>
    <row r="6" spans="1:18">
      <c r="A6" t="s">
        <v>7</v>
      </c>
      <c r="B6" t="s">
        <v>37</v>
      </c>
    </row>
    <row r="7" spans="1:18">
      <c r="A7" t="s">
        <v>9</v>
      </c>
      <c r="B7" t="s">
        <v>10</v>
      </c>
      <c r="C7" t="s">
        <v>11</v>
      </c>
      <c r="D7" t="s">
        <v>24</v>
      </c>
      <c r="E7" t="s">
        <v>35</v>
      </c>
      <c r="F7" t="s">
        <v>39</v>
      </c>
      <c r="G7" t="s">
        <v>38</v>
      </c>
      <c r="I7" t="s">
        <v>14</v>
      </c>
      <c r="J7" t="s">
        <v>15</v>
      </c>
      <c r="K7" t="s">
        <v>16</v>
      </c>
      <c r="L7">
        <v>10</v>
      </c>
      <c r="M7">
        <v>1</v>
      </c>
      <c r="N7">
        <v>0.1</v>
      </c>
      <c r="O7">
        <v>0.01</v>
      </c>
      <c r="P7">
        <v>1E-3</v>
      </c>
      <c r="Q7">
        <v>1E-4</v>
      </c>
      <c r="R7">
        <v>1.0000000000000001E-5</v>
      </c>
    </row>
    <row r="8" spans="1:18">
      <c r="A8" t="s">
        <v>29</v>
      </c>
      <c r="B8">
        <v>11</v>
      </c>
      <c r="C8">
        <v>2.8149999999999999</v>
      </c>
      <c r="D8">
        <v>1678741</v>
      </c>
      <c r="E8">
        <v>1524947</v>
      </c>
      <c r="F8">
        <f>AVERAGE(D8:E8)</f>
        <v>1601844</v>
      </c>
      <c r="G8">
        <f>(F8-J8)/K8</f>
        <v>0.4835510502046792</v>
      </c>
      <c r="H8" s="1" t="s">
        <v>18</v>
      </c>
      <c r="I8">
        <v>2.8220000000000001</v>
      </c>
      <c r="J8">
        <f>INTERCEPT(L8:R8,L7:R7)</f>
        <v>72151.099125364679</v>
      </c>
      <c r="K8">
        <f>SLOPE(L8:R8,$M$7:$S$7)</f>
        <v>3163456.8888375722</v>
      </c>
      <c r="L8">
        <v>3224177</v>
      </c>
      <c r="M8">
        <v>508844</v>
      </c>
      <c r="N8">
        <v>48806</v>
      </c>
      <c r="O8">
        <v>21378</v>
      </c>
    </row>
    <row r="9" spans="1:18">
      <c r="A9" t="s">
        <v>13</v>
      </c>
      <c r="B9">
        <v>15</v>
      </c>
      <c r="C9">
        <v>4.0780000000000003</v>
      </c>
      <c r="D9">
        <v>1847803</v>
      </c>
      <c r="E9">
        <v>1767642</v>
      </c>
      <c r="F9">
        <f t="shared" ref="F9:F11" si="0">AVERAGE(D9:E9)</f>
        <v>1807722.5</v>
      </c>
      <c r="G9">
        <f t="shared" ref="G9:G11" si="1">(F9-J9)/K9</f>
        <v>0.32929530699650622</v>
      </c>
      <c r="H9" s="1" t="s">
        <v>20</v>
      </c>
      <c r="I9">
        <v>4.085</v>
      </c>
      <c r="J9">
        <f>INTERCEPT(L9:R9,$M$7:$S$7)</f>
        <v>94077.884353741538</v>
      </c>
      <c r="K9">
        <f>SLOPE(L9:R9,$M$7:$S$7)</f>
        <v>5203975.2138479156</v>
      </c>
      <c r="L9">
        <v>5281686</v>
      </c>
      <c r="M9">
        <v>787079</v>
      </c>
      <c r="N9">
        <v>64226</v>
      </c>
      <c r="O9">
        <v>24937</v>
      </c>
    </row>
    <row r="10" spans="1:18">
      <c r="A10" t="s">
        <v>31</v>
      </c>
      <c r="B10">
        <v>17</v>
      </c>
      <c r="C10">
        <v>5.2759999999999998</v>
      </c>
      <c r="D10">
        <v>2096368</v>
      </c>
      <c r="E10">
        <v>1998556</v>
      </c>
      <c r="F10">
        <f t="shared" si="0"/>
        <v>2047462</v>
      </c>
      <c r="G10">
        <f t="shared" si="1"/>
        <v>0.23823288450586247</v>
      </c>
      <c r="H10" s="1" t="s">
        <v>22</v>
      </c>
      <c r="I10">
        <v>5.2830000000000004</v>
      </c>
      <c r="J10">
        <f>INTERCEPT(L10:R10,$M$7:$S$7)</f>
        <v>125343.85260770982</v>
      </c>
      <c r="K10">
        <f>SLOPE(L10:R10,$M$7:$S$7)</f>
        <v>8068231.8537976248</v>
      </c>
      <c r="L10">
        <v>8170938</v>
      </c>
      <c r="M10">
        <v>1171256</v>
      </c>
      <c r="N10">
        <v>88833</v>
      </c>
      <c r="O10">
        <v>34154</v>
      </c>
    </row>
    <row r="11" spans="1:18">
      <c r="A11" t="s">
        <v>32</v>
      </c>
      <c r="B11">
        <v>21</v>
      </c>
      <c r="C11">
        <v>6.3419999999999996</v>
      </c>
      <c r="D11">
        <v>1942603</v>
      </c>
      <c r="E11">
        <v>1864767</v>
      </c>
      <c r="F11">
        <f t="shared" si="0"/>
        <v>1903685</v>
      </c>
      <c r="G11">
        <f t="shared" si="1"/>
        <v>0.14590902672997355</v>
      </c>
      <c r="H11" s="1" t="s">
        <v>23</v>
      </c>
      <c r="I11">
        <v>6.3490000000000002</v>
      </c>
      <c r="J11">
        <f>INTERCEPT(L11:R11,$M$7:$S$7)</f>
        <v>196854.71298995754</v>
      </c>
      <c r="K11">
        <f>SLOPE(L11:R11,$M$7:$S$7)</f>
        <v>11697907.42397855</v>
      </c>
      <c r="L11">
        <v>11858135</v>
      </c>
      <c r="M11">
        <v>1753582</v>
      </c>
      <c r="N11">
        <v>123144</v>
      </c>
      <c r="O11">
        <v>48933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TriMix 100ul KOH</vt:lpstr>
      <vt:lpstr>TriMix 200ul KOH</vt:lpstr>
      <vt:lpstr>TriMix 400ul KOH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Chembug</dc:creator>
  <cp:lastModifiedBy>Chembug</cp:lastModifiedBy>
  <dcterms:created xsi:type="dcterms:W3CDTF">2017-02-13T22:52:19Z</dcterms:created>
  <dcterms:modified xsi:type="dcterms:W3CDTF">2017-02-13T23:18:24Z</dcterms:modified>
</cp:coreProperties>
</file>