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jbrown\Documents\GitHub\Lipid_Quantification\Data\Calibration and Standards\"/>
    </mc:Choice>
  </mc:AlternateContent>
  <xr:revisionPtr revIDLastSave="0" documentId="10_ncr:100000_{610B6782-8044-461F-B216-91CAE746CC14}" xr6:coauthVersionLast="31" xr6:coauthVersionMax="31" xr10:uidLastSave="{00000000-0000-0000-0000-000000000000}"/>
  <bookViews>
    <workbookView xWindow="0" yWindow="0" windowWidth="25200" windowHeight="11760" xr2:uid="{00000000-000D-0000-FFFF-FFFF00000000}"/>
  </bookViews>
  <sheets>
    <sheet name="Sheet2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6" i="1" l="1"/>
  <c r="F46" i="1"/>
  <c r="G46" i="1"/>
  <c r="E47" i="1"/>
  <c r="F47" i="1"/>
  <c r="G47" i="1"/>
  <c r="E48" i="1"/>
  <c r="F48" i="1"/>
  <c r="G48" i="1"/>
  <c r="E49" i="1"/>
  <c r="F49" i="1"/>
  <c r="G49" i="1"/>
  <c r="E45" i="1"/>
  <c r="G45" i="1"/>
  <c r="F45" i="1"/>
  <c r="E35" i="1"/>
  <c r="G36" i="1"/>
  <c r="G37" i="1"/>
  <c r="G38" i="1"/>
  <c r="G39" i="1"/>
  <c r="G40" i="1"/>
  <c r="G41" i="1"/>
  <c r="G35" i="1"/>
  <c r="F36" i="1"/>
  <c r="F37" i="1"/>
  <c r="F38" i="1"/>
  <c r="F39" i="1"/>
  <c r="F40" i="1"/>
  <c r="F41" i="1"/>
  <c r="F35" i="1"/>
  <c r="E36" i="1"/>
  <c r="E37" i="1"/>
  <c r="E38" i="1"/>
  <c r="E39" i="1"/>
  <c r="E40" i="1"/>
  <c r="E41" i="1"/>
  <c r="B64" i="1" l="1"/>
  <c r="C64" i="1" s="1"/>
  <c r="B63" i="1"/>
  <c r="C63" i="1" s="1"/>
  <c r="B62" i="1"/>
  <c r="C62" i="1" s="1"/>
  <c r="B61" i="1"/>
  <c r="C61" i="1" s="1"/>
  <c r="B60" i="1"/>
  <c r="C60" i="1" s="1"/>
  <c r="B40" i="1" l="1"/>
  <c r="C40" i="1" s="1"/>
  <c r="B39" i="1"/>
  <c r="C39" i="1" s="1"/>
  <c r="C2" i="1"/>
  <c r="C3" i="1"/>
  <c r="B38" i="1"/>
  <c r="C38" i="1" s="1"/>
  <c r="B37" i="1"/>
  <c r="C37" i="1" s="1"/>
  <c r="B36" i="1"/>
  <c r="C36" i="1" s="1"/>
  <c r="B35" i="1"/>
  <c r="C35" i="1" s="1"/>
  <c r="B34" i="1"/>
  <c r="C34" i="1" s="1"/>
  <c r="B26" i="1" l="1"/>
  <c r="C26" i="1" s="1"/>
  <c r="C18" i="1"/>
  <c r="C17" i="1"/>
  <c r="C16" i="1"/>
  <c r="C4" i="1"/>
  <c r="B8" i="1"/>
  <c r="C8" i="1" s="1"/>
  <c r="B9" i="1"/>
  <c r="C9" i="1" s="1"/>
  <c r="B10" i="1"/>
  <c r="C10" i="1" s="1"/>
  <c r="B11" i="1"/>
  <c r="C11" i="1" s="1"/>
  <c r="B12" i="1"/>
  <c r="C12" i="1" s="1"/>
  <c r="B7" i="1"/>
  <c r="C7" i="1" s="1"/>
  <c r="B6" i="1"/>
  <c r="C6" i="1" s="1"/>
  <c r="B49" i="1"/>
  <c r="B48" i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C49" i="1" l="1"/>
  <c r="B50" i="1"/>
  <c r="C50" i="1" s="1"/>
  <c r="B51" i="1"/>
  <c r="C51" i="1" s="1"/>
  <c r="B52" i="1"/>
  <c r="C52" i="1" s="1"/>
  <c r="C48" i="1" l="1"/>
</calcChain>
</file>

<file path=xl/sharedStrings.xml><?xml version="1.0" encoding="utf-8"?>
<sst xmlns="http://schemas.openxmlformats.org/spreadsheetml/2006/main" count="66" uniqueCount="17">
  <si>
    <t>Vol of stock required (mL)</t>
  </si>
  <si>
    <t>Dilution Series (g)</t>
  </si>
  <si>
    <t>Tristearin</t>
  </si>
  <si>
    <t>Triheptadecanoic</t>
  </si>
  <si>
    <t>Tripalmatin</t>
  </si>
  <si>
    <t>Target Stock conc</t>
  </si>
  <si>
    <t>20180606</t>
  </si>
  <si>
    <t>0.0010 g/ml</t>
  </si>
  <si>
    <t>20170821</t>
  </si>
  <si>
    <t>20170721</t>
  </si>
  <si>
    <t>Actual Stock conc (g)</t>
  </si>
  <si>
    <t>Vol of DCM required in 4mL (mL)</t>
  </si>
  <si>
    <t>20180405</t>
  </si>
  <si>
    <t>20180816</t>
  </si>
  <si>
    <t>tp</t>
  </si>
  <si>
    <t>th</t>
  </si>
  <si>
    <t>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</si>
</sst>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000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3" fillId="2" borderId="0" xfId="0" applyFont="1" applyFill="1" applyAlignment="1">
      <alignment horizontal="center" vertical="center" wrapText="1"/>
    </xf>
    <xf numFmtId="164" fontId="4" fillId="3" borderId="0" xfId="0" applyNumberFormat="1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164" fontId="4" fillId="3" borderId="0" xfId="0" applyNumberFormat="1" applyFont="1" applyFill="1" applyAlignment="1">
      <alignment wrapText="1"/>
    </xf>
    <xf numFmtId="0" fontId="4" fillId="3" borderId="0" xfId="0" applyFont="1" applyFill="1" applyAlignment="1">
      <alignment wrapText="1"/>
    </xf>
    <xf numFmtId="166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0.00000"/>
      <alignment horizontal="center" vertical="center" textRotation="0" wrapText="1" indent="0" justifyLastLine="0" shrinkToFit="0" readingOrder="0"/>
    </dxf>
    <dxf>
      <font>
        <b/>
        <family val="2"/>
      </font>
      <alignment horizontal="center" vertical="center" textRotation="0" wrapText="1" indent="0" justifyLastLine="0" shrinkToFit="0" readingOrder="0"/>
    </dxf>
    <dxf>
      <font>
        <b/>
        <family val="2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0.00000"/>
      <alignment horizontal="center" vertical="center" textRotation="0" wrapText="1" indent="0" justifyLastLine="0" shrinkToFit="0" readingOrder="0"/>
    </dxf>
    <dxf>
      <font>
        <b/>
        <family val="2"/>
      </font>
      <alignment horizontal="center" vertical="center" textRotation="0" wrapText="1" indent="0" justifyLastLine="0" shrinkToFit="0" readingOrder="0"/>
    </dxf>
    <dxf>
      <font>
        <b/>
        <family val="2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0.00000"/>
      <alignment horizontal="center" vertical="center" textRotation="0" wrapText="1" indent="0" justifyLastLine="0" shrinkToFit="0" readingOrder="0"/>
    </dxf>
    <dxf>
      <font>
        <b/>
        <family val="2"/>
      </font>
      <alignment horizontal="center" vertical="center" textRotation="0" wrapText="1" indent="0" justifyLastLine="0" shrinkToFit="0" readingOrder="0"/>
    </dxf>
    <dxf>
      <font>
        <b/>
        <family val="2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0.00000"/>
      <alignment horizontal="center" vertical="center" textRotation="0" wrapText="1" indent="0" justifyLastLine="0" shrinkToFit="0" readingOrder="0"/>
    </dxf>
    <dxf>
      <font>
        <b/>
        <family val="2"/>
      </font>
      <alignment horizontal="center" vertical="center" textRotation="0" wrapText="1" indent="0" justifyLastLine="0" shrinkToFit="0" readingOrder="0"/>
    </dxf>
    <dxf>
      <font>
        <b/>
        <family val="2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0.00000"/>
      <alignment horizontal="center" vertical="center" textRotation="0" wrapText="1" indent="0" justifyLastLine="0" shrinkToFit="0" readingOrder="0"/>
    </dxf>
    <dxf>
      <font>
        <b/>
        <family val="2"/>
      </font>
      <alignment horizontal="center" vertical="center" textRotation="0" wrapText="1" indent="0" justifyLastLine="0" shrinkToFit="0" readingOrder="0"/>
    </dxf>
    <dxf>
      <font>
        <b/>
        <family val="2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43:C52" totalsRowShown="0" headerRowDxfId="24" dataDxfId="23" headerRowCellStyle="Normal">
  <autoFilter ref="A43:C52" xr:uid="{00000000-0009-0000-0100-000001000000}"/>
  <tableColumns count="3">
    <tableColumn id="1" xr3:uid="{00000000-0010-0000-0000-000001000000}" name="20180606" dataDxfId="22"/>
    <tableColumn id="2" xr3:uid="{00000000-0010-0000-0000-000002000000}" name="Target Stock conc" dataDxfId="21">
      <calculatedColumnFormula>(((A44*1)/$A$49))*5</calculatedColumnFormula>
    </tableColumn>
    <tableColumn id="3" xr3:uid="{00000000-0010-0000-0000-000003000000}" name="Actual Stock conc (g)" dataDxfId="20">
      <calculatedColumnFormula>5-B44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C6C7BC-36E1-4D61-AAFB-BC6B9BAC621B}" name="Table13" displayName="Table13" ref="A15:C26" totalsRowShown="0" headerRowDxfId="19" dataDxfId="18" headerRowCellStyle="Normal">
  <autoFilter ref="A15:C26" xr:uid="{A76741CA-AC78-4366-BE97-5044F232BB55}"/>
  <tableColumns count="3">
    <tableColumn id="1" xr3:uid="{77A82C18-B614-42B5-9588-58739A7B7EE9}" name="20170821" dataDxfId="17"/>
    <tableColumn id="2" xr3:uid="{397B09F1-F615-4EF5-9529-3CB4D47066BC}" name="Target Stock conc" dataDxfId="16">
      <calculatedColumnFormula>(((A16*1)/$A$49))*5</calculatedColumnFormula>
    </tableColumn>
    <tableColumn id="3" xr3:uid="{493DE132-9F78-4174-AF19-109BCCA78000}" name="Actual Stock conc (g)" dataDxfId="15">
      <calculatedColumnFormula>5-B16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BC62971-0C2D-42B1-A01F-0F894506A051}" name="Table134" displayName="Table134" ref="A1:C12" totalsRowShown="0" headerRowDxfId="14" dataDxfId="13" headerRowCellStyle="Normal">
  <autoFilter ref="A1:C12" xr:uid="{57F1909A-EB94-4DD3-B422-DA6DD914D650}"/>
  <tableColumns count="3">
    <tableColumn id="1" xr3:uid="{A5832786-A7D5-4497-BF3E-9F65DC8535DD}" name="20170721" dataDxfId="12"/>
    <tableColumn id="2" xr3:uid="{34590930-9CF2-4D1C-9036-3A70DFFF6D47}" name="Target Stock conc" dataDxfId="11">
      <calculatedColumnFormula>(((A2*1)/$A$49))*5</calculatedColumnFormula>
    </tableColumn>
    <tableColumn id="3" xr3:uid="{27BA35D9-8FFC-4530-A917-3868DDAFC4ED}" name="Actual Stock conc (g)" dataDxfId="10">
      <calculatedColumnFormula>5-B2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449F03-ED6C-424A-8C81-BB7C26C01661}" name="Table15" displayName="Table15" ref="A29:C40" totalsRowShown="0" headerRowDxfId="9" dataDxfId="8" headerRowCellStyle="Normal">
  <autoFilter ref="A29:C40" xr:uid="{4A040780-ECA9-471E-91B0-33ACD448EEBF}"/>
  <tableColumns count="3">
    <tableColumn id="1" xr3:uid="{81EBE407-4271-4EF4-8218-1D2E29751544}" name="20180405" dataDxfId="7"/>
    <tableColumn id="2" xr3:uid="{9037B568-1FC9-4A51-A1E2-6A3A6213FBF8}" name="Target Stock conc" dataDxfId="6">
      <calculatedColumnFormula>(((A30*1)/$A$49))*5</calculatedColumnFormula>
    </tableColumn>
    <tableColumn id="3" xr3:uid="{3243F30F-4991-4C11-B0F7-9F28E1F27639}" name="Actual Stock conc (g)" dataDxfId="5">
      <calculatedColumnFormula>5-B30</calculatedColumnFormula>
    </tableColumn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C1F4465-1FE9-401C-8D1F-2D095B47EE13}" name="Table156" displayName="Table156" ref="A55:C64" totalsRowShown="0" headerRowDxfId="4" dataDxfId="3" headerRowCellStyle="Normal">
  <autoFilter ref="A55:C64" xr:uid="{FBBC94B0-8D9D-45E7-A8D9-435F92403F7C}"/>
  <tableColumns count="3">
    <tableColumn id="1" xr3:uid="{BB32704F-17CA-4936-8296-F1A0B7E7BF57}" name="20180816" dataDxfId="2"/>
    <tableColumn id="2" xr3:uid="{62D27EF5-FC72-48BC-8B87-019350B438B7}" name="Target Stock conc" dataDxfId="1">
      <calculatedColumnFormula>(((A56*1)/$A$49))*5</calculatedColumnFormula>
    </tableColumn>
    <tableColumn id="3" xr3:uid="{E0DBA1FD-3ED1-4907-B367-F1C955569424}" name="Actual Stock conc (g)" dataDxfId="0">
      <calculatedColumnFormula>5-B56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4"/>
  <sheetViews>
    <sheetView tabSelected="1" topLeftCell="A22" zoomScale="90" zoomScaleNormal="90" workbookViewId="0">
      <selection activeCell="F55" sqref="F55"/>
    </sheetView>
  </sheetViews>
  <sheetFormatPr defaultRowHeight="18.75" x14ac:dyDescent="0.3"/>
  <cols>
    <col min="1" max="1" width="22" style="6" bestFit="1" customWidth="1"/>
    <col min="2" max="2" width="31.140625" style="6" bestFit="1" customWidth="1"/>
    <col min="3" max="3" width="39" style="6" bestFit="1" customWidth="1"/>
    <col min="4" max="4" width="7.7109375" style="6" bestFit="1" customWidth="1"/>
    <col min="5" max="5" width="16.140625" style="6" bestFit="1" customWidth="1"/>
    <col min="6" max="6" width="10.5703125" style="6" bestFit="1" customWidth="1"/>
    <col min="7" max="16384" width="9.140625" style="6"/>
  </cols>
  <sheetData>
    <row r="1" spans="1:3" s="5" customFormat="1" x14ac:dyDescent="0.25">
      <c r="A1" s="4" t="s">
        <v>9</v>
      </c>
      <c r="B1" s="4" t="s">
        <v>5</v>
      </c>
      <c r="C1" s="4" t="s">
        <v>10</v>
      </c>
    </row>
    <row r="2" spans="1:3" x14ac:dyDescent="0.3">
      <c r="A2" s="4" t="s">
        <v>4</v>
      </c>
      <c r="B2" s="1" t="s">
        <v>7</v>
      </c>
      <c r="C2" s="1">
        <f>0.0102</f>
        <v>1.0200000000000001E-2</v>
      </c>
    </row>
    <row r="3" spans="1:3" x14ac:dyDescent="0.3">
      <c r="A3" s="4" t="s">
        <v>3</v>
      </c>
      <c r="B3" s="1" t="s">
        <v>7</v>
      </c>
      <c r="C3" s="1">
        <f>0.0117</f>
        <v>1.17E-2</v>
      </c>
    </row>
    <row r="4" spans="1:3" x14ac:dyDescent="0.3">
      <c r="A4" s="4" t="s">
        <v>2</v>
      </c>
      <c r="B4" s="1" t="s">
        <v>7</v>
      </c>
      <c r="C4" s="3">
        <f>0.0101</f>
        <v>1.01E-2</v>
      </c>
    </row>
    <row r="5" spans="1:3" ht="35.25" customHeight="1" x14ac:dyDescent="0.3">
      <c r="A5" s="7" t="s">
        <v>1</v>
      </c>
      <c r="B5" s="7" t="s">
        <v>0</v>
      </c>
      <c r="C5" s="7" t="s">
        <v>11</v>
      </c>
    </row>
    <row r="6" spans="1:3" x14ac:dyDescent="0.3">
      <c r="A6" s="2">
        <v>1E-3</v>
      </c>
      <c r="B6" s="1">
        <f>(((A6*1)/Table134[[#This Row],[20170721]]))*10</f>
        <v>10</v>
      </c>
      <c r="C6" s="1">
        <f>10-B6</f>
        <v>0</v>
      </c>
    </row>
    <row r="7" spans="1:3" x14ac:dyDescent="0.3">
      <c r="A7" s="2">
        <v>7.5000000000000002E-4</v>
      </c>
      <c r="B7" s="1">
        <f>(((A7*1)/$A$6))*4</f>
        <v>3</v>
      </c>
      <c r="C7" s="1">
        <f>4-B7</f>
        <v>1</v>
      </c>
    </row>
    <row r="8" spans="1:3" x14ac:dyDescent="0.3">
      <c r="A8" s="2">
        <v>5.0000000000000001E-4</v>
      </c>
      <c r="B8" s="1">
        <f t="shared" ref="B8:B12" si="0">(((A8*1)/$A$6))*4</f>
        <v>2</v>
      </c>
      <c r="C8" s="1">
        <f t="shared" ref="C8:C10" si="1">4-B8</f>
        <v>2</v>
      </c>
    </row>
    <row r="9" spans="1:3" x14ac:dyDescent="0.3">
      <c r="A9" s="2">
        <v>2.5000000000000001E-4</v>
      </c>
      <c r="B9" s="1">
        <f t="shared" si="0"/>
        <v>1</v>
      </c>
      <c r="C9" s="1">
        <f t="shared" si="1"/>
        <v>3</v>
      </c>
    </row>
    <row r="10" spans="1:3" x14ac:dyDescent="0.3">
      <c r="A10" s="2">
        <v>1.4999999999999999E-4</v>
      </c>
      <c r="B10" s="1">
        <f t="shared" si="0"/>
        <v>0.6</v>
      </c>
      <c r="C10" s="1">
        <f t="shared" si="1"/>
        <v>3.4</v>
      </c>
    </row>
    <row r="11" spans="1:3" x14ac:dyDescent="0.3">
      <c r="A11" s="2">
        <v>1E-4</v>
      </c>
      <c r="B11" s="1">
        <f t="shared" si="0"/>
        <v>0.4</v>
      </c>
      <c r="C11" s="1">
        <f t="shared" ref="C11" si="2">5-B11</f>
        <v>4.5999999999999996</v>
      </c>
    </row>
    <row r="12" spans="1:3" x14ac:dyDescent="0.3">
      <c r="A12" s="2">
        <v>5.0000000000000002E-5</v>
      </c>
      <c r="B12" s="1">
        <f t="shared" si="0"/>
        <v>0.2</v>
      </c>
      <c r="C12" s="1">
        <f>5-B12</f>
        <v>4.8</v>
      </c>
    </row>
    <row r="13" spans="1:3" x14ac:dyDescent="0.3">
      <c r="A13" s="8"/>
      <c r="B13" s="9"/>
      <c r="C13" s="9"/>
    </row>
    <row r="14" spans="1:3" x14ac:dyDescent="0.3">
      <c r="A14" s="8"/>
      <c r="B14" s="9"/>
      <c r="C14" s="9"/>
    </row>
    <row r="15" spans="1:3" s="5" customFormat="1" x14ac:dyDescent="0.25">
      <c r="A15" s="4" t="s">
        <v>8</v>
      </c>
      <c r="B15" s="4" t="s">
        <v>5</v>
      </c>
      <c r="C15" s="4" t="s">
        <v>10</v>
      </c>
    </row>
    <row r="16" spans="1:3" x14ac:dyDescent="0.3">
      <c r="A16" s="4" t="s">
        <v>4</v>
      </c>
      <c r="B16" s="1" t="s">
        <v>7</v>
      </c>
      <c r="C16" s="1">
        <f>0.0103</f>
        <v>1.03E-2</v>
      </c>
    </row>
    <row r="17" spans="1:3" x14ac:dyDescent="0.3">
      <c r="A17" s="4" t="s">
        <v>3</v>
      </c>
      <c r="B17" s="1" t="s">
        <v>7</v>
      </c>
      <c r="C17" s="1">
        <f>0.0104</f>
        <v>1.04E-2</v>
      </c>
    </row>
    <row r="18" spans="1:3" x14ac:dyDescent="0.3">
      <c r="A18" s="4" t="s">
        <v>2</v>
      </c>
      <c r="B18" s="1" t="s">
        <v>7</v>
      </c>
      <c r="C18" s="3">
        <f>0.01</f>
        <v>0.01</v>
      </c>
    </row>
    <row r="19" spans="1:3" x14ac:dyDescent="0.3">
      <c r="A19" s="7" t="s">
        <v>1</v>
      </c>
      <c r="B19" s="7" t="s">
        <v>0</v>
      </c>
      <c r="C19" s="7" t="s">
        <v>11</v>
      </c>
    </row>
    <row r="20" spans="1:3" x14ac:dyDescent="0.3">
      <c r="A20" s="2">
        <v>1E-3</v>
      </c>
      <c r="B20" s="1">
        <f>(((A20*1)/Table13[[#This Row],[20170821]]))*10</f>
        <v>10</v>
      </c>
      <c r="C20" s="1">
        <f>10-B20</f>
        <v>0</v>
      </c>
    </row>
    <row r="21" spans="1:3" x14ac:dyDescent="0.3">
      <c r="A21" s="2">
        <v>7.5000000000000002E-4</v>
      </c>
      <c r="B21" s="1">
        <f>(((A21*1)/$A$48))*4</f>
        <v>3</v>
      </c>
      <c r="C21" s="1">
        <f>4-B21</f>
        <v>1</v>
      </c>
    </row>
    <row r="22" spans="1:3" x14ac:dyDescent="0.3">
      <c r="A22" s="2">
        <v>5.0000000000000001E-4</v>
      </c>
      <c r="B22" s="1">
        <f>(((A22*1)/$A$48))*4</f>
        <v>2</v>
      </c>
      <c r="C22" s="1">
        <f t="shared" ref="C22:C24" si="3">4-B22</f>
        <v>2</v>
      </c>
    </row>
    <row r="23" spans="1:3" x14ac:dyDescent="0.3">
      <c r="A23" s="2">
        <v>2.5000000000000001E-4</v>
      </c>
      <c r="B23" s="1">
        <f>(((A23*1)/$A$48))*4</f>
        <v>1</v>
      </c>
      <c r="C23" s="1">
        <f t="shared" si="3"/>
        <v>3</v>
      </c>
    </row>
    <row r="24" spans="1:3" x14ac:dyDescent="0.3">
      <c r="A24" s="2">
        <v>1.4999999999999999E-4</v>
      </c>
      <c r="B24" s="1">
        <f>(((A24*1)/$A$48))*4</f>
        <v>0.6</v>
      </c>
      <c r="C24" s="1">
        <f t="shared" si="3"/>
        <v>3.4</v>
      </c>
    </row>
    <row r="25" spans="1:3" x14ac:dyDescent="0.3">
      <c r="A25" s="2">
        <v>1E-4</v>
      </c>
      <c r="B25" s="1">
        <f>(((A25*1)/$A$49))*5</f>
        <v>0.66666666666666663</v>
      </c>
      <c r="C25" s="1">
        <f t="shared" ref="C25" si="4">5-B25</f>
        <v>4.333333333333333</v>
      </c>
    </row>
    <row r="26" spans="1:3" x14ac:dyDescent="0.3">
      <c r="A26" s="2">
        <v>5.0000000000000002E-5</v>
      </c>
      <c r="B26" s="1">
        <f>(((A26*1)/$A$49))*5</f>
        <v>0.33333333333333331</v>
      </c>
      <c r="C26" s="1">
        <f>5-B26</f>
        <v>4.666666666666667</v>
      </c>
    </row>
    <row r="27" spans="1:3" x14ac:dyDescent="0.3">
      <c r="A27" s="8"/>
      <c r="B27" s="9"/>
      <c r="C27" s="9"/>
    </row>
    <row r="28" spans="1:3" x14ac:dyDescent="0.3">
      <c r="A28" s="10"/>
      <c r="B28" s="11"/>
      <c r="C28" s="11"/>
    </row>
    <row r="29" spans="1:3" x14ac:dyDescent="0.3">
      <c r="A29" s="4" t="s">
        <v>12</v>
      </c>
      <c r="B29" s="4" t="s">
        <v>5</v>
      </c>
      <c r="C29" s="4" t="s">
        <v>10</v>
      </c>
    </row>
    <row r="30" spans="1:3" x14ac:dyDescent="0.3">
      <c r="A30" s="4" t="s">
        <v>4</v>
      </c>
      <c r="B30" s="1" t="s">
        <v>7</v>
      </c>
      <c r="C30" s="3">
        <v>1.7999999999999999E-2</v>
      </c>
    </row>
    <row r="31" spans="1:3" x14ac:dyDescent="0.3">
      <c r="A31" s="4" t="s">
        <v>3</v>
      </c>
      <c r="B31" s="1" t="s">
        <v>7</v>
      </c>
      <c r="C31" s="3">
        <v>0.02</v>
      </c>
    </row>
    <row r="32" spans="1:3" x14ac:dyDescent="0.3">
      <c r="A32" s="4" t="s">
        <v>2</v>
      </c>
      <c r="B32" s="1" t="s">
        <v>7</v>
      </c>
      <c r="C32" s="3">
        <v>2.3E-2</v>
      </c>
    </row>
    <row r="33" spans="1:7" x14ac:dyDescent="0.3">
      <c r="A33" s="7" t="s">
        <v>1</v>
      </c>
      <c r="B33" s="7" t="s">
        <v>0</v>
      </c>
      <c r="C33" s="7" t="s">
        <v>11</v>
      </c>
    </row>
    <row r="34" spans="1:7" x14ac:dyDescent="0.3">
      <c r="A34" s="2">
        <v>1E-3</v>
      </c>
      <c r="B34" s="1">
        <f>(((A34*1)/Table15[[#This Row],[20180405]]))*10</f>
        <v>10</v>
      </c>
      <c r="C34" s="1">
        <f>10-B34</f>
        <v>0</v>
      </c>
      <c r="E34" s="6" t="s">
        <v>14</v>
      </c>
      <c r="F34" s="6" t="s">
        <v>15</v>
      </c>
      <c r="G34" s="6" t="s">
        <v>16</v>
      </c>
    </row>
    <row r="35" spans="1:7" x14ac:dyDescent="0.3">
      <c r="A35" s="2">
        <v>7.5000000000000002E-4</v>
      </c>
      <c r="B35" s="1">
        <f>(((A35*1)/$A$48))*4</f>
        <v>3</v>
      </c>
      <c r="C35" s="1">
        <f>4-B35</f>
        <v>1</v>
      </c>
      <c r="D35" s="6">
        <v>1</v>
      </c>
      <c r="E35" s="6">
        <f>D35*$C$30*100</f>
        <v>1.7999999999999998</v>
      </c>
      <c r="F35" s="6">
        <f>D35*$C$31*100</f>
        <v>2</v>
      </c>
      <c r="G35" s="6">
        <f>D35*$C$32*100</f>
        <v>2.2999999999999998</v>
      </c>
    </row>
    <row r="36" spans="1:7" x14ac:dyDescent="0.3">
      <c r="A36" s="2">
        <v>5.0000000000000001E-4</v>
      </c>
      <c r="B36" s="1">
        <f>(((A36*1)/$A$48))*4</f>
        <v>2</v>
      </c>
      <c r="C36" s="1">
        <f t="shared" ref="C36:C38" si="5">4-B36</f>
        <v>2</v>
      </c>
      <c r="D36" s="6">
        <v>0.75</v>
      </c>
      <c r="E36" s="6">
        <f t="shared" ref="E36:E53" si="6">D36*$C$30*100</f>
        <v>1.3499999999999999</v>
      </c>
      <c r="F36" s="6">
        <f t="shared" ref="F36:F53" si="7">D36*$C$31*100</f>
        <v>1.5</v>
      </c>
      <c r="G36" s="6">
        <f t="shared" ref="G36:G53" si="8">D36*$C$32*100</f>
        <v>1.7250000000000001</v>
      </c>
    </row>
    <row r="37" spans="1:7" x14ac:dyDescent="0.3">
      <c r="A37" s="2">
        <v>2.5000000000000001E-4</v>
      </c>
      <c r="B37" s="1">
        <f>(((A37*1)/$A$48))*4</f>
        <v>1</v>
      </c>
      <c r="C37" s="1">
        <f t="shared" si="5"/>
        <v>3</v>
      </c>
      <c r="D37" s="6">
        <v>0.5</v>
      </c>
      <c r="E37" s="6">
        <f t="shared" si="6"/>
        <v>0.89999999999999991</v>
      </c>
      <c r="F37" s="6">
        <f t="shared" si="7"/>
        <v>1</v>
      </c>
      <c r="G37" s="6">
        <f t="shared" si="8"/>
        <v>1.1499999999999999</v>
      </c>
    </row>
    <row r="38" spans="1:7" x14ac:dyDescent="0.3">
      <c r="A38" s="2">
        <v>1.4999999999999999E-4</v>
      </c>
      <c r="B38" s="1">
        <f>(((A38*1)/$A$48))*4</f>
        <v>0.6</v>
      </c>
      <c r="C38" s="1">
        <f t="shared" si="5"/>
        <v>3.4</v>
      </c>
      <c r="D38" s="6">
        <v>0.25</v>
      </c>
      <c r="E38" s="6">
        <f t="shared" si="6"/>
        <v>0.44999999999999996</v>
      </c>
      <c r="F38" s="6">
        <f t="shared" si="7"/>
        <v>0.5</v>
      </c>
      <c r="G38" s="6">
        <f t="shared" si="8"/>
        <v>0.57499999999999996</v>
      </c>
    </row>
    <row r="39" spans="1:7" x14ac:dyDescent="0.3">
      <c r="A39" s="2">
        <v>1E-4</v>
      </c>
      <c r="B39" s="1">
        <f>(((A39*1)/$A$48))*4</f>
        <v>0.4</v>
      </c>
      <c r="C39" s="1">
        <f t="shared" ref="C39:C40" si="9">4-B39</f>
        <v>3.6</v>
      </c>
      <c r="D39" s="6">
        <v>0.15</v>
      </c>
      <c r="E39" s="6">
        <f t="shared" si="6"/>
        <v>0.26999999999999996</v>
      </c>
      <c r="F39" s="6">
        <f t="shared" si="7"/>
        <v>0.3</v>
      </c>
      <c r="G39" s="6">
        <f t="shared" si="8"/>
        <v>0.34499999999999997</v>
      </c>
    </row>
    <row r="40" spans="1:7" x14ac:dyDescent="0.3">
      <c r="A40" s="2">
        <v>5.0000000000000002E-5</v>
      </c>
      <c r="B40" s="1">
        <f>(((A40*1)/$A$48))*4</f>
        <v>0.2</v>
      </c>
      <c r="C40" s="1">
        <f t="shared" si="9"/>
        <v>3.8</v>
      </c>
      <c r="D40" s="6">
        <v>0.1</v>
      </c>
      <c r="E40" s="6">
        <f t="shared" si="6"/>
        <v>0.18</v>
      </c>
      <c r="F40" s="6">
        <f t="shared" si="7"/>
        <v>0.2</v>
      </c>
      <c r="G40" s="6">
        <f t="shared" si="8"/>
        <v>0.22999999999999998</v>
      </c>
    </row>
    <row r="41" spans="1:7" x14ac:dyDescent="0.3">
      <c r="A41" s="8"/>
      <c r="B41" s="9"/>
      <c r="C41" s="9"/>
      <c r="D41" s="6">
        <v>0.05</v>
      </c>
      <c r="E41" s="6">
        <f>D41*$C$30*100</f>
        <v>0.09</v>
      </c>
      <c r="F41" s="6">
        <f>D41*$C$31*100</f>
        <v>0.1</v>
      </c>
      <c r="G41" s="6">
        <f>D41*$C$32*100</f>
        <v>0.11499999999999999</v>
      </c>
    </row>
    <row r="42" spans="1:7" x14ac:dyDescent="0.3">
      <c r="A42" s="8"/>
      <c r="B42" s="9"/>
      <c r="C42" s="9"/>
    </row>
    <row r="43" spans="1:7" x14ac:dyDescent="0.3">
      <c r="A43" s="4" t="s">
        <v>6</v>
      </c>
      <c r="B43" s="4" t="s">
        <v>5</v>
      </c>
      <c r="C43" s="4" t="s">
        <v>10</v>
      </c>
    </row>
    <row r="44" spans="1:7" x14ac:dyDescent="0.3">
      <c r="A44" s="4" t="s">
        <v>4</v>
      </c>
      <c r="B44" s="1" t="s">
        <v>7</v>
      </c>
      <c r="C44" s="1">
        <v>1.06E-2</v>
      </c>
      <c r="E44" s="6" t="s">
        <v>14</v>
      </c>
      <c r="F44" s="6" t="s">
        <v>15</v>
      </c>
      <c r="G44" s="6" t="s">
        <v>16</v>
      </c>
    </row>
    <row r="45" spans="1:7" x14ac:dyDescent="0.3">
      <c r="A45" s="4" t="s">
        <v>3</v>
      </c>
      <c r="B45" s="1" t="s">
        <v>7</v>
      </c>
      <c r="C45" s="1">
        <v>1.0800000000000001E-2</v>
      </c>
      <c r="D45" s="6">
        <v>1</v>
      </c>
      <c r="E45" s="6">
        <f>D45*$C$44*100</f>
        <v>1.06</v>
      </c>
      <c r="F45" s="6">
        <f>D45*$C$45*100</f>
        <v>1.08</v>
      </c>
      <c r="G45" s="6">
        <f>D45*$C$46*100</f>
        <v>1.22</v>
      </c>
    </row>
    <row r="46" spans="1:7" x14ac:dyDescent="0.3">
      <c r="A46" s="4" t="s">
        <v>2</v>
      </c>
      <c r="B46" s="1" t="s">
        <v>7</v>
      </c>
      <c r="C46" s="1">
        <v>1.2200000000000001E-2</v>
      </c>
      <c r="D46" s="6">
        <v>0.75</v>
      </c>
      <c r="E46" s="6">
        <f>D46*$C$44*100</f>
        <v>0.79500000000000004</v>
      </c>
      <c r="F46" s="6">
        <f>D46*$C$45*100</f>
        <v>0.80999999999999994</v>
      </c>
      <c r="G46" s="6">
        <f>D46*$C$46*100</f>
        <v>0.91500000000000004</v>
      </c>
    </row>
    <row r="47" spans="1:7" x14ac:dyDescent="0.3">
      <c r="A47" s="7" t="s">
        <v>1</v>
      </c>
      <c r="B47" s="7" t="s">
        <v>0</v>
      </c>
      <c r="C47" s="7" t="s">
        <v>11</v>
      </c>
      <c r="D47" s="6">
        <v>0.5</v>
      </c>
      <c r="E47" s="6">
        <f>D47*$C$44*100</f>
        <v>0.53</v>
      </c>
      <c r="F47" s="6">
        <f>D47*$C$45*100</f>
        <v>0.54</v>
      </c>
      <c r="G47" s="6">
        <f>D47*$C$46*100</f>
        <v>0.61</v>
      </c>
    </row>
    <row r="48" spans="1:7" x14ac:dyDescent="0.3">
      <c r="A48" s="2">
        <v>1E-3</v>
      </c>
      <c r="B48" s="1">
        <f>(((A48*1)/Table1[[#This Row],[20180606]]))*10</f>
        <v>10</v>
      </c>
      <c r="C48" s="1">
        <f>10-B48</f>
        <v>0</v>
      </c>
      <c r="D48" s="6">
        <v>0.25</v>
      </c>
      <c r="E48" s="6">
        <f>D48*$C$44*100</f>
        <v>0.26500000000000001</v>
      </c>
      <c r="F48" s="6">
        <f>D48*$C$45*100</f>
        <v>0.27</v>
      </c>
      <c r="G48" s="6">
        <f>D48*$C$46*100</f>
        <v>0.30499999999999999</v>
      </c>
    </row>
    <row r="49" spans="1:7" x14ac:dyDescent="0.3">
      <c r="A49" s="2">
        <v>7.5000000000000002E-4</v>
      </c>
      <c r="B49" s="1">
        <f>(((A49*1)/$A$48))*4</f>
        <v>3</v>
      </c>
      <c r="C49" s="1">
        <f>4-B49</f>
        <v>1</v>
      </c>
      <c r="D49" s="6">
        <v>0.1</v>
      </c>
      <c r="E49" s="6">
        <f>D49*$C$44*100</f>
        <v>0.106</v>
      </c>
      <c r="F49" s="6">
        <f>D49*$C$45*100</f>
        <v>0.108</v>
      </c>
      <c r="G49" s="6">
        <f>D49*$C$46*100</f>
        <v>0.12200000000000001</v>
      </c>
    </row>
    <row r="50" spans="1:7" x14ac:dyDescent="0.3">
      <c r="A50" s="2">
        <v>5.0000000000000001E-4</v>
      </c>
      <c r="B50" s="1">
        <f>(((A50*1)/$A$48))*4</f>
        <v>2</v>
      </c>
      <c r="C50" s="1">
        <f t="shared" ref="C50:C52" si="10">4-B50</f>
        <v>2</v>
      </c>
    </row>
    <row r="51" spans="1:7" x14ac:dyDescent="0.3">
      <c r="A51" s="2">
        <v>2.5000000000000001E-4</v>
      </c>
      <c r="B51" s="1">
        <f>(((A51*1)/$A$48))*4</f>
        <v>1</v>
      </c>
      <c r="C51" s="1">
        <f t="shared" si="10"/>
        <v>3</v>
      </c>
    </row>
    <row r="52" spans="1:7" x14ac:dyDescent="0.3">
      <c r="A52" s="2">
        <v>1.0000000000000001E-5</v>
      </c>
      <c r="B52" s="1">
        <f>(((A52*1)/$A$48))*4</f>
        <v>0.04</v>
      </c>
      <c r="C52" s="1">
        <f t="shared" si="10"/>
        <v>3.96</v>
      </c>
    </row>
    <row r="53" spans="1:7" x14ac:dyDescent="0.3">
      <c r="A53" s="8"/>
      <c r="B53" s="9"/>
      <c r="C53" s="9"/>
    </row>
    <row r="54" spans="1:7" x14ac:dyDescent="0.3">
      <c r="A54" s="10"/>
      <c r="B54" s="11"/>
      <c r="C54" s="11"/>
    </row>
    <row r="55" spans="1:7" x14ac:dyDescent="0.3">
      <c r="A55" s="4" t="s">
        <v>13</v>
      </c>
      <c r="B55" s="4" t="s">
        <v>5</v>
      </c>
      <c r="C55" s="4" t="s">
        <v>10</v>
      </c>
    </row>
    <row r="56" spans="1:7" x14ac:dyDescent="0.3">
      <c r="A56" s="4" t="s">
        <v>4</v>
      </c>
      <c r="B56" s="1" t="s">
        <v>7</v>
      </c>
      <c r="C56" s="3">
        <v>1.2999999999999999E-3</v>
      </c>
    </row>
    <row r="57" spans="1:7" x14ac:dyDescent="0.3">
      <c r="A57" s="4" t="s">
        <v>3</v>
      </c>
      <c r="B57" s="1" t="s">
        <v>7</v>
      </c>
      <c r="C57" s="3">
        <v>1.8E-3</v>
      </c>
    </row>
    <row r="58" spans="1:7" x14ac:dyDescent="0.3">
      <c r="A58" s="4" t="s">
        <v>2</v>
      </c>
      <c r="B58" s="1" t="s">
        <v>7</v>
      </c>
      <c r="C58" s="3">
        <v>2.3999999999999998E-3</v>
      </c>
    </row>
    <row r="59" spans="1:7" x14ac:dyDescent="0.3">
      <c r="A59" s="7" t="s">
        <v>1</v>
      </c>
      <c r="B59" s="7" t="s">
        <v>0</v>
      </c>
      <c r="C59" s="7" t="s">
        <v>11</v>
      </c>
    </row>
    <row r="60" spans="1:7" x14ac:dyDescent="0.3">
      <c r="A60" s="2">
        <v>1E-3</v>
      </c>
      <c r="B60" s="1">
        <f>(((A60*1)/Table156[[#This Row],[20180816]]))*10</f>
        <v>10</v>
      </c>
      <c r="C60" s="1">
        <f>10-B60</f>
        <v>0</v>
      </c>
    </row>
    <row r="61" spans="1:7" x14ac:dyDescent="0.3">
      <c r="A61" s="2">
        <v>7.5000000000000002E-4</v>
      </c>
      <c r="B61" s="1">
        <f>(((A61*1)/$A$48))*4</f>
        <v>3</v>
      </c>
      <c r="C61" s="1">
        <f>4-B61</f>
        <v>1</v>
      </c>
    </row>
    <row r="62" spans="1:7" x14ac:dyDescent="0.3">
      <c r="A62" s="2">
        <v>5.0000000000000001E-4</v>
      </c>
      <c r="B62" s="1">
        <f>(((A62*1)/$A$48))*4</f>
        <v>2</v>
      </c>
      <c r="C62" s="1">
        <f t="shared" ref="C62:C64" si="11">4-B62</f>
        <v>2</v>
      </c>
    </row>
    <row r="63" spans="1:7" x14ac:dyDescent="0.3">
      <c r="A63" s="2">
        <v>2.5000000000000001E-4</v>
      </c>
      <c r="B63" s="1">
        <f>(((A63*1)/$A$48))*4</f>
        <v>1</v>
      </c>
      <c r="C63" s="1">
        <f t="shared" si="11"/>
        <v>3</v>
      </c>
    </row>
    <row r="64" spans="1:7" x14ac:dyDescent="0.3">
      <c r="A64" s="12">
        <v>1.25E-4</v>
      </c>
      <c r="B64" s="1">
        <f>(((A64*1)/$A$48))*4</f>
        <v>0.5</v>
      </c>
      <c r="C64" s="1">
        <f t="shared" si="11"/>
        <v>3.5</v>
      </c>
    </row>
  </sheetData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JBrown</dc:creator>
  <cp:lastModifiedBy>Brown, James T.</cp:lastModifiedBy>
  <dcterms:created xsi:type="dcterms:W3CDTF">2018-06-06T15:52:22Z</dcterms:created>
  <dcterms:modified xsi:type="dcterms:W3CDTF">2018-11-12T21:20:38Z</dcterms:modified>
</cp:coreProperties>
</file>