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tiotio\Documents\GitHub\systems-world-1d\"/>
    </mc:Choice>
  </mc:AlternateContent>
  <xr:revisionPtr revIDLastSave="0" documentId="13_ncr:1_{47B42357-7623-4851-A7B5-22E6A965D1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CR data" sheetId="1" r:id="rId1"/>
    <sheet name="Primer data" sheetId="2" r:id="rId2"/>
  </sheets>
  <definedNames>
    <definedName name="A">'PCR data'!$M$5:$N$10</definedName>
    <definedName name="b">'PCR data'!$P$5:$P$10</definedName>
    <definedName name="solver_adj" localSheetId="0" hidden="1">'PCR data'!$B$22</definedName>
    <definedName name="solver_adj" localSheetId="1" hidden="1">'Primer data'!$H$20:$Y$23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'PCR data'!$B$26</definedName>
    <definedName name="solver_lhs1" localSheetId="1" hidden="1">'Primer data'!$H$20:$Y$23</definedName>
    <definedName name="solver_lhs10" localSheetId="0" hidden="1">'PCR data'!$B$35</definedName>
    <definedName name="solver_lhs10" localSheetId="1" hidden="1">'Primer data'!$L$35:$Y$38</definedName>
    <definedName name="solver_lhs11" localSheetId="0" hidden="1">'PCR data'!$B$36</definedName>
    <definedName name="solver_lhs12" localSheetId="0" hidden="1">'PCR data'!$B$37</definedName>
    <definedName name="solver_lhs13" localSheetId="0" hidden="1">'PCR data'!$B$38</definedName>
    <definedName name="solver_lhs14" localSheetId="0" hidden="1">'PCR data'!$B$39</definedName>
    <definedName name="solver_lhs15" localSheetId="0" hidden="1">'PCR data'!$B$40</definedName>
    <definedName name="solver_lhs16" localSheetId="0" hidden="1">'PCR data'!$F$26</definedName>
    <definedName name="solver_lhs17" localSheetId="0" hidden="1">'PCR data'!$F$27</definedName>
    <definedName name="solver_lhs18" localSheetId="0" hidden="1">'PCR data'!$F$28</definedName>
    <definedName name="solver_lhs19" localSheetId="0" hidden="1">'PCR data'!$F$29</definedName>
    <definedName name="solver_lhs2" localSheetId="0" hidden="1">'PCR data'!$B$27</definedName>
    <definedName name="solver_lhs2" localSheetId="1" hidden="1">'Primer data'!$H$24:$Y$24</definedName>
    <definedName name="solver_lhs20" localSheetId="0" hidden="1">'PCR data'!$F$30</definedName>
    <definedName name="solver_lhs21" localSheetId="0" hidden="1">'PCR data'!$F$31</definedName>
    <definedName name="solver_lhs22" localSheetId="0" hidden="1">'PCR data'!$F$32</definedName>
    <definedName name="solver_lhs23" localSheetId="0" hidden="1">'PCR data'!$F$33</definedName>
    <definedName name="solver_lhs24" localSheetId="0" hidden="1">'PCR data'!$F$34</definedName>
    <definedName name="solver_lhs25" localSheetId="0" hidden="1">'PCR data'!$F$35</definedName>
    <definedName name="solver_lhs26" localSheetId="0" hidden="1">'PCR data'!$F$36</definedName>
    <definedName name="solver_lhs27" localSheetId="0" hidden="1">'PCR data'!$F$37</definedName>
    <definedName name="solver_lhs28" localSheetId="0" hidden="1">'PCR data'!$F$38</definedName>
    <definedName name="solver_lhs29" localSheetId="0" hidden="1">'PCR data'!$F$39</definedName>
    <definedName name="solver_lhs3" localSheetId="0" hidden="1">'PCR data'!$B$28</definedName>
    <definedName name="solver_lhs3" localSheetId="1" hidden="1">'Primer data'!$H$27</definedName>
    <definedName name="solver_lhs30" localSheetId="0" hidden="1">'PCR data'!$F$40</definedName>
    <definedName name="solver_lhs4" localSheetId="0" hidden="1">'PCR data'!$B$29</definedName>
    <definedName name="solver_lhs4" localSheetId="1" hidden="1">'Primer data'!$H$27</definedName>
    <definedName name="solver_lhs5" localSheetId="0" hidden="1">'PCR data'!$B$30</definedName>
    <definedName name="solver_lhs5" localSheetId="1" hidden="1">'Primer data'!$H$29</definedName>
    <definedName name="solver_lhs6" localSheetId="0" hidden="1">'PCR data'!$B$31</definedName>
    <definedName name="solver_lhs6" localSheetId="1" hidden="1">'Primer data'!$H$32</definedName>
    <definedName name="solver_lhs7" localSheetId="0" hidden="1">'PCR data'!$B$32</definedName>
    <definedName name="solver_lhs7" localSheetId="1" hidden="1">'Primer data'!$I$52</definedName>
    <definedName name="solver_lhs8" localSheetId="0" hidden="1">'PCR data'!$B$33</definedName>
    <definedName name="solver_lhs8" localSheetId="1" hidden="1">'Primer data'!$I$55</definedName>
    <definedName name="solver_lhs9" localSheetId="0" hidden="1">'PCR data'!$B$34</definedName>
    <definedName name="solver_lhs9" localSheetId="1" hidden="1">'Primer data'!$L$35:$Y$38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30</definedName>
    <definedName name="solver_num" localSheetId="1" hidden="1">9</definedName>
    <definedName name="solver_nwt" localSheetId="0" hidden="1">1</definedName>
    <definedName name="solver_nwt" localSheetId="1" hidden="1">1</definedName>
    <definedName name="solver_opt" localSheetId="0" hidden="1">'PCR data'!$B$24</definedName>
    <definedName name="solver_pre" localSheetId="0" hidden="1">0.000000001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5</definedName>
    <definedName name="solver_rel10" localSheetId="0" hidden="1">3</definedName>
    <definedName name="solver_rel10" localSheetId="1" hidden="1">1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19" localSheetId="0" hidden="1">3</definedName>
    <definedName name="solver_rel2" localSheetId="0" hidden="1">3</definedName>
    <definedName name="solver_rel2" localSheetId="1" hidden="1">2</definedName>
    <definedName name="solver_rel20" localSheetId="0" hidden="1">3</definedName>
    <definedName name="solver_rel21" localSheetId="0" hidden="1">3</definedName>
    <definedName name="solver_rel22" localSheetId="0" hidden="1">3</definedName>
    <definedName name="solver_rel23" localSheetId="0" hidden="1">3</definedName>
    <definedName name="solver_rel24" localSheetId="0" hidden="1">3</definedName>
    <definedName name="solver_rel25" localSheetId="0" hidden="1">3</definedName>
    <definedName name="solver_rel26" localSheetId="0" hidden="1">3</definedName>
    <definedName name="solver_rel27" localSheetId="0" hidden="1">3</definedName>
    <definedName name="solver_rel28" localSheetId="0" hidden="1">3</definedName>
    <definedName name="solver_rel29" localSheetId="0" hidden="1">3</definedName>
    <definedName name="solver_rel3" localSheetId="0" hidden="1">3</definedName>
    <definedName name="solver_rel3" localSheetId="1" hidden="1">1</definedName>
    <definedName name="solver_rel30" localSheetId="0" hidden="1">3</definedName>
    <definedName name="solver_rel4" localSheetId="0" hidden="1">3</definedName>
    <definedName name="solver_rel4" localSheetId="1" hidden="1">3</definedName>
    <definedName name="solver_rel5" localSheetId="0" hidden="1">3</definedName>
    <definedName name="solver_rel5" localSheetId="1" hidden="1">1</definedName>
    <definedName name="solver_rel6" localSheetId="0" hidden="1">3</definedName>
    <definedName name="solver_rel6" localSheetId="1" hidden="1">2</definedName>
    <definedName name="solver_rel7" localSheetId="0" hidden="1">3</definedName>
    <definedName name="solver_rel7" localSheetId="1" hidden="1">1</definedName>
    <definedName name="solver_rel8" localSheetId="0" hidden="1">3</definedName>
    <definedName name="solver_rel8" localSheetId="1" hidden="1">1</definedName>
    <definedName name="solver_rel9" localSheetId="0" hidden="1">3</definedName>
    <definedName name="solver_rel9" localSheetId="1" hidden="1">1</definedName>
    <definedName name="solver_rhs1" localSheetId="0" hidden="1">'PCR data'!$D$26</definedName>
    <definedName name="solver_rhs1" localSheetId="1" hidden="1">binary</definedName>
    <definedName name="solver_rhs10" localSheetId="0" hidden="1">'PCR data'!$D$35</definedName>
    <definedName name="solver_rhs10" localSheetId="1" hidden="1">'Primer data'!$AA$35</definedName>
    <definedName name="solver_rhs11" localSheetId="0" hidden="1">'PCR data'!$D$36</definedName>
    <definedName name="solver_rhs12" localSheetId="0" hidden="1">'PCR data'!$D$37</definedName>
    <definedName name="solver_rhs13" localSheetId="0" hidden="1">'PCR data'!$D$38</definedName>
    <definedName name="solver_rhs14" localSheetId="0" hidden="1">'PCR data'!$D$39</definedName>
    <definedName name="solver_rhs15" localSheetId="0" hidden="1">'PCR data'!$D$40</definedName>
    <definedName name="solver_rhs16" localSheetId="0" hidden="1">'PCR data'!$H$26</definedName>
    <definedName name="solver_rhs17" localSheetId="0" hidden="1">'PCR data'!$H$27</definedName>
    <definedName name="solver_rhs18" localSheetId="0" hidden="1">'PCR data'!$H$28</definedName>
    <definedName name="solver_rhs19" localSheetId="0" hidden="1">'PCR data'!$H$29</definedName>
    <definedName name="solver_rhs2" localSheetId="0" hidden="1">'PCR data'!$D$27</definedName>
    <definedName name="solver_rhs2" localSheetId="1" hidden="1">'Primer data'!$H$26:$Y$26</definedName>
    <definedName name="solver_rhs20" localSheetId="0" hidden="1">'PCR data'!$H$30</definedName>
    <definedName name="solver_rhs21" localSheetId="0" hidden="1">'PCR data'!$H$31</definedName>
    <definedName name="solver_rhs22" localSheetId="0" hidden="1">'PCR data'!$H$32</definedName>
    <definedName name="solver_rhs23" localSheetId="0" hidden="1">'PCR data'!$H$33</definedName>
    <definedName name="solver_rhs24" localSheetId="0" hidden="1">'PCR data'!$H$34</definedName>
    <definedName name="solver_rhs25" localSheetId="0" hidden="1">'PCR data'!$H$35</definedName>
    <definedName name="solver_rhs26" localSheetId="0" hidden="1">'PCR data'!$H$36</definedName>
    <definedName name="solver_rhs27" localSheetId="0" hidden="1">'PCR data'!$H$37</definedName>
    <definedName name="solver_rhs28" localSheetId="0" hidden="1">'PCR data'!$H$38</definedName>
    <definedName name="solver_rhs29" localSheetId="0" hidden="1">'PCR data'!$H$39</definedName>
    <definedName name="solver_rhs3" localSheetId="0" hidden="1">'PCR data'!$D$28</definedName>
    <definedName name="solver_rhs3" localSheetId="1" hidden="1">'Primer data'!$J$28</definedName>
    <definedName name="solver_rhs30" localSheetId="0" hidden="1">'PCR data'!$H$40</definedName>
    <definedName name="solver_rhs4" localSheetId="0" hidden="1">'PCR data'!$D$29</definedName>
    <definedName name="solver_rhs4" localSheetId="1" hidden="1">'Primer data'!$J$27</definedName>
    <definedName name="solver_rhs5" localSheetId="0" hidden="1">'PCR data'!$D$30</definedName>
    <definedName name="solver_rhs5" localSheetId="1" hidden="1">'Primer data'!$J$29</definedName>
    <definedName name="solver_rhs6" localSheetId="0" hidden="1">'PCR data'!$D$31</definedName>
    <definedName name="solver_rhs6" localSheetId="1" hidden="1">'Primer data'!$K$32</definedName>
    <definedName name="solver_rhs7" localSheetId="0" hidden="1">'PCR data'!$D$32</definedName>
    <definedName name="solver_rhs7" localSheetId="1" hidden="1">'Primer data'!$K$52</definedName>
    <definedName name="solver_rhs8" localSheetId="0" hidden="1">'PCR data'!$D$33</definedName>
    <definedName name="solver_rhs8" localSheetId="1" hidden="1">'Primer data'!$K$55</definedName>
    <definedName name="solver_rhs9" localSheetId="0" hidden="1">'PCR data'!$D$34</definedName>
    <definedName name="solver_rhs9" localSheetId="1" hidden="1">'Primer data'!$AA$35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</definedName>
    <definedName name="solver_tol" localSheetId="1" hidden="1">0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X">'PCR data'!$T$5:$U$19</definedName>
    <definedName name="y">'PCR data'!$W$5:$W$19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5" i="2" l="1"/>
  <c r="I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2" i="2" l="1"/>
  <c r="H32" i="2"/>
  <c r="H29" i="2"/>
  <c r="H27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H11" i="2"/>
  <c r="H9" i="2"/>
  <c r="Q6" i="2"/>
  <c r="P6" i="2"/>
  <c r="O6" i="2"/>
  <c r="N6" i="2"/>
  <c r="M6" i="2"/>
  <c r="L6" i="2"/>
  <c r="K6" i="2"/>
  <c r="J6" i="2"/>
  <c r="I6" i="2"/>
  <c r="H6" i="2"/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5" i="1"/>
  <c r="I4" i="1" l="1"/>
  <c r="I5" i="1"/>
  <c r="I6" i="1"/>
  <c r="I7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J3" i="1" l="1"/>
  <c r="D26" i="1" s="1"/>
  <c r="J14" i="1"/>
  <c r="H37" i="1" s="1"/>
  <c r="J10" i="1"/>
  <c r="H33" i="1" s="1"/>
  <c r="J16" i="1"/>
  <c r="H39" i="1" s="1"/>
  <c r="J12" i="1"/>
  <c r="H35" i="1" s="1"/>
  <c r="J7" i="1"/>
  <c r="H30" i="1" s="1"/>
  <c r="J15" i="1"/>
  <c r="H38" i="1" s="1"/>
  <c r="J11" i="1"/>
  <c r="H34" i="1" s="1"/>
  <c r="J6" i="1"/>
  <c r="H29" i="1" s="1"/>
  <c r="J5" i="1"/>
  <c r="H28" i="1" s="1"/>
  <c r="J17" i="1"/>
  <c r="H40" i="1" s="1"/>
  <c r="J13" i="1"/>
  <c r="H36" i="1" s="1"/>
  <c r="J9" i="1"/>
  <c r="H32" i="1" s="1"/>
  <c r="J4" i="1"/>
  <c r="H27" i="1" s="1"/>
  <c r="N9" i="1"/>
  <c r="N6" i="1"/>
  <c r="N7" i="1"/>
  <c r="N8" i="1"/>
  <c r="N10" i="1"/>
  <c r="N5" i="1"/>
  <c r="G4" i="1"/>
  <c r="P6" i="1" s="1"/>
  <c r="G5" i="1"/>
  <c r="P7" i="1" s="1"/>
  <c r="G6" i="1"/>
  <c r="P8" i="1" s="1"/>
  <c r="G7" i="1"/>
  <c r="P9" i="1" s="1"/>
  <c r="G9" i="1"/>
  <c r="G10" i="1"/>
  <c r="G11" i="1"/>
  <c r="G12" i="1"/>
  <c r="G13" i="1"/>
  <c r="G14" i="1"/>
  <c r="G15" i="1"/>
  <c r="G16" i="1"/>
  <c r="G17" i="1"/>
  <c r="G3" i="1"/>
  <c r="P5" i="1" s="1"/>
  <c r="B11" i="1"/>
  <c r="F8" i="1" s="1"/>
  <c r="V22" i="1" l="1"/>
  <c r="K8" i="1" s="1"/>
  <c r="W10" i="1" s="1"/>
  <c r="H26" i="1"/>
  <c r="D33" i="1"/>
  <c r="D37" i="1"/>
  <c r="D35" i="1"/>
  <c r="D39" i="1"/>
  <c r="D28" i="1"/>
  <c r="D27" i="1"/>
  <c r="D30" i="1"/>
  <c r="D36" i="1"/>
  <c r="D29" i="1"/>
  <c r="D38" i="1"/>
  <c r="D32" i="1"/>
  <c r="D40" i="1"/>
  <c r="D34" i="1"/>
  <c r="G8" i="1"/>
  <c r="P10" i="1" s="1"/>
  <c r="R5" i="1" s="1" a="1"/>
  <c r="R5" i="1" s="1"/>
  <c r="M13" i="1" s="1"/>
  <c r="I8" i="1"/>
  <c r="J8" i="1" s="1"/>
  <c r="K7" i="1" l="1"/>
  <c r="W9" i="1" s="1"/>
  <c r="K11" i="1"/>
  <c r="W13" i="1" s="1"/>
  <c r="K15" i="1"/>
  <c r="W17" i="1" s="1"/>
  <c r="K6" i="1"/>
  <c r="W8" i="1" s="1"/>
  <c r="K4" i="1"/>
  <c r="W6" i="1" s="1"/>
  <c r="K12" i="1"/>
  <c r="W14" i="1" s="1"/>
  <c r="K16" i="1"/>
  <c r="W18" i="1" s="1"/>
  <c r="K10" i="1"/>
  <c r="W12" i="1" s="1"/>
  <c r="K3" i="1"/>
  <c r="W5" i="1" s="1"/>
  <c r="K5" i="1"/>
  <c r="W7" i="1" s="1"/>
  <c r="K9" i="1"/>
  <c r="W11" i="1" s="1"/>
  <c r="K13" i="1"/>
  <c r="W15" i="1" s="1"/>
  <c r="K17" i="1"/>
  <c r="W19" i="1" s="1"/>
  <c r="K14" i="1"/>
  <c r="W16" i="1" s="1"/>
  <c r="H31" i="1"/>
  <c r="B24" i="1"/>
  <c r="D31" i="1"/>
  <c r="R6" i="1"/>
  <c r="N13" i="1" s="1"/>
  <c r="Y5" i="1" l="1" a="1"/>
  <c r="Y5" i="1" s="1"/>
  <c r="U22" i="1" s="1"/>
  <c r="B26" i="1"/>
  <c r="F35" i="1"/>
  <c r="B29" i="1"/>
  <c r="B37" i="1"/>
  <c r="F32" i="1"/>
  <c r="F40" i="1"/>
  <c r="B34" i="1"/>
  <c r="F26" i="1"/>
  <c r="F28" i="1"/>
  <c r="F37" i="1"/>
  <c r="B31" i="1"/>
  <c r="B39" i="1"/>
  <c r="F34" i="1"/>
  <c r="B28" i="1"/>
  <c r="B36" i="1"/>
  <c r="F39" i="1"/>
  <c r="B33" i="1"/>
  <c r="F36" i="1"/>
  <c r="B30" i="1"/>
  <c r="B38" i="1"/>
  <c r="B27" i="1"/>
  <c r="B35" i="1"/>
  <c r="F30" i="1"/>
  <c r="F38" i="1"/>
  <c r="B32" i="1"/>
  <c r="B40" i="1"/>
  <c r="F31" i="1"/>
  <c r="F29" i="1"/>
  <c r="F27" i="1"/>
  <c r="F33" i="1"/>
  <c r="G19" i="1"/>
  <c r="F19" i="1" s="1"/>
  <c r="Y6" i="1" l="1"/>
  <c r="T22" i="1" s="1"/>
</calcChain>
</file>

<file path=xl/sharedStrings.xml><?xml version="1.0" encoding="utf-8"?>
<sst xmlns="http://schemas.openxmlformats.org/spreadsheetml/2006/main" count="231" uniqueCount="88">
  <si>
    <t>fluorescence</t>
  </si>
  <si>
    <t>cycle</t>
  </si>
  <si>
    <t>G</t>
  </si>
  <si>
    <t>A</t>
  </si>
  <si>
    <t>C</t>
  </si>
  <si>
    <t>T</t>
  </si>
  <si>
    <t>position</t>
  </si>
  <si>
    <t>base</t>
  </si>
  <si>
    <t>Reverse primer</t>
  </si>
  <si>
    <t>PCR</t>
  </si>
  <si>
    <t>Student ID</t>
  </si>
  <si>
    <t>Andaramanage Charini Amanda Jinadasa</t>
  </si>
  <si>
    <t>James Raphael Tiovalen</t>
  </si>
  <si>
    <t>Kadir Bahajjaj</t>
  </si>
  <si>
    <t>Mun Jern Wei Ivan</t>
  </si>
  <si>
    <t>Ng Yu Yan</t>
  </si>
  <si>
    <t>Peter Santosh David</t>
  </si>
  <si>
    <t>Average Student ID</t>
  </si>
  <si>
    <r>
      <t xml:space="preserve">Value of </t>
    </r>
    <r>
      <rPr>
        <b/>
        <i/>
        <sz val="11"/>
        <color rgb="FFFF0000"/>
        <rFont val="Calibri"/>
        <family val="2"/>
        <scheme val="minor"/>
      </rPr>
      <t>X</t>
    </r>
  </si>
  <si>
    <t>ln(F)</t>
  </si>
  <si>
    <t>b</t>
  </si>
  <si>
    <t>c</t>
  </si>
  <si>
    <t>β</t>
  </si>
  <si>
    <t>α</t>
  </si>
  <si>
    <t>M</t>
  </si>
  <si>
    <t>d</t>
  </si>
  <si>
    <t>k</t>
  </si>
  <si>
    <t>z</t>
  </si>
  <si>
    <t>Constraints</t>
  </si>
  <si>
    <t>i</t>
  </si>
  <si>
    <r>
      <t>a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</si>
  <si>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b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</si>
  <si>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t>ε</t>
    </r>
    <r>
      <rPr>
        <i/>
        <vertAlign val="subscript"/>
        <sz val="11"/>
        <color theme="1"/>
        <rFont val="Calibri"/>
        <family val="2"/>
      </rPr>
      <t>i</t>
    </r>
  </si>
  <si>
    <t>&gt;=</t>
  </si>
  <si>
    <t>A2</t>
  </si>
  <si>
    <r>
      <t xml:space="preserve">(F - </t>
    </r>
    <r>
      <rPr>
        <i/>
        <sz val="11"/>
        <color theme="1"/>
        <rFont val="Symbol"/>
        <family val="1"/>
        <charset val="2"/>
      </rPr>
      <t>g</t>
    </r>
    <r>
      <rPr>
        <i/>
        <sz val="11"/>
        <color theme="1"/>
        <rFont val="Calibri"/>
        <family val="2"/>
      </rPr>
      <t>)</t>
    </r>
    <r>
      <rPr>
        <i/>
        <vertAlign val="superscript"/>
        <sz val="11"/>
        <color theme="1"/>
        <rFont val="Calibri"/>
        <family val="2"/>
      </rPr>
      <t>3</t>
    </r>
  </si>
  <si>
    <t>g</t>
  </si>
  <si>
    <t>A8</t>
  </si>
  <si>
    <t>Group Member</t>
  </si>
  <si>
    <t>X</t>
  </si>
  <si>
    <t>y</t>
  </si>
  <si>
    <t>B1</t>
  </si>
  <si>
    <t>Decision variables</t>
  </si>
  <si>
    <t>Position</t>
  </si>
  <si>
    <t>Primer has 10 bases</t>
  </si>
  <si>
    <t>=</t>
  </si>
  <si>
    <t>Sum of C's</t>
  </si>
  <si>
    <t>&lt;=</t>
  </si>
  <si>
    <t>Sum of C's among last 5 bases</t>
  </si>
  <si>
    <t>Solution</t>
  </si>
  <si>
    <t>Sum of Ai+Ci</t>
  </si>
  <si>
    <t>Ai</t>
  </si>
  <si>
    <t>Ci</t>
  </si>
  <si>
    <t>Position (i)</t>
  </si>
  <si>
    <t>Sum of Ai+Ci+Gi+Ti</t>
  </si>
  <si>
    <t>Primer has 18 bases</t>
  </si>
  <si>
    <t>Sum of C's and G's</t>
  </si>
  <si>
    <t>Sum of C's and G's in last 5 bases</t>
  </si>
  <si>
    <t>4*(sum of C's and G's) + 2*(sum of A's and T's)</t>
  </si>
  <si>
    <t>Forward Primer</t>
  </si>
  <si>
    <t>Reverse Primer</t>
  </si>
  <si>
    <t>B2 &amp; B3</t>
  </si>
  <si>
    <t>C-G</t>
  </si>
  <si>
    <t xml:space="preserve">A-T </t>
  </si>
  <si>
    <t>No. of alignments of A's from one primer and T's from other less than 4, similar for T's and G's</t>
  </si>
  <si>
    <t>T(i-3) + G(i-2) + T(i-1) + Gi</t>
  </si>
  <si>
    <t>T(i-3) + C(i-2) + T(i-1) + Ci</t>
  </si>
  <si>
    <t>T(i-3) + A(i-2) + T(i-1) + Ai</t>
  </si>
  <si>
    <t>G(i-3) + T(i-2) + G(i-1) + Ti</t>
  </si>
  <si>
    <t>G(i-3) + C(i-2) + G(i-1) + Ci</t>
  </si>
  <si>
    <t>G(i-3) + A(i-2) + G(i-1) + Ai</t>
  </si>
  <si>
    <t>C(i-3) + T(i-2) + C(i-1) + Ti</t>
  </si>
  <si>
    <t>C(i-3) + G(i-2) + C(i-1) + Gi</t>
  </si>
  <si>
    <t>C(i-3) + A(i-2) + C(i-1) + Ai</t>
  </si>
  <si>
    <t>A(i-3) + T(i-2) + A(i-1) + Ti</t>
  </si>
  <si>
    <t>A(i-3) + G(i-2) + A(i-1) + Gi</t>
  </si>
  <si>
    <t>A(i-3) + C(i-2) + A(i-1) + Ci</t>
  </si>
  <si>
    <t>No alternating patterns</t>
  </si>
  <si>
    <t>No 'runs' of length more than 4</t>
  </si>
  <si>
    <t>Constraints from B3</t>
  </si>
  <si>
    <t>Constraints from B2</t>
  </si>
  <si>
    <t>Solution for B2</t>
  </si>
  <si>
    <t>Solution for B3</t>
  </si>
  <si>
    <t>Sum of A(i-4) to Ai</t>
  </si>
  <si>
    <t>Sum of C(i-4) to Ci</t>
  </si>
  <si>
    <t>Sum of G(i-4) to Gi</t>
  </si>
  <si>
    <t>Sum of T(i-4) to Ti</t>
  </si>
  <si>
    <t>[REDACTED]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</si>
</sst>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0"/>
    <numFmt numFmtId="166" formatCode="0.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</font>
    <font>
      <i/>
      <sz val="11"/>
      <color theme="1"/>
      <name val="Symbol"/>
      <family val="1"/>
      <charset val="2"/>
    </font>
    <font>
      <i/>
      <vertAlign val="superscript"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8" fillId="0" borderId="7" xfId="0" applyFont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0" fillId="6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5" fontId="0" fillId="4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165" fontId="0" fillId="3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4" xfId="0" applyFill="1" applyBorder="1" applyAlignment="1">
      <alignment horizontal="right" vertical="center"/>
    </xf>
    <xf numFmtId="0" fontId="0" fillId="9" borderId="2" xfId="0" applyFill="1" applyBorder="1" applyAlignment="1">
      <alignment horizontal="right" vertical="center"/>
    </xf>
    <xf numFmtId="0" fontId="0" fillId="9" borderId="5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10" borderId="2" xfId="0" applyFill="1" applyBorder="1" applyAlignment="1">
      <alignment horizontal="right" vertical="center"/>
    </xf>
    <xf numFmtId="0" fontId="0" fillId="10" borderId="5" xfId="0" applyFill="1" applyBorder="1" applyAlignment="1">
      <alignment horizontal="right" vertical="center"/>
    </xf>
    <xf numFmtId="0" fontId="0" fillId="6" borderId="2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3" xfId="0" applyFill="1" applyBorder="1" applyAlignment="1">
      <alignment horizontal="right" vertical="center"/>
    </xf>
    <xf numFmtId="0" fontId="0" fillId="10" borderId="6" xfId="0" applyFill="1" applyBorder="1" applyAlignment="1">
      <alignment horizontal="right" vertical="center"/>
    </xf>
    <xf numFmtId="0" fontId="1" fillId="0" borderId="2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18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1" fillId="7" borderId="0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6" fontId="0" fillId="0" borderId="7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7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6084864391952"/>
          <c:y val="5.1400554097404488E-2"/>
          <c:w val="0.82540026246719145"/>
          <c:h val="0.785374015748031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dPt>
            <c:idx val="5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242-4C6B-90D9-5759561C60CF}"/>
              </c:ext>
            </c:extLst>
          </c:dPt>
          <c:xVal>
            <c:numRef>
              <c:f>'PCR data'!$E$3:$E$17</c:f>
              <c:numCache>
                <c:formatCode>General</c:formatCode>
                <c:ptCount val="1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</c:numCache>
            </c:numRef>
          </c:xVal>
          <c:yVal>
            <c:numRef>
              <c:f>'PCR data'!$F$3:$F$17</c:f>
              <c:numCache>
                <c:formatCode>0.0</c:formatCode>
                <c:ptCount val="15"/>
                <c:pt idx="0">
                  <c:v>8.1999999999999993</c:v>
                </c:pt>
                <c:pt idx="1">
                  <c:v>19.100000000000001</c:v>
                </c:pt>
                <c:pt idx="2">
                  <c:v>37.6</c:v>
                </c:pt>
                <c:pt idx="3">
                  <c:v>70.400000000000006</c:v>
                </c:pt>
                <c:pt idx="4">
                  <c:v>145.9</c:v>
                </c:pt>
                <c:pt idx="5">
                  <c:v>219.14166666649982</c:v>
                </c:pt>
                <c:pt idx="6">
                  <c:v>296.7</c:v>
                </c:pt>
                <c:pt idx="7">
                  <c:v>367.8</c:v>
                </c:pt>
                <c:pt idx="8">
                  <c:v>378.2</c:v>
                </c:pt>
                <c:pt idx="9">
                  <c:v>403.3</c:v>
                </c:pt>
                <c:pt idx="10">
                  <c:v>424.5</c:v>
                </c:pt>
                <c:pt idx="11">
                  <c:v>436.6</c:v>
                </c:pt>
                <c:pt idx="12">
                  <c:v>445.1</c:v>
                </c:pt>
                <c:pt idx="13">
                  <c:v>446.8</c:v>
                </c:pt>
                <c:pt idx="14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8-401D-9581-6800F142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94560"/>
        <c:axId val="195025536"/>
      </c:scatterChart>
      <c:valAx>
        <c:axId val="194994560"/>
        <c:scaling>
          <c:orientation val="minMax"/>
          <c:max val="3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 b="0" i="1"/>
                  <a:t>cycle</a:t>
                </a:r>
              </a:p>
            </c:rich>
          </c:tx>
          <c:layout>
            <c:manualLayout>
              <c:xMode val="edge"/>
              <c:yMode val="edge"/>
              <c:x val="0.50898252952755907"/>
              <c:y val="0.916870671912399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5025536"/>
        <c:crosses val="autoZero"/>
        <c:crossBetween val="midCat"/>
      </c:valAx>
      <c:valAx>
        <c:axId val="19502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 sz="1000" b="0" i="1" u="none" strike="noStrike" baseline="0">
                    <a:effectLst/>
                  </a:rPr>
                  <a:t>fluorescence</a:t>
                </a:r>
                <a:r>
                  <a:rPr lang="en-SG" sz="1000" b="1" i="0" u="none" strike="noStrike" baseline="0"/>
                  <a:t> 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2.914206036745407E-3"/>
              <c:y val="0.3049415794425599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94994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24</xdr:row>
      <xdr:rowOff>14286</xdr:rowOff>
    </xdr:from>
    <xdr:to>
      <xdr:col>19</xdr:col>
      <xdr:colOff>9525</xdr:colOff>
      <xdr:row>39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workbookViewId="0">
      <selection activeCell="C6" sqref="C6"/>
    </sheetView>
  </sheetViews>
  <sheetFormatPr defaultRowHeight="15" x14ac:dyDescent="0.25"/>
  <cols>
    <col min="1" max="1" width="37" style="9" customWidth="1"/>
    <col min="2" max="2" width="18.140625" style="9" customWidth="1"/>
    <col min="3" max="3" width="12.42578125" style="9" bestFit="1" customWidth="1"/>
    <col min="4" max="4" width="9.140625" style="9"/>
    <col min="5" max="5" width="12.42578125" style="9" customWidth="1"/>
    <col min="6" max="6" width="13.140625" style="9" customWidth="1"/>
    <col min="7" max="9" width="9.140625" style="9"/>
    <col min="10" max="10" width="11.140625" style="9" customWidth="1"/>
    <col min="11" max="11" width="11.7109375" style="9" bestFit="1" customWidth="1"/>
    <col min="12" max="12" width="9.140625" style="9"/>
    <col min="13" max="13" width="13.140625" style="9" customWidth="1"/>
    <col min="14" max="14" width="14.28515625" style="9" customWidth="1"/>
    <col min="15" max="22" width="9.140625" style="9"/>
    <col min="23" max="23" width="11.7109375" style="9" bestFit="1" customWidth="1"/>
    <col min="24" max="24" width="9.140625" style="9"/>
    <col min="25" max="25" width="11.7109375" style="9" bestFit="1" customWidth="1"/>
    <col min="26" max="16384" width="9.140625" style="9"/>
  </cols>
  <sheetData>
    <row r="1" spans="1:25" x14ac:dyDescent="0.25">
      <c r="A1" s="2" t="s">
        <v>9</v>
      </c>
    </row>
    <row r="2" spans="1:25" ht="18" x14ac:dyDescent="0.25">
      <c r="A2" s="1" t="s">
        <v>38</v>
      </c>
      <c r="B2" s="1" t="s">
        <v>10</v>
      </c>
      <c r="D2" s="1" t="s">
        <v>29</v>
      </c>
      <c r="E2" s="1" t="s">
        <v>1</v>
      </c>
      <c r="F2" s="1" t="s">
        <v>0</v>
      </c>
      <c r="G2" s="1" t="s">
        <v>19</v>
      </c>
      <c r="H2" s="1" t="s">
        <v>30</v>
      </c>
      <c r="I2" s="1" t="s">
        <v>31</v>
      </c>
      <c r="J2" s="17" t="s">
        <v>32</v>
      </c>
      <c r="K2" s="19" t="s">
        <v>35</v>
      </c>
      <c r="M2" s="80" t="s">
        <v>34</v>
      </c>
      <c r="N2" s="80"/>
      <c r="O2" s="80"/>
      <c r="P2" s="80"/>
      <c r="Q2" s="80"/>
      <c r="R2" s="81"/>
      <c r="S2" s="23"/>
      <c r="T2" s="83" t="s">
        <v>37</v>
      </c>
      <c r="U2" s="80"/>
      <c r="V2" s="80"/>
      <c r="W2" s="80"/>
      <c r="X2" s="80"/>
      <c r="Y2" s="80"/>
    </row>
    <row r="3" spans="1:25" x14ac:dyDescent="0.25">
      <c r="A3" s="6" t="s">
        <v>11</v>
      </c>
      <c r="B3" s="137" t="s">
        <v>87</v>
      </c>
      <c r="D3" s="6">
        <v>1</v>
      </c>
      <c r="E3" s="6">
        <v>8</v>
      </c>
      <c r="F3" s="7">
        <v>8.1999999999999993</v>
      </c>
      <c r="G3" s="6">
        <f>LN(F3)</f>
        <v>2.1041341542702074</v>
      </c>
      <c r="H3" s="6">
        <f t="shared" ref="H3:H17" si="0">E3-$F$23</f>
        <v>-10.870000000000001</v>
      </c>
      <c r="I3" s="6">
        <f t="shared" ref="I3:I17" si="1">LN(($E$23/F3) - 1)</f>
        <v>3.9867231367158094</v>
      </c>
      <c r="J3" s="6">
        <f>(H3*$B$22)+I3</f>
        <v>0.37043214831334481</v>
      </c>
      <c r="K3" s="6">
        <f>POWER(F3-$V$22, 3)</f>
        <v>-9386141.9787375666</v>
      </c>
      <c r="M3" s="20"/>
      <c r="N3" s="20"/>
      <c r="O3" s="20"/>
      <c r="P3" s="20"/>
      <c r="Q3" s="20"/>
      <c r="R3" s="20"/>
      <c r="S3" s="23"/>
      <c r="T3" s="20"/>
      <c r="U3" s="20"/>
      <c r="V3" s="20"/>
      <c r="W3" s="20"/>
      <c r="X3" s="20"/>
      <c r="Y3" s="20"/>
    </row>
    <row r="4" spans="1:25" x14ac:dyDescent="0.25">
      <c r="A4" s="6" t="s">
        <v>12</v>
      </c>
      <c r="B4" s="137" t="s">
        <v>87</v>
      </c>
      <c r="D4" s="6">
        <v>2</v>
      </c>
      <c r="E4" s="6">
        <v>10</v>
      </c>
      <c r="F4" s="7">
        <v>19.100000000000001</v>
      </c>
      <c r="G4" s="6">
        <f t="shared" ref="G4:G17" si="2">LN(F4)</f>
        <v>2.9496883350525844</v>
      </c>
      <c r="H4" s="6">
        <f t="shared" si="0"/>
        <v>-8.870000000000001</v>
      </c>
      <c r="I4" s="6">
        <f t="shared" si="1"/>
        <v>3.1161877095692083</v>
      </c>
      <c r="J4" s="6">
        <f t="shared" ref="J4:J17" si="3">(H4*$B$22)+I4</f>
        <v>0.16526764819571582</v>
      </c>
      <c r="K4" s="6">
        <f t="shared" ref="K4:K17" si="4">POWER(F4-$V$22, 3)</f>
        <v>-8005001.0417189747</v>
      </c>
      <c r="M4" s="79" t="s">
        <v>3</v>
      </c>
      <c r="N4" s="79"/>
      <c r="O4" s="20"/>
      <c r="P4" s="19" t="s">
        <v>20</v>
      </c>
      <c r="Q4" s="20"/>
      <c r="R4" s="24" t="s">
        <v>21</v>
      </c>
      <c r="S4" s="23"/>
      <c r="T4" s="82" t="s">
        <v>39</v>
      </c>
      <c r="U4" s="79"/>
      <c r="V4" s="20"/>
      <c r="W4" s="19" t="s">
        <v>40</v>
      </c>
      <c r="X4" s="20"/>
      <c r="Y4" s="19" t="s">
        <v>21</v>
      </c>
    </row>
    <row r="5" spans="1:25" x14ac:dyDescent="0.25">
      <c r="A5" s="6" t="s">
        <v>13</v>
      </c>
      <c r="B5" s="137" t="s">
        <v>87</v>
      </c>
      <c r="D5" s="6">
        <v>3</v>
      </c>
      <c r="E5" s="6">
        <v>12</v>
      </c>
      <c r="F5" s="7">
        <v>37.6</v>
      </c>
      <c r="G5" s="6">
        <f t="shared" si="2"/>
        <v>3.6270040503958487</v>
      </c>
      <c r="H5" s="6">
        <f t="shared" si="0"/>
        <v>-6.870000000000001</v>
      </c>
      <c r="I5" s="6">
        <f t="shared" si="1"/>
        <v>2.3949897017469559</v>
      </c>
      <c r="J5" s="6">
        <f t="shared" si="3"/>
        <v>0.10944056740243591</v>
      </c>
      <c r="K5" s="6">
        <f t="shared" si="4"/>
        <v>-5983137.1016183412</v>
      </c>
      <c r="M5" s="10">
        <v>1</v>
      </c>
      <c r="N5" s="10">
        <f t="shared" ref="N5:N10" si="5">E3</f>
        <v>8</v>
      </c>
      <c r="O5" s="20"/>
      <c r="P5" s="11">
        <f t="shared" ref="P5:P10" si="6">G3</f>
        <v>2.1041341542702074</v>
      </c>
      <c r="Q5" s="20"/>
      <c r="R5" s="25">
        <f t="array" ref="R5:R6">MMULT(MMULT(MINVERSE(MMULT(TRANSPOSE(A),A)),TRANSPOSE(A)),b)</f>
        <v>-0.4155690206489977</v>
      </c>
      <c r="S5" s="23"/>
      <c r="T5" s="26">
        <v>1</v>
      </c>
      <c r="U5" s="10">
        <f>E3</f>
        <v>8</v>
      </c>
      <c r="V5" s="20"/>
      <c r="W5" s="11">
        <f>K3</f>
        <v>-9386141.9787375666</v>
      </c>
      <c r="X5" s="20"/>
      <c r="Y5" s="12">
        <f t="array" ref="Y5:Y6">MMULT(MMULT(MINVERSE(MMULT(TRANSPOSE(X),X)),TRANSPOSE(X)),y)</f>
        <v>-15068952.669512378</v>
      </c>
    </row>
    <row r="6" spans="1:25" x14ac:dyDescent="0.25">
      <c r="A6" s="6" t="s">
        <v>14</v>
      </c>
      <c r="B6" s="137" t="s">
        <v>87</v>
      </c>
      <c r="D6" s="6">
        <v>4</v>
      </c>
      <c r="E6" s="6">
        <v>14</v>
      </c>
      <c r="F6" s="7">
        <v>70.400000000000006</v>
      </c>
      <c r="G6" s="6">
        <f t="shared" si="2"/>
        <v>4.2541932631639972</v>
      </c>
      <c r="H6" s="6">
        <f t="shared" si="0"/>
        <v>-4.870000000000001</v>
      </c>
      <c r="I6" s="6">
        <f t="shared" si="1"/>
        <v>1.6849248035717761</v>
      </c>
      <c r="J6" s="6">
        <f t="shared" si="3"/>
        <v>6.4746596256228361E-2</v>
      </c>
      <c r="K6" s="6">
        <f t="shared" si="4"/>
        <v>-3290773.0387904299</v>
      </c>
      <c r="M6" s="10">
        <v>1</v>
      </c>
      <c r="N6" s="10">
        <f t="shared" si="5"/>
        <v>10</v>
      </c>
      <c r="O6" s="20"/>
      <c r="P6" s="11">
        <f t="shared" si="6"/>
        <v>2.9496883350525844</v>
      </c>
      <c r="Q6" s="20"/>
      <c r="R6" s="25">
        <v>0.33078299721462867</v>
      </c>
      <c r="S6" s="23"/>
      <c r="T6" s="26">
        <v>1</v>
      </c>
      <c r="U6" s="10">
        <f t="shared" ref="U6:U19" si="7">E4</f>
        <v>10</v>
      </c>
      <c r="V6" s="20"/>
      <c r="W6" s="11">
        <f t="shared" ref="W6:W19" si="8">K4</f>
        <v>-8005001.0417189747</v>
      </c>
      <c r="X6" s="20"/>
      <c r="Y6" s="12">
        <v>809891.10160377272</v>
      </c>
    </row>
    <row r="7" spans="1:25" x14ac:dyDescent="0.25">
      <c r="A7" s="6" t="s">
        <v>15</v>
      </c>
      <c r="B7" s="137" t="s">
        <v>87</v>
      </c>
      <c r="D7" s="6">
        <v>5</v>
      </c>
      <c r="E7" s="6">
        <v>16</v>
      </c>
      <c r="F7" s="7">
        <v>145.9</v>
      </c>
      <c r="G7" s="6">
        <f t="shared" si="2"/>
        <v>4.9829214555287402</v>
      </c>
      <c r="H7" s="6">
        <f t="shared" si="0"/>
        <v>-2.870000000000001</v>
      </c>
      <c r="I7" s="6">
        <f t="shared" si="1"/>
        <v>0.73443513915457892</v>
      </c>
      <c r="J7" s="6">
        <f t="shared" si="3"/>
        <v>-0.22037214113199666</v>
      </c>
      <c r="K7" s="6">
        <f t="shared" si="4"/>
        <v>-392893.32931965275</v>
      </c>
      <c r="M7" s="10">
        <v>1</v>
      </c>
      <c r="N7" s="10">
        <f t="shared" si="5"/>
        <v>12</v>
      </c>
      <c r="O7" s="20"/>
      <c r="P7" s="11">
        <f t="shared" si="6"/>
        <v>3.6270040503958487</v>
      </c>
      <c r="Q7" s="20"/>
      <c r="R7" s="20"/>
      <c r="S7" s="23"/>
      <c r="T7" s="26">
        <v>1</v>
      </c>
      <c r="U7" s="10">
        <f t="shared" si="7"/>
        <v>12</v>
      </c>
      <c r="V7" s="20"/>
      <c r="W7" s="11">
        <f t="shared" si="8"/>
        <v>-5983137.1016183412</v>
      </c>
      <c r="X7" s="20"/>
      <c r="Y7" s="20"/>
    </row>
    <row r="8" spans="1:25" x14ac:dyDescent="0.25">
      <c r="A8" s="6" t="s">
        <v>16</v>
      </c>
      <c r="B8" s="137" t="s">
        <v>87</v>
      </c>
      <c r="D8" s="6">
        <v>6</v>
      </c>
      <c r="E8" s="6">
        <v>18</v>
      </c>
      <c r="F8" s="8">
        <f>B11</f>
        <v>219.14166666649982</v>
      </c>
      <c r="G8" s="6">
        <f t="shared" si="2"/>
        <v>5.3897184004356848</v>
      </c>
      <c r="H8" s="6">
        <f t="shared" si="0"/>
        <v>-0.87000000000000099</v>
      </c>
      <c r="I8" s="6">
        <f t="shared" si="1"/>
        <v>5.2085846343146079E-2</v>
      </c>
      <c r="J8" s="6">
        <f t="shared" si="3"/>
        <v>-0.23735050691445717</v>
      </c>
      <c r="K8" s="6">
        <f t="shared" si="4"/>
        <v>0</v>
      </c>
      <c r="M8" s="10">
        <v>1</v>
      </c>
      <c r="N8" s="10">
        <f t="shared" si="5"/>
        <v>14</v>
      </c>
      <c r="O8" s="20"/>
      <c r="P8" s="11">
        <f t="shared" si="6"/>
        <v>4.2541932631639972</v>
      </c>
      <c r="Q8" s="20"/>
      <c r="R8" s="20"/>
      <c r="S8" s="23"/>
      <c r="T8" s="26">
        <v>1</v>
      </c>
      <c r="U8" s="10">
        <f t="shared" si="7"/>
        <v>14</v>
      </c>
      <c r="V8" s="20"/>
      <c r="W8" s="11">
        <f t="shared" si="8"/>
        <v>-3290773.0387904299</v>
      </c>
      <c r="X8" s="20"/>
      <c r="Y8" s="20"/>
    </row>
    <row r="9" spans="1:25" x14ac:dyDescent="0.25">
      <c r="D9" s="6">
        <v>7</v>
      </c>
      <c r="E9" s="6">
        <v>20</v>
      </c>
      <c r="F9" s="7">
        <v>296.7</v>
      </c>
      <c r="G9" s="6">
        <f t="shared" si="2"/>
        <v>5.6927215272967757</v>
      </c>
      <c r="H9" s="6">
        <f t="shared" si="0"/>
        <v>1.129999999999999</v>
      </c>
      <c r="I9" s="6">
        <f t="shared" si="1"/>
        <v>-0.66032474141900754</v>
      </c>
      <c r="J9" s="6">
        <f t="shared" si="3"/>
        <v>-0.28439016764763853</v>
      </c>
      <c r="K9" s="6">
        <f t="shared" si="4"/>
        <v>466536.26009733946</v>
      </c>
      <c r="M9" s="10">
        <v>1</v>
      </c>
      <c r="N9" s="10">
        <f t="shared" si="5"/>
        <v>16</v>
      </c>
      <c r="O9" s="20"/>
      <c r="P9" s="11">
        <f t="shared" si="6"/>
        <v>4.9829214555287402</v>
      </c>
      <c r="Q9" s="20"/>
      <c r="R9" s="20"/>
      <c r="S9" s="23"/>
      <c r="T9" s="26">
        <v>1</v>
      </c>
      <c r="U9" s="10">
        <f t="shared" si="7"/>
        <v>16</v>
      </c>
      <c r="V9" s="20"/>
      <c r="W9" s="11">
        <f t="shared" si="8"/>
        <v>-392893.32931965275</v>
      </c>
      <c r="X9" s="20"/>
      <c r="Y9" s="20"/>
    </row>
    <row r="10" spans="1:25" x14ac:dyDescent="0.25">
      <c r="A10" s="4" t="s">
        <v>17</v>
      </c>
      <c r="B10" s="135">
        <v>1004382.83333333</v>
      </c>
      <c r="D10" s="6">
        <v>8</v>
      </c>
      <c r="E10" s="6">
        <v>22</v>
      </c>
      <c r="F10" s="7">
        <v>367.8</v>
      </c>
      <c r="G10" s="6">
        <f t="shared" si="2"/>
        <v>5.9075393121702211</v>
      </c>
      <c r="H10" s="6">
        <f t="shared" si="0"/>
        <v>3.129999999999999</v>
      </c>
      <c r="I10" s="6">
        <f t="shared" si="1"/>
        <v>-1.4983840101080863</v>
      </c>
      <c r="J10" s="6">
        <f t="shared" si="3"/>
        <v>-0.45707850930774496</v>
      </c>
      <c r="K10" s="6">
        <f t="shared" si="4"/>
        <v>3285245.1161678913</v>
      </c>
      <c r="M10" s="10">
        <v>1</v>
      </c>
      <c r="N10" s="10">
        <f t="shared" si="5"/>
        <v>18</v>
      </c>
      <c r="O10" s="20"/>
      <c r="P10" s="11">
        <f t="shared" si="6"/>
        <v>5.3897184004356848</v>
      </c>
      <c r="Q10" s="20"/>
      <c r="R10" s="20"/>
      <c r="S10" s="23"/>
      <c r="T10" s="26">
        <v>1</v>
      </c>
      <c r="U10" s="10">
        <f t="shared" si="7"/>
        <v>18</v>
      </c>
      <c r="V10" s="20"/>
      <c r="W10" s="11">
        <f t="shared" si="8"/>
        <v>0</v>
      </c>
      <c r="X10" s="20"/>
      <c r="Y10" s="20"/>
    </row>
    <row r="11" spans="1:25" x14ac:dyDescent="0.25">
      <c r="A11" s="4" t="s">
        <v>18</v>
      </c>
      <c r="B11" s="6">
        <f>(B10-1000000)/20</f>
        <v>219.14166666649982</v>
      </c>
      <c r="D11" s="6">
        <v>9</v>
      </c>
      <c r="E11" s="6">
        <v>24</v>
      </c>
      <c r="F11" s="7">
        <v>378.2</v>
      </c>
      <c r="G11" s="6">
        <f t="shared" si="2"/>
        <v>5.9354231562243571</v>
      </c>
      <c r="H11" s="6">
        <f t="shared" si="0"/>
        <v>5.129999999999999</v>
      </c>
      <c r="I11" s="6">
        <f t="shared" si="1"/>
        <v>-1.6615386801701784</v>
      </c>
      <c r="J11" s="6">
        <f t="shared" si="3"/>
        <v>4.5137747659135252E-2</v>
      </c>
      <c r="K11" s="6">
        <f t="shared" si="4"/>
        <v>4024104.7983361585</v>
      </c>
      <c r="M11" s="20"/>
      <c r="N11" s="20"/>
      <c r="O11" s="20"/>
      <c r="P11" s="20"/>
      <c r="Q11" s="20"/>
      <c r="R11" s="20"/>
      <c r="S11" s="23"/>
      <c r="T11" s="26">
        <v>1</v>
      </c>
      <c r="U11" s="10">
        <f t="shared" si="7"/>
        <v>20</v>
      </c>
      <c r="V11" s="20"/>
      <c r="W11" s="11">
        <f t="shared" si="8"/>
        <v>466536.26009733946</v>
      </c>
      <c r="X11" s="20"/>
      <c r="Y11" s="20"/>
    </row>
    <row r="12" spans="1:25" x14ac:dyDescent="0.25">
      <c r="D12" s="6">
        <v>10</v>
      </c>
      <c r="E12" s="6">
        <v>26</v>
      </c>
      <c r="F12" s="7">
        <v>403.3</v>
      </c>
      <c r="G12" s="6">
        <f t="shared" si="2"/>
        <v>5.9996807018793223</v>
      </c>
      <c r="H12" s="6">
        <f t="shared" si="0"/>
        <v>7.129999999999999</v>
      </c>
      <c r="I12" s="6">
        <f t="shared" si="1"/>
        <v>-2.1559365372044703</v>
      </c>
      <c r="J12" s="6">
        <f t="shared" si="3"/>
        <v>0.21611081765381535</v>
      </c>
      <c r="K12" s="6">
        <f t="shared" si="4"/>
        <v>6245599.442319639</v>
      </c>
      <c r="M12" s="1" t="s">
        <v>23</v>
      </c>
      <c r="N12" s="1" t="s">
        <v>22</v>
      </c>
      <c r="O12" s="20"/>
      <c r="P12" s="20"/>
      <c r="Q12" s="20"/>
      <c r="R12" s="20"/>
      <c r="S12" s="23"/>
      <c r="T12" s="26">
        <v>1</v>
      </c>
      <c r="U12" s="10">
        <f t="shared" si="7"/>
        <v>22</v>
      </c>
      <c r="V12" s="20"/>
      <c r="W12" s="11">
        <f t="shared" si="8"/>
        <v>3285245.1161678913</v>
      </c>
      <c r="X12" s="20"/>
      <c r="Y12" s="20"/>
    </row>
    <row r="13" spans="1:25" x14ac:dyDescent="0.25">
      <c r="B13" s="136"/>
      <c r="D13" s="6">
        <v>11</v>
      </c>
      <c r="E13" s="6">
        <v>28</v>
      </c>
      <c r="F13" s="7">
        <v>424.5</v>
      </c>
      <c r="G13" s="6">
        <f t="shared" si="2"/>
        <v>6.0509120057514023</v>
      </c>
      <c r="H13" s="6">
        <f t="shared" si="0"/>
        <v>9.129999999999999</v>
      </c>
      <c r="I13" s="6">
        <f t="shared" si="1"/>
        <v>-2.812233553587022</v>
      </c>
      <c r="J13" s="6">
        <f t="shared" si="3"/>
        <v>0.22518472830023617</v>
      </c>
      <c r="K13" s="6">
        <f t="shared" si="4"/>
        <v>8660380.8887404371</v>
      </c>
      <c r="M13" s="14">
        <f>EXP(R5)</f>
        <v>0.65996464033359636</v>
      </c>
      <c r="N13" s="14">
        <f>R6</f>
        <v>0.33078299721462867</v>
      </c>
      <c r="O13" s="20"/>
      <c r="P13" s="20"/>
      <c r="Q13" s="20"/>
      <c r="R13" s="20"/>
      <c r="S13" s="23"/>
      <c r="T13" s="26">
        <v>1</v>
      </c>
      <c r="U13" s="10">
        <f t="shared" si="7"/>
        <v>24</v>
      </c>
      <c r="V13" s="20"/>
      <c r="W13" s="11">
        <f t="shared" si="8"/>
        <v>4024104.7983361585</v>
      </c>
      <c r="X13" s="20"/>
      <c r="Y13" s="20"/>
    </row>
    <row r="14" spans="1:25" x14ac:dyDescent="0.25">
      <c r="D14" s="6">
        <v>12</v>
      </c>
      <c r="E14" s="6">
        <v>30</v>
      </c>
      <c r="F14" s="7">
        <v>436.6</v>
      </c>
      <c r="G14" s="6">
        <f t="shared" si="2"/>
        <v>6.079017444115844</v>
      </c>
      <c r="H14" s="6">
        <f t="shared" si="0"/>
        <v>11.129999999999999</v>
      </c>
      <c r="I14" s="6">
        <f t="shared" si="1"/>
        <v>-3.4837627371589819</v>
      </c>
      <c r="J14" s="6">
        <f t="shared" si="3"/>
        <v>0.21902647175724832</v>
      </c>
      <c r="K14" s="6">
        <f t="shared" si="4"/>
        <v>10283197.226513835</v>
      </c>
      <c r="M14" s="20"/>
      <c r="N14" s="20"/>
      <c r="O14" s="20"/>
      <c r="P14" s="20"/>
      <c r="Q14" s="20"/>
      <c r="R14" s="20"/>
      <c r="S14" s="23"/>
      <c r="T14" s="26">
        <v>1</v>
      </c>
      <c r="U14" s="10">
        <f t="shared" si="7"/>
        <v>26</v>
      </c>
      <c r="V14" s="20"/>
      <c r="W14" s="11">
        <f t="shared" si="8"/>
        <v>6245599.442319639</v>
      </c>
      <c r="X14" s="20"/>
      <c r="Y14" s="20"/>
    </row>
    <row r="15" spans="1:25" x14ac:dyDescent="0.25">
      <c r="D15" s="6">
        <v>13</v>
      </c>
      <c r="E15" s="6">
        <v>32</v>
      </c>
      <c r="F15" s="7">
        <v>445.1</v>
      </c>
      <c r="G15" s="6">
        <f t="shared" si="2"/>
        <v>6.0982989760218089</v>
      </c>
      <c r="H15" s="6">
        <f t="shared" si="0"/>
        <v>13.129999999999999</v>
      </c>
      <c r="I15" s="6">
        <f t="shared" si="1"/>
        <v>-4.5090637709052235</v>
      </c>
      <c r="J15" s="6">
        <f t="shared" si="3"/>
        <v>-0.14090363496002123</v>
      </c>
      <c r="K15" s="6">
        <f t="shared" si="4"/>
        <v>11536792.677036555</v>
      </c>
      <c r="M15" s="20"/>
      <c r="N15" s="20"/>
      <c r="O15" s="20"/>
      <c r="P15" s="20"/>
      <c r="Q15" s="20"/>
      <c r="R15" s="20"/>
      <c r="S15" s="23"/>
      <c r="T15" s="26">
        <v>1</v>
      </c>
      <c r="U15" s="10">
        <f t="shared" si="7"/>
        <v>28</v>
      </c>
      <c r="V15" s="20"/>
      <c r="W15" s="11">
        <f t="shared" si="8"/>
        <v>8660380.8887404371</v>
      </c>
      <c r="X15" s="20"/>
      <c r="Y15" s="20"/>
    </row>
    <row r="16" spans="1:25" x14ac:dyDescent="0.25">
      <c r="D16" s="6">
        <v>14</v>
      </c>
      <c r="E16" s="6">
        <v>34</v>
      </c>
      <c r="F16" s="7">
        <v>446.8</v>
      </c>
      <c r="G16" s="6">
        <f t="shared" si="2"/>
        <v>6.1021110671950458</v>
      </c>
      <c r="H16" s="6">
        <f t="shared" si="0"/>
        <v>15.129999999999999</v>
      </c>
      <c r="I16" s="6">
        <f t="shared" si="1"/>
        <v>-4.9389602573893638</v>
      </c>
      <c r="J16" s="6">
        <f t="shared" si="3"/>
        <v>9.4570805584811346E-2</v>
      </c>
      <c r="K16" s="6">
        <f t="shared" si="4"/>
        <v>11799148.207641106</v>
      </c>
      <c r="M16" s="20"/>
      <c r="N16" s="20"/>
      <c r="O16" s="20"/>
      <c r="P16" s="20"/>
      <c r="Q16" s="20"/>
      <c r="R16" s="20"/>
      <c r="S16" s="23"/>
      <c r="T16" s="26">
        <v>1</v>
      </c>
      <c r="U16" s="10">
        <f t="shared" si="7"/>
        <v>30</v>
      </c>
      <c r="V16" s="20"/>
      <c r="W16" s="11">
        <f t="shared" si="8"/>
        <v>10283197.226513835</v>
      </c>
      <c r="X16" s="20"/>
      <c r="Y16" s="20"/>
    </row>
    <row r="17" spans="1:25" x14ac:dyDescent="0.25">
      <c r="D17" s="6">
        <v>15</v>
      </c>
      <c r="E17" s="6">
        <v>36</v>
      </c>
      <c r="F17" s="7">
        <v>448</v>
      </c>
      <c r="G17" s="6">
        <f t="shared" si="2"/>
        <v>6.1047932324149849</v>
      </c>
      <c r="H17" s="6">
        <f t="shared" si="0"/>
        <v>17.13</v>
      </c>
      <c r="I17" s="6">
        <f t="shared" si="1"/>
        <v>-5.4116460518550182</v>
      </c>
      <c r="J17" s="6">
        <f t="shared" si="3"/>
        <v>0.287255938148129</v>
      </c>
      <c r="K17" s="6">
        <f t="shared" si="4"/>
        <v>11986715.359891379</v>
      </c>
      <c r="M17" s="20"/>
      <c r="N17" s="20"/>
      <c r="O17" s="20"/>
      <c r="P17" s="20"/>
      <c r="Q17" s="20"/>
      <c r="R17" s="20"/>
      <c r="S17" s="23"/>
      <c r="T17" s="26">
        <v>1</v>
      </c>
      <c r="U17" s="10">
        <f t="shared" si="7"/>
        <v>32</v>
      </c>
      <c r="V17" s="20"/>
      <c r="W17" s="11">
        <f t="shared" si="8"/>
        <v>11536792.677036555</v>
      </c>
      <c r="X17" s="20"/>
      <c r="Y17" s="20"/>
    </row>
    <row r="18" spans="1:25" x14ac:dyDescent="0.25">
      <c r="M18" s="20"/>
      <c r="N18" s="20"/>
      <c r="O18" s="20"/>
      <c r="P18" s="20"/>
      <c r="Q18" s="20"/>
      <c r="R18" s="20"/>
      <c r="S18" s="23"/>
      <c r="T18" s="26">
        <v>1</v>
      </c>
      <c r="U18" s="10">
        <f t="shared" si="7"/>
        <v>34</v>
      </c>
      <c r="V18" s="20"/>
      <c r="W18" s="11">
        <f t="shared" si="8"/>
        <v>11799148.207641106</v>
      </c>
      <c r="X18" s="20"/>
      <c r="Y18" s="20"/>
    </row>
    <row r="19" spans="1:25" x14ac:dyDescent="0.25">
      <c r="A19" s="31"/>
      <c r="C19" s="13"/>
      <c r="E19" s="6">
        <v>15</v>
      </c>
      <c r="F19" s="6">
        <f>EXP(G19)</f>
        <v>94.271219122829905</v>
      </c>
      <c r="G19" s="6">
        <f>R5+(R6*E19)</f>
        <v>4.5461759375704327</v>
      </c>
      <c r="M19" s="20"/>
      <c r="N19" s="20"/>
      <c r="O19" s="20"/>
      <c r="P19" s="20"/>
      <c r="Q19" s="20"/>
      <c r="R19" s="20"/>
      <c r="S19" s="23"/>
      <c r="T19" s="26">
        <v>1</v>
      </c>
      <c r="U19" s="10">
        <f t="shared" si="7"/>
        <v>36</v>
      </c>
      <c r="V19" s="20"/>
      <c r="W19" s="11">
        <f t="shared" si="8"/>
        <v>11986715.359891379</v>
      </c>
      <c r="X19" s="20"/>
      <c r="Y19" s="20"/>
    </row>
    <row r="20" spans="1:25" x14ac:dyDescent="0.25">
      <c r="A20" s="29"/>
      <c r="M20" s="20"/>
      <c r="N20" s="20"/>
      <c r="O20" s="20"/>
      <c r="P20" s="20"/>
      <c r="Q20" s="20"/>
      <c r="R20" s="20"/>
      <c r="S20" s="23"/>
      <c r="T20" s="20"/>
      <c r="U20" s="20"/>
      <c r="V20" s="20"/>
      <c r="W20" s="20"/>
      <c r="X20" s="20"/>
      <c r="Y20" s="20"/>
    </row>
    <row r="21" spans="1:25" x14ac:dyDescent="0.25">
      <c r="M21" s="20"/>
      <c r="N21" s="20"/>
      <c r="O21" s="20"/>
      <c r="P21" s="20"/>
      <c r="Q21" s="20"/>
      <c r="R21" s="20"/>
      <c r="S21" s="23"/>
      <c r="T21" s="27" t="s">
        <v>23</v>
      </c>
      <c r="U21" s="19" t="s">
        <v>22</v>
      </c>
      <c r="V21" s="21" t="s">
        <v>36</v>
      </c>
      <c r="W21" s="20"/>
      <c r="X21" s="20"/>
      <c r="Y21" s="20"/>
    </row>
    <row r="22" spans="1:25" x14ac:dyDescent="0.25">
      <c r="A22" s="3" t="s">
        <v>26</v>
      </c>
      <c r="B22" s="32">
        <v>0.33268546351448613</v>
      </c>
      <c r="E22" s="1" t="s">
        <v>24</v>
      </c>
      <c r="F22" s="1" t="s">
        <v>25</v>
      </c>
      <c r="M22" s="20"/>
      <c r="N22" s="20"/>
      <c r="O22" s="20"/>
      <c r="P22" s="20"/>
      <c r="Q22" s="20"/>
      <c r="R22" s="20"/>
      <c r="S22" s="23"/>
      <c r="T22" s="28">
        <f>Y6</f>
        <v>809891.10160377272</v>
      </c>
      <c r="U22" s="14">
        <f>Y5</f>
        <v>-15068952.669512378</v>
      </c>
      <c r="V22" s="22">
        <f>F8</f>
        <v>219.14166666649982</v>
      </c>
      <c r="W22" s="20"/>
      <c r="X22" s="20"/>
      <c r="Y22" s="20"/>
    </row>
    <row r="23" spans="1:25" x14ac:dyDescent="0.25">
      <c r="E23" s="5">
        <v>450</v>
      </c>
      <c r="F23" s="5">
        <v>18.87</v>
      </c>
    </row>
    <row r="24" spans="1:25" x14ac:dyDescent="0.25">
      <c r="A24" s="3" t="s">
        <v>27</v>
      </c>
      <c r="B24" s="30">
        <f>SUM(J3:J17)</f>
        <v>0.45707850930924182</v>
      </c>
    </row>
    <row r="26" spans="1:25" x14ac:dyDescent="0.25">
      <c r="A26" s="15" t="s">
        <v>28</v>
      </c>
      <c r="B26" s="16">
        <f>$B$24</f>
        <v>0.45707850930924182</v>
      </c>
      <c r="C26" s="16" t="s">
        <v>33</v>
      </c>
      <c r="D26" s="16">
        <f>J3</f>
        <v>0.37043214831334481</v>
      </c>
      <c r="F26" s="16">
        <f>$B$24</f>
        <v>0.45707850930924182</v>
      </c>
      <c r="G26" s="16" t="s">
        <v>33</v>
      </c>
      <c r="H26" s="16">
        <f>-J3</f>
        <v>-0.37043214831334481</v>
      </c>
    </row>
    <row r="27" spans="1:25" x14ac:dyDescent="0.25">
      <c r="B27" s="16">
        <f t="shared" ref="B27:B40" si="9">$B$24</f>
        <v>0.45707850930924182</v>
      </c>
      <c r="C27" s="16" t="s">
        <v>33</v>
      </c>
      <c r="D27" s="16">
        <f t="shared" ref="D27:D40" si="10">J4</f>
        <v>0.16526764819571582</v>
      </c>
      <c r="F27" s="16">
        <f t="shared" ref="F27:F40" si="11">$B$24</f>
        <v>0.45707850930924182</v>
      </c>
      <c r="G27" s="16" t="s">
        <v>33</v>
      </c>
      <c r="H27" s="16">
        <f t="shared" ref="H27:H40" si="12">-J4</f>
        <v>-0.16526764819571582</v>
      </c>
    </row>
    <row r="28" spans="1:25" x14ac:dyDescent="0.25">
      <c r="B28" s="16">
        <f t="shared" si="9"/>
        <v>0.45707850930924182</v>
      </c>
      <c r="C28" s="16" t="s">
        <v>33</v>
      </c>
      <c r="D28" s="16">
        <f t="shared" si="10"/>
        <v>0.10944056740243591</v>
      </c>
      <c r="F28" s="16">
        <f t="shared" si="11"/>
        <v>0.45707850930924182</v>
      </c>
      <c r="G28" s="16" t="s">
        <v>33</v>
      </c>
      <c r="H28" s="16">
        <f t="shared" si="12"/>
        <v>-0.10944056740243591</v>
      </c>
    </row>
    <row r="29" spans="1:25" x14ac:dyDescent="0.25">
      <c r="B29" s="16">
        <f t="shared" si="9"/>
        <v>0.45707850930924182</v>
      </c>
      <c r="C29" s="16" t="s">
        <v>33</v>
      </c>
      <c r="D29" s="16">
        <f t="shared" si="10"/>
        <v>6.4746596256228361E-2</v>
      </c>
      <c r="F29" s="16">
        <f t="shared" si="11"/>
        <v>0.45707850930924182</v>
      </c>
      <c r="G29" s="16" t="s">
        <v>33</v>
      </c>
      <c r="H29" s="16">
        <f t="shared" si="12"/>
        <v>-6.4746596256228361E-2</v>
      </c>
    </row>
    <row r="30" spans="1:25" x14ac:dyDescent="0.25">
      <c r="B30" s="16">
        <f t="shared" si="9"/>
        <v>0.45707850930924182</v>
      </c>
      <c r="C30" s="16" t="s">
        <v>33</v>
      </c>
      <c r="D30" s="16">
        <f t="shared" si="10"/>
        <v>-0.22037214113199666</v>
      </c>
      <c r="F30" s="16">
        <f t="shared" si="11"/>
        <v>0.45707850930924182</v>
      </c>
      <c r="G30" s="16" t="s">
        <v>33</v>
      </c>
      <c r="H30" s="16">
        <f t="shared" si="12"/>
        <v>0.22037214113199666</v>
      </c>
    </row>
    <row r="31" spans="1:25" x14ac:dyDescent="0.25">
      <c r="B31" s="16">
        <f t="shared" si="9"/>
        <v>0.45707850930924182</v>
      </c>
      <c r="C31" s="16" t="s">
        <v>33</v>
      </c>
      <c r="D31" s="16">
        <f t="shared" si="10"/>
        <v>-0.23735050691445717</v>
      </c>
      <c r="F31" s="16">
        <f t="shared" si="11"/>
        <v>0.45707850930924182</v>
      </c>
      <c r="G31" s="16" t="s">
        <v>33</v>
      </c>
      <c r="H31" s="16">
        <f t="shared" si="12"/>
        <v>0.23735050691445717</v>
      </c>
    </row>
    <row r="32" spans="1:25" x14ac:dyDescent="0.25">
      <c r="B32" s="16">
        <f t="shared" si="9"/>
        <v>0.45707850930924182</v>
      </c>
      <c r="C32" s="16" t="s">
        <v>33</v>
      </c>
      <c r="D32" s="16">
        <f t="shared" si="10"/>
        <v>-0.28439016764763853</v>
      </c>
      <c r="F32" s="16">
        <f t="shared" si="11"/>
        <v>0.45707850930924182</v>
      </c>
      <c r="G32" s="16" t="s">
        <v>33</v>
      </c>
      <c r="H32" s="16">
        <f t="shared" si="12"/>
        <v>0.28439016764763853</v>
      </c>
    </row>
    <row r="33" spans="2:8" x14ac:dyDescent="0.25">
      <c r="B33" s="16">
        <f t="shared" si="9"/>
        <v>0.45707850930924182</v>
      </c>
      <c r="C33" s="16" t="s">
        <v>33</v>
      </c>
      <c r="D33" s="16">
        <f t="shared" si="10"/>
        <v>-0.45707850930774496</v>
      </c>
      <c r="F33" s="16">
        <f t="shared" si="11"/>
        <v>0.45707850930924182</v>
      </c>
      <c r="G33" s="16" t="s">
        <v>33</v>
      </c>
      <c r="H33" s="16">
        <f t="shared" si="12"/>
        <v>0.45707850930774496</v>
      </c>
    </row>
    <row r="34" spans="2:8" x14ac:dyDescent="0.25">
      <c r="B34" s="16">
        <f t="shared" si="9"/>
        <v>0.45707850930924182</v>
      </c>
      <c r="C34" s="16" t="s">
        <v>33</v>
      </c>
      <c r="D34" s="16">
        <f t="shared" si="10"/>
        <v>4.5137747659135252E-2</v>
      </c>
      <c r="F34" s="16">
        <f t="shared" si="11"/>
        <v>0.45707850930924182</v>
      </c>
      <c r="G34" s="16" t="s">
        <v>33</v>
      </c>
      <c r="H34" s="16">
        <f t="shared" si="12"/>
        <v>-4.5137747659135252E-2</v>
      </c>
    </row>
    <row r="35" spans="2:8" x14ac:dyDescent="0.25">
      <c r="B35" s="16">
        <f t="shared" si="9"/>
        <v>0.45707850930924182</v>
      </c>
      <c r="C35" s="16" t="s">
        <v>33</v>
      </c>
      <c r="D35" s="16">
        <f t="shared" si="10"/>
        <v>0.21611081765381535</v>
      </c>
      <c r="F35" s="16">
        <f t="shared" si="11"/>
        <v>0.45707850930924182</v>
      </c>
      <c r="G35" s="16" t="s">
        <v>33</v>
      </c>
      <c r="H35" s="16">
        <f t="shared" si="12"/>
        <v>-0.21611081765381535</v>
      </c>
    </row>
    <row r="36" spans="2:8" x14ac:dyDescent="0.25">
      <c r="B36" s="16">
        <f t="shared" si="9"/>
        <v>0.45707850930924182</v>
      </c>
      <c r="C36" s="16" t="s">
        <v>33</v>
      </c>
      <c r="D36" s="16">
        <f t="shared" si="10"/>
        <v>0.22518472830023617</v>
      </c>
      <c r="F36" s="16">
        <f t="shared" si="11"/>
        <v>0.45707850930924182</v>
      </c>
      <c r="G36" s="16" t="s">
        <v>33</v>
      </c>
      <c r="H36" s="16">
        <f t="shared" si="12"/>
        <v>-0.22518472830023617</v>
      </c>
    </row>
    <row r="37" spans="2:8" x14ac:dyDescent="0.25">
      <c r="B37" s="16">
        <f t="shared" si="9"/>
        <v>0.45707850930924182</v>
      </c>
      <c r="C37" s="16" t="s">
        <v>33</v>
      </c>
      <c r="D37" s="16">
        <f t="shared" si="10"/>
        <v>0.21902647175724832</v>
      </c>
      <c r="F37" s="16">
        <f t="shared" si="11"/>
        <v>0.45707850930924182</v>
      </c>
      <c r="G37" s="16" t="s">
        <v>33</v>
      </c>
      <c r="H37" s="16">
        <f t="shared" si="12"/>
        <v>-0.21902647175724832</v>
      </c>
    </row>
    <row r="38" spans="2:8" x14ac:dyDescent="0.25">
      <c r="B38" s="16">
        <f t="shared" si="9"/>
        <v>0.45707850930924182</v>
      </c>
      <c r="C38" s="16" t="s">
        <v>33</v>
      </c>
      <c r="D38" s="16">
        <f t="shared" si="10"/>
        <v>-0.14090363496002123</v>
      </c>
      <c r="F38" s="16">
        <f t="shared" si="11"/>
        <v>0.45707850930924182</v>
      </c>
      <c r="G38" s="16" t="s">
        <v>33</v>
      </c>
      <c r="H38" s="16">
        <f t="shared" si="12"/>
        <v>0.14090363496002123</v>
      </c>
    </row>
    <row r="39" spans="2:8" x14ac:dyDescent="0.25">
      <c r="B39" s="16">
        <f t="shared" si="9"/>
        <v>0.45707850930924182</v>
      </c>
      <c r="C39" s="16" t="s">
        <v>33</v>
      </c>
      <c r="D39" s="16">
        <f t="shared" si="10"/>
        <v>9.4570805584811346E-2</v>
      </c>
      <c r="F39" s="16">
        <f t="shared" si="11"/>
        <v>0.45707850930924182</v>
      </c>
      <c r="G39" s="16" t="s">
        <v>33</v>
      </c>
      <c r="H39" s="16">
        <f t="shared" si="12"/>
        <v>-9.4570805584811346E-2</v>
      </c>
    </row>
    <row r="40" spans="2:8" x14ac:dyDescent="0.25">
      <c r="B40" s="16">
        <f t="shared" si="9"/>
        <v>0.45707850930924182</v>
      </c>
      <c r="C40" s="16" t="s">
        <v>33</v>
      </c>
      <c r="D40" s="16">
        <f t="shared" si="10"/>
        <v>0.287255938148129</v>
      </c>
      <c r="F40" s="16">
        <f t="shared" si="11"/>
        <v>0.45707850930924182</v>
      </c>
      <c r="G40" s="16" t="s">
        <v>33</v>
      </c>
      <c r="H40" s="16">
        <f t="shared" si="12"/>
        <v>-0.287255938148129</v>
      </c>
    </row>
    <row r="41" spans="2:8" x14ac:dyDescent="0.25">
      <c r="B41" s="18"/>
    </row>
  </sheetData>
  <mergeCells count="4">
    <mergeCell ref="M4:N4"/>
    <mergeCell ref="M2:R2"/>
    <mergeCell ref="T4:U4"/>
    <mergeCell ref="T2:Y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60"/>
  <sheetViews>
    <sheetView zoomScaleNormal="100" workbookViewId="0">
      <selection activeCell="AA61" sqref="AA61"/>
    </sheetView>
  </sheetViews>
  <sheetFormatPr defaultRowHeight="15" x14ac:dyDescent="0.25"/>
  <cols>
    <col min="1" max="4" width="9.140625" style="9"/>
    <col min="5" max="5" width="18.28515625" style="9" customWidth="1"/>
    <col min="6" max="6" width="23.85546875" style="9" customWidth="1"/>
    <col min="7" max="7" width="26.7109375" style="9" customWidth="1"/>
    <col min="8" max="16384" width="9.140625" style="9"/>
  </cols>
  <sheetData>
    <row r="1" spans="2:27" ht="15.75" thickBot="1" x14ac:dyDescent="0.3">
      <c r="B1" s="33" t="s">
        <v>8</v>
      </c>
      <c r="F1" s="34" t="s">
        <v>41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2:27" x14ac:dyDescent="0.25">
      <c r="B2" s="35" t="s">
        <v>6</v>
      </c>
      <c r="C2" s="35" t="s">
        <v>7</v>
      </c>
      <c r="F2" s="67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2:27" ht="15.75" thickBot="1" x14ac:dyDescent="0.3">
      <c r="B3" s="36">
        <v>1</v>
      </c>
      <c r="C3" s="37" t="s">
        <v>2</v>
      </c>
      <c r="D3" s="37">
        <v>1</v>
      </c>
      <c r="F3" s="20"/>
      <c r="G3" s="65" t="s">
        <v>43</v>
      </c>
      <c r="H3" s="65">
        <v>1</v>
      </c>
      <c r="I3" s="65">
        <v>2</v>
      </c>
      <c r="J3" s="65">
        <v>3</v>
      </c>
      <c r="K3" s="65">
        <v>4</v>
      </c>
      <c r="L3" s="65">
        <v>5</v>
      </c>
      <c r="M3" s="65">
        <v>6</v>
      </c>
      <c r="N3" s="65">
        <v>7</v>
      </c>
      <c r="O3" s="65">
        <v>8</v>
      </c>
      <c r="P3" s="65">
        <v>9</v>
      </c>
      <c r="Q3" s="65">
        <v>10</v>
      </c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2:27" x14ac:dyDescent="0.25">
      <c r="B4" s="38">
        <v>2</v>
      </c>
      <c r="C4" s="39" t="s">
        <v>2</v>
      </c>
      <c r="D4" s="39">
        <v>1</v>
      </c>
      <c r="F4" s="103" t="s">
        <v>42</v>
      </c>
      <c r="G4" s="66" t="s">
        <v>51</v>
      </c>
      <c r="H4" s="65">
        <v>0</v>
      </c>
      <c r="I4" s="65">
        <v>0</v>
      </c>
      <c r="J4" s="65">
        <v>1</v>
      </c>
      <c r="K4" s="65">
        <v>1</v>
      </c>
      <c r="L4" s="65">
        <v>1</v>
      </c>
      <c r="M4" s="65">
        <v>1</v>
      </c>
      <c r="N4" s="65">
        <v>1</v>
      </c>
      <c r="O4" s="65">
        <v>0</v>
      </c>
      <c r="P4" s="65">
        <v>1</v>
      </c>
      <c r="Q4" s="65">
        <v>0</v>
      </c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2:27" ht="15.75" thickBot="1" x14ac:dyDescent="0.3">
      <c r="B5" s="40">
        <v>3</v>
      </c>
      <c r="C5" s="41" t="s">
        <v>3</v>
      </c>
      <c r="D5" s="41">
        <v>1</v>
      </c>
      <c r="F5" s="105"/>
      <c r="G5" s="66" t="s">
        <v>52</v>
      </c>
      <c r="H5" s="65">
        <v>1</v>
      </c>
      <c r="I5" s="65">
        <v>1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1</v>
      </c>
      <c r="P5" s="65">
        <v>0</v>
      </c>
      <c r="Q5" s="65">
        <v>1</v>
      </c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2:27" ht="15.75" thickBot="1" x14ac:dyDescent="0.3">
      <c r="B6" s="42">
        <v>4</v>
      </c>
      <c r="C6" s="43" t="s">
        <v>4</v>
      </c>
      <c r="D6" s="43">
        <v>1</v>
      </c>
      <c r="F6" s="69"/>
      <c r="G6" s="65" t="s">
        <v>50</v>
      </c>
      <c r="H6" s="65">
        <f t="shared" ref="H6:Q6" si="0">H4+H5</f>
        <v>1</v>
      </c>
      <c r="I6" s="65">
        <f t="shared" si="0"/>
        <v>1</v>
      </c>
      <c r="J6" s="65">
        <f t="shared" si="0"/>
        <v>1</v>
      </c>
      <c r="K6" s="65">
        <f t="shared" si="0"/>
        <v>1</v>
      </c>
      <c r="L6" s="65">
        <f t="shared" si="0"/>
        <v>1</v>
      </c>
      <c r="M6" s="65">
        <f t="shared" si="0"/>
        <v>1</v>
      </c>
      <c r="N6" s="65">
        <f t="shared" si="0"/>
        <v>1</v>
      </c>
      <c r="O6" s="65">
        <f t="shared" si="0"/>
        <v>1</v>
      </c>
      <c r="P6" s="65">
        <f t="shared" si="0"/>
        <v>1</v>
      </c>
      <c r="Q6" s="65">
        <f t="shared" si="0"/>
        <v>1</v>
      </c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2:27" x14ac:dyDescent="0.25">
      <c r="B7" s="44">
        <v>5</v>
      </c>
      <c r="C7" s="45" t="s">
        <v>5</v>
      </c>
      <c r="D7" s="45">
        <v>1</v>
      </c>
      <c r="F7" s="103" t="s">
        <v>28</v>
      </c>
      <c r="G7" s="131" t="s">
        <v>44</v>
      </c>
      <c r="H7" s="46" t="s">
        <v>45</v>
      </c>
      <c r="I7" s="47" t="s">
        <v>45</v>
      </c>
      <c r="J7" s="47" t="s">
        <v>45</v>
      </c>
      <c r="K7" s="47" t="s">
        <v>45</v>
      </c>
      <c r="L7" s="47" t="s">
        <v>45</v>
      </c>
      <c r="M7" s="47" t="s">
        <v>45</v>
      </c>
      <c r="N7" s="47" t="s">
        <v>45</v>
      </c>
      <c r="O7" s="47" t="s">
        <v>45</v>
      </c>
      <c r="P7" s="47" t="s">
        <v>45</v>
      </c>
      <c r="Q7" s="48" t="s">
        <v>45</v>
      </c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2:27" x14ac:dyDescent="0.25">
      <c r="B8" s="38">
        <v>6</v>
      </c>
      <c r="C8" s="39" t="s">
        <v>2</v>
      </c>
      <c r="D8" s="39">
        <v>1</v>
      </c>
      <c r="F8" s="104"/>
      <c r="G8" s="132"/>
      <c r="H8" s="56">
        <v>1</v>
      </c>
      <c r="I8" s="54">
        <v>1</v>
      </c>
      <c r="J8" s="54">
        <v>1</v>
      </c>
      <c r="K8" s="54">
        <v>1</v>
      </c>
      <c r="L8" s="54">
        <v>1</v>
      </c>
      <c r="M8" s="54">
        <v>1</v>
      </c>
      <c r="N8" s="54">
        <v>1</v>
      </c>
      <c r="O8" s="54">
        <v>1</v>
      </c>
      <c r="P8" s="54">
        <v>1</v>
      </c>
      <c r="Q8" s="55">
        <v>1</v>
      </c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2:27" x14ac:dyDescent="0.25">
      <c r="B9" s="42">
        <v>7</v>
      </c>
      <c r="C9" s="43" t="s">
        <v>4</v>
      </c>
      <c r="D9" s="43">
        <v>1</v>
      </c>
      <c r="F9" s="104"/>
      <c r="G9" s="133" t="s">
        <v>46</v>
      </c>
      <c r="H9" s="127">
        <f>SUM(H5:Q5)</f>
        <v>4</v>
      </c>
      <c r="I9" s="49" t="s">
        <v>33</v>
      </c>
      <c r="J9" s="57">
        <v>4</v>
      </c>
      <c r="K9" s="20"/>
      <c r="L9" s="20"/>
      <c r="M9" s="20"/>
      <c r="N9" s="20"/>
      <c r="O9" s="20"/>
      <c r="P9" s="20"/>
      <c r="Q9" s="61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2:27" x14ac:dyDescent="0.25">
      <c r="B10" s="44">
        <v>8</v>
      </c>
      <c r="C10" s="45" t="s">
        <v>5</v>
      </c>
      <c r="D10" s="45">
        <v>1</v>
      </c>
      <c r="F10" s="104"/>
      <c r="G10" s="132"/>
      <c r="H10" s="126"/>
      <c r="I10" s="50" t="s">
        <v>47</v>
      </c>
      <c r="J10" s="58">
        <v>6</v>
      </c>
      <c r="K10" s="20"/>
      <c r="L10" s="20"/>
      <c r="M10" s="20"/>
      <c r="N10" s="20"/>
      <c r="O10" s="20"/>
      <c r="P10" s="20"/>
      <c r="Q10" s="61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2:27" x14ac:dyDescent="0.25">
      <c r="B11" s="38">
        <v>9</v>
      </c>
      <c r="C11" s="39" t="s">
        <v>2</v>
      </c>
      <c r="D11" s="39">
        <v>1</v>
      </c>
      <c r="F11" s="104"/>
      <c r="G11" s="133" t="s">
        <v>48</v>
      </c>
      <c r="H11" s="109">
        <f>SUM(M5:Q5)</f>
        <v>2</v>
      </c>
      <c r="I11" s="116" t="s">
        <v>45</v>
      </c>
      <c r="J11" s="117">
        <v>2</v>
      </c>
      <c r="K11" s="129"/>
      <c r="L11" s="129"/>
      <c r="M11" s="20"/>
      <c r="N11" s="20"/>
      <c r="O11" s="20"/>
      <c r="P11" s="20"/>
      <c r="Q11" s="61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2:27" ht="15.75" thickBot="1" x14ac:dyDescent="0.3">
      <c r="B12" s="42">
        <v>10</v>
      </c>
      <c r="C12" s="43" t="s">
        <v>4</v>
      </c>
      <c r="D12" s="43">
        <v>1</v>
      </c>
      <c r="F12" s="105"/>
      <c r="G12" s="134"/>
      <c r="H12" s="87"/>
      <c r="I12" s="89"/>
      <c r="J12" s="100"/>
      <c r="K12" s="130"/>
      <c r="L12" s="130"/>
      <c r="M12" s="62"/>
      <c r="N12" s="62"/>
      <c r="O12" s="62"/>
      <c r="P12" s="62"/>
      <c r="Q12" s="63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2:27" ht="15.75" thickBot="1" x14ac:dyDescent="0.3">
      <c r="B13" s="40">
        <v>11</v>
      </c>
      <c r="C13" s="41" t="s">
        <v>3</v>
      </c>
      <c r="D13" s="41">
        <v>1</v>
      </c>
      <c r="F13" s="20"/>
      <c r="G13" s="68"/>
      <c r="H13" s="68"/>
      <c r="I13" s="68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2:27" ht="15.75" thickBot="1" x14ac:dyDescent="0.3">
      <c r="B14" s="44">
        <v>12</v>
      </c>
      <c r="C14" s="45" t="s">
        <v>5</v>
      </c>
      <c r="D14" s="45">
        <v>1</v>
      </c>
      <c r="F14" s="20"/>
      <c r="G14" s="53" t="s">
        <v>49</v>
      </c>
      <c r="H14" s="59" t="s">
        <v>4</v>
      </c>
      <c r="I14" s="59" t="s">
        <v>4</v>
      </c>
      <c r="J14" s="59" t="s">
        <v>3</v>
      </c>
      <c r="K14" s="59" t="s">
        <v>3</v>
      </c>
      <c r="L14" s="59" t="s">
        <v>3</v>
      </c>
      <c r="M14" s="59" t="s">
        <v>3</v>
      </c>
      <c r="N14" s="59" t="s">
        <v>3</v>
      </c>
      <c r="O14" s="59" t="s">
        <v>4</v>
      </c>
      <c r="P14" s="59" t="s">
        <v>3</v>
      </c>
      <c r="Q14" s="60" t="s">
        <v>4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2:27" x14ac:dyDescent="0.25">
      <c r="B15" s="42">
        <v>13</v>
      </c>
      <c r="C15" s="43" t="s">
        <v>4</v>
      </c>
      <c r="D15" s="43">
        <v>1</v>
      </c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2:27" ht="15.75" thickBot="1" x14ac:dyDescent="0.3">
      <c r="B16" s="44">
        <v>14</v>
      </c>
      <c r="C16" s="45" t="s">
        <v>5</v>
      </c>
      <c r="D16" s="45">
        <v>1</v>
      </c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2:27" ht="15.75" thickBot="1" x14ac:dyDescent="0.3">
      <c r="B17" s="38">
        <v>15</v>
      </c>
      <c r="C17" s="39" t="s">
        <v>2</v>
      </c>
      <c r="D17" s="39">
        <v>1</v>
      </c>
      <c r="F17" s="34" t="s">
        <v>61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2:27" x14ac:dyDescent="0.25">
      <c r="B18" s="42">
        <v>16</v>
      </c>
      <c r="C18" s="43" t="s">
        <v>4</v>
      </c>
      <c r="D18" s="43">
        <v>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2:27" ht="15.75" thickBot="1" x14ac:dyDescent="0.3">
      <c r="B19" s="40">
        <v>17</v>
      </c>
      <c r="C19" s="41" t="s">
        <v>3</v>
      </c>
      <c r="D19" s="41">
        <v>1</v>
      </c>
      <c r="F19" s="20"/>
      <c r="G19" s="65" t="s">
        <v>53</v>
      </c>
      <c r="H19" s="65">
        <v>1</v>
      </c>
      <c r="I19" s="65">
        <v>2</v>
      </c>
      <c r="J19" s="65">
        <v>3</v>
      </c>
      <c r="K19" s="65">
        <v>4</v>
      </c>
      <c r="L19" s="65">
        <v>5</v>
      </c>
      <c r="M19" s="65">
        <v>6</v>
      </c>
      <c r="N19" s="65">
        <v>7</v>
      </c>
      <c r="O19" s="65">
        <v>8</v>
      </c>
      <c r="P19" s="65">
        <v>9</v>
      </c>
      <c r="Q19" s="65">
        <v>10</v>
      </c>
      <c r="R19" s="65">
        <v>11</v>
      </c>
      <c r="S19" s="65">
        <v>12</v>
      </c>
      <c r="T19" s="65">
        <v>13</v>
      </c>
      <c r="U19" s="65">
        <v>14</v>
      </c>
      <c r="V19" s="65">
        <v>15</v>
      </c>
      <c r="W19" s="65">
        <v>16</v>
      </c>
      <c r="X19" s="65">
        <v>17</v>
      </c>
      <c r="Y19" s="65">
        <v>18</v>
      </c>
      <c r="Z19" s="20"/>
      <c r="AA19" s="20"/>
    </row>
    <row r="20" spans="2:27" x14ac:dyDescent="0.25">
      <c r="B20" s="51">
        <v>18</v>
      </c>
      <c r="C20" s="52" t="s">
        <v>4</v>
      </c>
      <c r="D20" s="52">
        <v>1</v>
      </c>
      <c r="F20" s="103" t="s">
        <v>42</v>
      </c>
      <c r="G20" s="66" t="s">
        <v>3</v>
      </c>
      <c r="H20" s="65">
        <v>0</v>
      </c>
      <c r="I20" s="65">
        <v>0</v>
      </c>
      <c r="J20" s="65">
        <v>0</v>
      </c>
      <c r="K20" s="65">
        <v>0</v>
      </c>
      <c r="L20" s="65">
        <v>1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1</v>
      </c>
      <c r="W20" s="65">
        <v>1</v>
      </c>
      <c r="X20" s="65">
        <v>1</v>
      </c>
      <c r="Y20" s="65">
        <v>1</v>
      </c>
      <c r="Z20" s="20"/>
      <c r="AA20" s="20"/>
    </row>
    <row r="21" spans="2:27" x14ac:dyDescent="0.25">
      <c r="F21" s="104"/>
      <c r="G21" s="66" t="s">
        <v>4</v>
      </c>
      <c r="H21" s="65">
        <v>1</v>
      </c>
      <c r="I21" s="65">
        <v>1</v>
      </c>
      <c r="J21" s="65">
        <v>1</v>
      </c>
      <c r="K21" s="65">
        <v>1</v>
      </c>
      <c r="L21" s="65">
        <v>0</v>
      </c>
      <c r="M21" s="65">
        <v>1</v>
      </c>
      <c r="N21" s="65">
        <v>1</v>
      </c>
      <c r="O21" s="65">
        <v>1</v>
      </c>
      <c r="P21" s="65">
        <v>1</v>
      </c>
      <c r="Q21" s="65">
        <v>0</v>
      </c>
      <c r="R21" s="65">
        <v>1</v>
      </c>
      <c r="S21" s="65">
        <v>1</v>
      </c>
      <c r="T21" s="65">
        <v>1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20"/>
      <c r="AA21" s="20"/>
    </row>
    <row r="22" spans="2:27" x14ac:dyDescent="0.25">
      <c r="F22" s="104"/>
      <c r="G22" s="66" t="s">
        <v>2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20"/>
      <c r="AA22" s="20"/>
    </row>
    <row r="23" spans="2:27" ht="15.75" thickBot="1" x14ac:dyDescent="0.3">
      <c r="F23" s="105"/>
      <c r="G23" s="66" t="s">
        <v>5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1</v>
      </c>
      <c r="R23" s="65">
        <v>0</v>
      </c>
      <c r="S23" s="65">
        <v>0</v>
      </c>
      <c r="T23" s="65">
        <v>0</v>
      </c>
      <c r="U23" s="65">
        <v>1</v>
      </c>
      <c r="V23" s="65">
        <v>0</v>
      </c>
      <c r="W23" s="65">
        <v>0</v>
      </c>
      <c r="X23" s="65">
        <v>0</v>
      </c>
      <c r="Y23" s="65">
        <v>0</v>
      </c>
      <c r="Z23" s="20"/>
      <c r="AA23" s="20"/>
    </row>
    <row r="24" spans="2:27" ht="15.75" thickBot="1" x14ac:dyDescent="0.3">
      <c r="F24" s="69"/>
      <c r="G24" s="65" t="s">
        <v>54</v>
      </c>
      <c r="H24" s="65">
        <f t="shared" ref="H24:Y24" si="1">SUM(H20:H23)</f>
        <v>1</v>
      </c>
      <c r="I24" s="65">
        <f t="shared" si="1"/>
        <v>1</v>
      </c>
      <c r="J24" s="65">
        <f t="shared" si="1"/>
        <v>1</v>
      </c>
      <c r="K24" s="65">
        <f t="shared" si="1"/>
        <v>1</v>
      </c>
      <c r="L24" s="65">
        <f t="shared" si="1"/>
        <v>1</v>
      </c>
      <c r="M24" s="65">
        <f t="shared" si="1"/>
        <v>1</v>
      </c>
      <c r="N24" s="65">
        <f t="shared" si="1"/>
        <v>1</v>
      </c>
      <c r="O24" s="65">
        <f t="shared" si="1"/>
        <v>1</v>
      </c>
      <c r="P24" s="65">
        <f t="shared" si="1"/>
        <v>1</v>
      </c>
      <c r="Q24" s="65">
        <f t="shared" si="1"/>
        <v>1</v>
      </c>
      <c r="R24" s="65">
        <f t="shared" si="1"/>
        <v>1</v>
      </c>
      <c r="S24" s="65">
        <f t="shared" si="1"/>
        <v>1</v>
      </c>
      <c r="T24" s="65">
        <f t="shared" si="1"/>
        <v>1</v>
      </c>
      <c r="U24" s="65">
        <f t="shared" si="1"/>
        <v>1</v>
      </c>
      <c r="V24" s="65">
        <f t="shared" si="1"/>
        <v>1</v>
      </c>
      <c r="W24" s="65">
        <f t="shared" si="1"/>
        <v>1</v>
      </c>
      <c r="X24" s="65">
        <f t="shared" si="1"/>
        <v>1</v>
      </c>
      <c r="Y24" s="65">
        <f t="shared" si="1"/>
        <v>1</v>
      </c>
      <c r="Z24" s="20"/>
      <c r="AA24" s="20"/>
    </row>
    <row r="25" spans="2:27" x14ac:dyDescent="0.25">
      <c r="F25" s="122" t="s">
        <v>80</v>
      </c>
      <c r="G25" s="125" t="s">
        <v>55</v>
      </c>
      <c r="H25" s="46" t="s">
        <v>45</v>
      </c>
      <c r="I25" s="47" t="s">
        <v>45</v>
      </c>
      <c r="J25" s="47" t="s">
        <v>45</v>
      </c>
      <c r="K25" s="47" t="s">
        <v>45</v>
      </c>
      <c r="L25" s="47" t="s">
        <v>45</v>
      </c>
      <c r="M25" s="47" t="s">
        <v>45</v>
      </c>
      <c r="N25" s="47" t="s">
        <v>45</v>
      </c>
      <c r="O25" s="47" t="s">
        <v>45</v>
      </c>
      <c r="P25" s="47" t="s">
        <v>45</v>
      </c>
      <c r="Q25" s="47" t="s">
        <v>45</v>
      </c>
      <c r="R25" s="47" t="s">
        <v>45</v>
      </c>
      <c r="S25" s="47" t="s">
        <v>45</v>
      </c>
      <c r="T25" s="47" t="s">
        <v>45</v>
      </c>
      <c r="U25" s="47" t="s">
        <v>45</v>
      </c>
      <c r="V25" s="47" t="s">
        <v>45</v>
      </c>
      <c r="W25" s="47" t="s">
        <v>45</v>
      </c>
      <c r="X25" s="47" t="s">
        <v>45</v>
      </c>
      <c r="Y25" s="48" t="s">
        <v>45</v>
      </c>
      <c r="Z25" s="20"/>
      <c r="AA25" s="20"/>
    </row>
    <row r="26" spans="2:27" x14ac:dyDescent="0.25">
      <c r="F26" s="123"/>
      <c r="G26" s="126"/>
      <c r="H26" s="56">
        <v>1</v>
      </c>
      <c r="I26" s="54">
        <v>1</v>
      </c>
      <c r="J26" s="54">
        <v>1</v>
      </c>
      <c r="K26" s="54">
        <v>1</v>
      </c>
      <c r="L26" s="54">
        <v>1</v>
      </c>
      <c r="M26" s="54">
        <v>1</v>
      </c>
      <c r="N26" s="54">
        <v>1</v>
      </c>
      <c r="O26" s="54">
        <v>1</v>
      </c>
      <c r="P26" s="54">
        <v>1</v>
      </c>
      <c r="Q26" s="54">
        <v>1</v>
      </c>
      <c r="R26" s="54">
        <v>1</v>
      </c>
      <c r="S26" s="54">
        <v>1</v>
      </c>
      <c r="T26" s="54">
        <v>1</v>
      </c>
      <c r="U26" s="54">
        <v>1</v>
      </c>
      <c r="V26" s="54">
        <v>1</v>
      </c>
      <c r="W26" s="54">
        <v>1</v>
      </c>
      <c r="X26" s="54">
        <v>1</v>
      </c>
      <c r="Y26" s="55">
        <v>1</v>
      </c>
      <c r="Z26" s="20"/>
      <c r="AA26" s="20"/>
    </row>
    <row r="27" spans="2:27" x14ac:dyDescent="0.25">
      <c r="F27" s="123"/>
      <c r="G27" s="109" t="s">
        <v>56</v>
      </c>
      <c r="H27" s="109">
        <f>SUM(H21:Y22)</f>
        <v>11</v>
      </c>
      <c r="I27" s="49" t="s">
        <v>33</v>
      </c>
      <c r="J27" s="57">
        <v>7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71"/>
      <c r="Z27" s="71"/>
      <c r="AA27" s="20"/>
    </row>
    <row r="28" spans="2:27" x14ac:dyDescent="0.25">
      <c r="F28" s="123"/>
      <c r="G28" s="110"/>
      <c r="H28" s="110"/>
      <c r="I28" s="54" t="s">
        <v>47</v>
      </c>
      <c r="J28" s="64">
        <v>11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71"/>
      <c r="Z28" s="71"/>
      <c r="AA28" s="20"/>
    </row>
    <row r="29" spans="2:27" x14ac:dyDescent="0.25">
      <c r="F29" s="123"/>
      <c r="G29" s="127" t="s">
        <v>57</v>
      </c>
      <c r="H29" s="109">
        <f>SUM(U21:Y22)</f>
        <v>0</v>
      </c>
      <c r="I29" s="116" t="s">
        <v>47</v>
      </c>
      <c r="J29" s="117">
        <v>3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71"/>
      <c r="Z29" s="71"/>
      <c r="AA29" s="20"/>
    </row>
    <row r="30" spans="2:27" x14ac:dyDescent="0.25">
      <c r="F30" s="123"/>
      <c r="G30" s="128"/>
      <c r="H30" s="86"/>
      <c r="I30" s="88"/>
      <c r="J30" s="99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71"/>
      <c r="Z30" s="71"/>
      <c r="AA30" s="20"/>
    </row>
    <row r="31" spans="2:27" x14ac:dyDescent="0.25">
      <c r="F31" s="123"/>
      <c r="G31" s="118" t="s">
        <v>58</v>
      </c>
      <c r="H31" s="109" t="s">
        <v>59</v>
      </c>
      <c r="I31" s="116"/>
      <c r="J31" s="49"/>
      <c r="K31" s="116" t="s">
        <v>60</v>
      </c>
      <c r="L31" s="117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71"/>
      <c r="Z31" s="71"/>
      <c r="AA31" s="20"/>
    </row>
    <row r="32" spans="2:27" x14ac:dyDescent="0.25">
      <c r="F32" s="123"/>
      <c r="G32" s="101"/>
      <c r="H32" s="86">
        <f>(4*SUM(H21:Y22))+(2*(SUM(H20:Y20)+SUM(H23:Y23)))</f>
        <v>58</v>
      </c>
      <c r="I32" s="88"/>
      <c r="J32" s="88" t="s">
        <v>45</v>
      </c>
      <c r="K32" s="119">
        <f t="shared" ref="K32" si="2">4*SUM(D3,D4,D6,D8,D9,D11,D12,D15,D17,D18,D20,)+2*SUM(D5,D7,D10,D13,D14,D16,D19,)</f>
        <v>58</v>
      </c>
      <c r="L32" s="99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71"/>
      <c r="Z32" s="71"/>
      <c r="AA32" s="20"/>
    </row>
    <row r="33" spans="6:28" ht="15.75" thickBot="1" x14ac:dyDescent="0.3">
      <c r="F33" s="124"/>
      <c r="G33" s="102"/>
      <c r="H33" s="86"/>
      <c r="I33" s="119"/>
      <c r="J33" s="119"/>
      <c r="K33" s="120"/>
      <c r="L33" s="12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</row>
    <row r="34" spans="6:28" ht="15" customHeight="1" x14ac:dyDescent="0.25">
      <c r="F34" s="93" t="s">
        <v>79</v>
      </c>
      <c r="G34" s="111" t="s">
        <v>78</v>
      </c>
      <c r="H34" s="85" t="s">
        <v>29</v>
      </c>
      <c r="I34" s="85"/>
      <c r="J34" s="85"/>
      <c r="K34" s="75"/>
      <c r="L34" s="65">
        <v>5</v>
      </c>
      <c r="M34" s="65">
        <v>6</v>
      </c>
      <c r="N34" s="65">
        <v>7</v>
      </c>
      <c r="O34" s="65">
        <v>8</v>
      </c>
      <c r="P34" s="65">
        <v>9</v>
      </c>
      <c r="Q34" s="65">
        <v>10</v>
      </c>
      <c r="R34" s="65">
        <v>11</v>
      </c>
      <c r="S34" s="65">
        <v>12</v>
      </c>
      <c r="T34" s="65">
        <v>13</v>
      </c>
      <c r="U34" s="65">
        <v>14</v>
      </c>
      <c r="V34" s="65">
        <v>15</v>
      </c>
      <c r="W34" s="65">
        <v>16</v>
      </c>
      <c r="X34" s="65">
        <v>17</v>
      </c>
      <c r="Y34" s="65">
        <v>18</v>
      </c>
      <c r="Z34" s="75"/>
      <c r="AA34" s="75"/>
      <c r="AB34" s="72"/>
    </row>
    <row r="35" spans="6:28" x14ac:dyDescent="0.25">
      <c r="F35" s="94"/>
      <c r="G35" s="101"/>
      <c r="H35" s="85" t="s">
        <v>83</v>
      </c>
      <c r="I35" s="85"/>
      <c r="J35" s="85"/>
      <c r="K35" s="71"/>
      <c r="L35" s="65">
        <f t="shared" ref="L35:Y35" si="3" xml:space="preserve"> SUM(H20:L20)</f>
        <v>1</v>
      </c>
      <c r="M35" s="65">
        <f t="shared" si="3"/>
        <v>1</v>
      </c>
      <c r="N35" s="65">
        <f t="shared" si="3"/>
        <v>1</v>
      </c>
      <c r="O35" s="65">
        <f t="shared" si="3"/>
        <v>1</v>
      </c>
      <c r="P35" s="65">
        <f t="shared" si="3"/>
        <v>1</v>
      </c>
      <c r="Q35" s="65">
        <f t="shared" si="3"/>
        <v>0</v>
      </c>
      <c r="R35" s="65">
        <f t="shared" si="3"/>
        <v>0</v>
      </c>
      <c r="S35" s="65">
        <f t="shared" si="3"/>
        <v>0</v>
      </c>
      <c r="T35" s="65">
        <f t="shared" si="3"/>
        <v>0</v>
      </c>
      <c r="U35" s="65">
        <f t="shared" si="3"/>
        <v>0</v>
      </c>
      <c r="V35" s="65">
        <f t="shared" si="3"/>
        <v>1</v>
      </c>
      <c r="W35" s="65">
        <f t="shared" si="3"/>
        <v>2</v>
      </c>
      <c r="X35" s="65">
        <f t="shared" si="3"/>
        <v>3</v>
      </c>
      <c r="Y35" s="65">
        <f t="shared" si="3"/>
        <v>4</v>
      </c>
      <c r="Z35" s="109" t="s">
        <v>47</v>
      </c>
      <c r="AA35" s="96">
        <v>4</v>
      </c>
    </row>
    <row r="36" spans="6:28" x14ac:dyDescent="0.25">
      <c r="F36" s="94"/>
      <c r="G36" s="101"/>
      <c r="H36" s="85" t="s">
        <v>84</v>
      </c>
      <c r="I36" s="85"/>
      <c r="J36" s="85"/>
      <c r="K36" s="20"/>
      <c r="L36" s="65">
        <f t="shared" ref="L36:Y38" si="4">SUM(H21:L21)</f>
        <v>4</v>
      </c>
      <c r="M36" s="65">
        <f t="shared" si="4"/>
        <v>4</v>
      </c>
      <c r="N36" s="65">
        <f t="shared" si="4"/>
        <v>4</v>
      </c>
      <c r="O36" s="65">
        <f t="shared" si="4"/>
        <v>4</v>
      </c>
      <c r="P36" s="65">
        <f t="shared" si="4"/>
        <v>4</v>
      </c>
      <c r="Q36" s="65">
        <f t="shared" si="4"/>
        <v>4</v>
      </c>
      <c r="R36" s="65">
        <f t="shared" si="4"/>
        <v>4</v>
      </c>
      <c r="S36" s="65">
        <f t="shared" si="4"/>
        <v>4</v>
      </c>
      <c r="T36" s="65">
        <f t="shared" si="4"/>
        <v>4</v>
      </c>
      <c r="U36" s="65">
        <f t="shared" si="4"/>
        <v>3</v>
      </c>
      <c r="V36" s="65">
        <f t="shared" si="4"/>
        <v>3</v>
      </c>
      <c r="W36" s="65">
        <f t="shared" si="4"/>
        <v>2</v>
      </c>
      <c r="X36" s="65">
        <f t="shared" si="4"/>
        <v>1</v>
      </c>
      <c r="Y36" s="65">
        <f t="shared" si="4"/>
        <v>0</v>
      </c>
      <c r="Z36" s="86"/>
      <c r="AA36" s="97"/>
    </row>
    <row r="37" spans="6:28" x14ac:dyDescent="0.25">
      <c r="F37" s="94"/>
      <c r="G37" s="101"/>
      <c r="H37" s="85" t="s">
        <v>85</v>
      </c>
      <c r="I37" s="85"/>
      <c r="J37" s="85"/>
      <c r="K37" s="20"/>
      <c r="L37" s="65">
        <f t="shared" si="4"/>
        <v>0</v>
      </c>
      <c r="M37" s="65">
        <f t="shared" si="4"/>
        <v>0</v>
      </c>
      <c r="N37" s="65">
        <f t="shared" si="4"/>
        <v>0</v>
      </c>
      <c r="O37" s="65">
        <f t="shared" si="4"/>
        <v>0</v>
      </c>
      <c r="P37" s="65">
        <f t="shared" si="4"/>
        <v>0</v>
      </c>
      <c r="Q37" s="65">
        <f t="shared" si="4"/>
        <v>0</v>
      </c>
      <c r="R37" s="65">
        <f t="shared" si="4"/>
        <v>0</v>
      </c>
      <c r="S37" s="65">
        <f t="shared" si="4"/>
        <v>0</v>
      </c>
      <c r="T37" s="65">
        <f t="shared" si="4"/>
        <v>0</v>
      </c>
      <c r="U37" s="65">
        <f t="shared" si="4"/>
        <v>0</v>
      </c>
      <c r="V37" s="65">
        <f t="shared" si="4"/>
        <v>0</v>
      </c>
      <c r="W37" s="65">
        <f t="shared" si="4"/>
        <v>0</v>
      </c>
      <c r="X37" s="65">
        <f t="shared" si="4"/>
        <v>0</v>
      </c>
      <c r="Y37" s="65">
        <f t="shared" si="4"/>
        <v>0</v>
      </c>
      <c r="Z37" s="86"/>
      <c r="AA37" s="97"/>
    </row>
    <row r="38" spans="6:28" x14ac:dyDescent="0.25">
      <c r="F38" s="94"/>
      <c r="G38" s="112"/>
      <c r="H38" s="85" t="s">
        <v>86</v>
      </c>
      <c r="I38" s="85"/>
      <c r="J38" s="85"/>
      <c r="K38" s="73"/>
      <c r="L38" s="65">
        <f t="shared" si="4"/>
        <v>0</v>
      </c>
      <c r="M38" s="65">
        <f t="shared" si="4"/>
        <v>0</v>
      </c>
      <c r="N38" s="65">
        <f t="shared" si="4"/>
        <v>0</v>
      </c>
      <c r="O38" s="65">
        <f t="shared" si="4"/>
        <v>0</v>
      </c>
      <c r="P38" s="65">
        <f t="shared" si="4"/>
        <v>0</v>
      </c>
      <c r="Q38" s="65">
        <f t="shared" si="4"/>
        <v>1</v>
      </c>
      <c r="R38" s="65">
        <f t="shared" si="4"/>
        <v>1</v>
      </c>
      <c r="S38" s="65">
        <f t="shared" si="4"/>
        <v>1</v>
      </c>
      <c r="T38" s="65">
        <f t="shared" si="4"/>
        <v>1</v>
      </c>
      <c r="U38" s="65">
        <f t="shared" si="4"/>
        <v>2</v>
      </c>
      <c r="V38" s="65">
        <f t="shared" si="4"/>
        <v>1</v>
      </c>
      <c r="W38" s="65">
        <f t="shared" si="4"/>
        <v>1</v>
      </c>
      <c r="X38" s="65">
        <f t="shared" si="4"/>
        <v>1</v>
      </c>
      <c r="Y38" s="65">
        <f t="shared" si="4"/>
        <v>1</v>
      </c>
      <c r="Z38" s="110"/>
      <c r="AA38" s="98"/>
    </row>
    <row r="39" spans="6:28" x14ac:dyDescent="0.25">
      <c r="F39" s="94"/>
      <c r="G39" s="106" t="s">
        <v>77</v>
      </c>
      <c r="H39" s="84" t="s">
        <v>29</v>
      </c>
      <c r="I39" s="84"/>
      <c r="J39" s="84"/>
      <c r="K39" s="76">
        <v>4</v>
      </c>
      <c r="L39" s="77">
        <v>5</v>
      </c>
      <c r="M39" s="77">
        <v>6</v>
      </c>
      <c r="N39" s="77">
        <v>7</v>
      </c>
      <c r="O39" s="77">
        <v>8</v>
      </c>
      <c r="P39" s="77">
        <v>9</v>
      </c>
      <c r="Q39" s="77">
        <v>10</v>
      </c>
      <c r="R39" s="77">
        <v>11</v>
      </c>
      <c r="S39" s="77">
        <v>12</v>
      </c>
      <c r="T39" s="77">
        <v>13</v>
      </c>
      <c r="U39" s="77">
        <v>14</v>
      </c>
      <c r="V39" s="77">
        <v>15</v>
      </c>
      <c r="W39" s="77">
        <v>16</v>
      </c>
      <c r="X39" s="77">
        <v>17</v>
      </c>
      <c r="Y39" s="77">
        <v>18</v>
      </c>
      <c r="Z39" s="74"/>
      <c r="AA39" s="74"/>
      <c r="AB39" s="72"/>
    </row>
    <row r="40" spans="6:28" x14ac:dyDescent="0.25">
      <c r="F40" s="94"/>
      <c r="G40" s="107"/>
      <c r="H40" s="84" t="s">
        <v>76</v>
      </c>
      <c r="I40" s="84"/>
      <c r="J40" s="84"/>
      <c r="K40" s="78">
        <f t="shared" ref="K40:Y40" si="5">SUM(H20,I21,J20,K21)</f>
        <v>2</v>
      </c>
      <c r="L40" s="77">
        <f t="shared" si="5"/>
        <v>1</v>
      </c>
      <c r="M40" s="77">
        <f t="shared" si="5"/>
        <v>3</v>
      </c>
      <c r="N40" s="77">
        <f t="shared" si="5"/>
        <v>1</v>
      </c>
      <c r="O40" s="77">
        <f t="shared" si="5"/>
        <v>3</v>
      </c>
      <c r="P40" s="77">
        <f t="shared" si="5"/>
        <v>2</v>
      </c>
      <c r="Q40" s="77">
        <f t="shared" si="5"/>
        <v>1</v>
      </c>
      <c r="R40" s="77">
        <f t="shared" si="5"/>
        <v>2</v>
      </c>
      <c r="S40" s="77">
        <f t="shared" si="5"/>
        <v>1</v>
      </c>
      <c r="T40" s="77">
        <f t="shared" si="5"/>
        <v>2</v>
      </c>
      <c r="U40" s="77">
        <f t="shared" si="5"/>
        <v>1</v>
      </c>
      <c r="V40" s="77">
        <f t="shared" si="5"/>
        <v>1</v>
      </c>
      <c r="W40" s="77">
        <f t="shared" si="5"/>
        <v>1</v>
      </c>
      <c r="X40" s="77">
        <f t="shared" si="5"/>
        <v>1</v>
      </c>
      <c r="Y40" s="77">
        <f t="shared" si="5"/>
        <v>2</v>
      </c>
      <c r="Z40" s="113" t="s">
        <v>47</v>
      </c>
      <c r="AA40" s="90">
        <v>3</v>
      </c>
    </row>
    <row r="41" spans="6:28" x14ac:dyDescent="0.25">
      <c r="F41" s="94"/>
      <c r="G41" s="107"/>
      <c r="H41" s="84" t="s">
        <v>75</v>
      </c>
      <c r="I41" s="84"/>
      <c r="J41" s="84"/>
      <c r="K41" s="78">
        <f t="shared" ref="K41:Y41" si="6">SUM(H20,I22,J20,K22)</f>
        <v>0</v>
      </c>
      <c r="L41" s="77">
        <f t="shared" si="6"/>
        <v>0</v>
      </c>
      <c r="M41" s="77">
        <f t="shared" si="6"/>
        <v>1</v>
      </c>
      <c r="N41" s="77">
        <f t="shared" si="6"/>
        <v>0</v>
      </c>
      <c r="O41" s="77">
        <f t="shared" si="6"/>
        <v>1</v>
      </c>
      <c r="P41" s="77">
        <f t="shared" si="6"/>
        <v>0</v>
      </c>
      <c r="Q41" s="77">
        <f t="shared" si="6"/>
        <v>0</v>
      </c>
      <c r="R41" s="77">
        <f t="shared" si="6"/>
        <v>0</v>
      </c>
      <c r="S41" s="77">
        <f t="shared" si="6"/>
        <v>0</v>
      </c>
      <c r="T41" s="77">
        <f t="shared" si="6"/>
        <v>0</v>
      </c>
      <c r="U41" s="77">
        <f t="shared" si="6"/>
        <v>0</v>
      </c>
      <c r="V41" s="77">
        <f t="shared" si="6"/>
        <v>0</v>
      </c>
      <c r="W41" s="77">
        <f t="shared" si="6"/>
        <v>1</v>
      </c>
      <c r="X41" s="77">
        <f t="shared" si="6"/>
        <v>1</v>
      </c>
      <c r="Y41" s="77">
        <f t="shared" si="6"/>
        <v>2</v>
      </c>
      <c r="Z41" s="114"/>
      <c r="AA41" s="91"/>
    </row>
    <row r="42" spans="6:28" x14ac:dyDescent="0.25">
      <c r="F42" s="94"/>
      <c r="G42" s="107"/>
      <c r="H42" s="84" t="s">
        <v>74</v>
      </c>
      <c r="I42" s="84"/>
      <c r="J42" s="84"/>
      <c r="K42" s="78">
        <f t="shared" ref="K42:Y42" si="7">SUM(H20,I23,J20,K23)</f>
        <v>0</v>
      </c>
      <c r="L42" s="77">
        <f t="shared" si="7"/>
        <v>0</v>
      </c>
      <c r="M42" s="77">
        <f t="shared" si="7"/>
        <v>1</v>
      </c>
      <c r="N42" s="77">
        <f t="shared" si="7"/>
        <v>0</v>
      </c>
      <c r="O42" s="77">
        <f t="shared" si="7"/>
        <v>1</v>
      </c>
      <c r="P42" s="77">
        <f t="shared" si="7"/>
        <v>0</v>
      </c>
      <c r="Q42" s="77">
        <f t="shared" si="7"/>
        <v>1</v>
      </c>
      <c r="R42" s="77">
        <f t="shared" si="7"/>
        <v>0</v>
      </c>
      <c r="S42" s="77">
        <f t="shared" si="7"/>
        <v>1</v>
      </c>
      <c r="T42" s="77">
        <f t="shared" si="7"/>
        <v>0</v>
      </c>
      <c r="U42" s="77">
        <f t="shared" si="7"/>
        <v>1</v>
      </c>
      <c r="V42" s="77">
        <f t="shared" si="7"/>
        <v>0</v>
      </c>
      <c r="W42" s="77">
        <f t="shared" si="7"/>
        <v>2</v>
      </c>
      <c r="X42" s="77">
        <f t="shared" si="7"/>
        <v>1</v>
      </c>
      <c r="Y42" s="77">
        <f t="shared" si="7"/>
        <v>2</v>
      </c>
      <c r="Z42" s="114"/>
      <c r="AA42" s="91"/>
    </row>
    <row r="43" spans="6:28" x14ac:dyDescent="0.25">
      <c r="F43" s="94"/>
      <c r="G43" s="107"/>
      <c r="H43" s="84" t="s">
        <v>73</v>
      </c>
      <c r="I43" s="84"/>
      <c r="J43" s="84"/>
      <c r="K43" s="78">
        <f t="shared" ref="K43:Y43" si="8">SUM(H21,I20,J21,K20)</f>
        <v>2</v>
      </c>
      <c r="L43" s="77">
        <f t="shared" si="8"/>
        <v>3</v>
      </c>
      <c r="M43" s="77">
        <f t="shared" si="8"/>
        <v>1</v>
      </c>
      <c r="N43" s="77">
        <f t="shared" si="8"/>
        <v>3</v>
      </c>
      <c r="O43" s="77">
        <f t="shared" si="8"/>
        <v>1</v>
      </c>
      <c r="P43" s="77">
        <f t="shared" si="8"/>
        <v>2</v>
      </c>
      <c r="Q43" s="77">
        <f t="shared" si="8"/>
        <v>2</v>
      </c>
      <c r="R43" s="77">
        <f t="shared" si="8"/>
        <v>1</v>
      </c>
      <c r="S43" s="77">
        <f t="shared" si="8"/>
        <v>2</v>
      </c>
      <c r="T43" s="77">
        <f t="shared" si="8"/>
        <v>1</v>
      </c>
      <c r="U43" s="77">
        <f t="shared" si="8"/>
        <v>2</v>
      </c>
      <c r="V43" s="77">
        <f t="shared" si="8"/>
        <v>2</v>
      </c>
      <c r="W43" s="77">
        <f t="shared" si="8"/>
        <v>2</v>
      </c>
      <c r="X43" s="77">
        <f t="shared" si="8"/>
        <v>2</v>
      </c>
      <c r="Y43" s="77">
        <f t="shared" si="8"/>
        <v>2</v>
      </c>
      <c r="Z43" s="114"/>
      <c r="AA43" s="91"/>
    </row>
    <row r="44" spans="6:28" x14ac:dyDescent="0.25">
      <c r="F44" s="94"/>
      <c r="G44" s="107"/>
      <c r="H44" s="84" t="s">
        <v>72</v>
      </c>
      <c r="I44" s="84"/>
      <c r="J44" s="84"/>
      <c r="K44" s="78">
        <f t="shared" ref="K44:Y44" si="9">SUM(H21,I22,J21,K22)</f>
        <v>2</v>
      </c>
      <c r="L44" s="77">
        <f t="shared" si="9"/>
        <v>2</v>
      </c>
      <c r="M44" s="77">
        <f t="shared" si="9"/>
        <v>1</v>
      </c>
      <c r="N44" s="77">
        <f t="shared" si="9"/>
        <v>2</v>
      </c>
      <c r="O44" s="77">
        <f t="shared" si="9"/>
        <v>1</v>
      </c>
      <c r="P44" s="77">
        <f t="shared" si="9"/>
        <v>2</v>
      </c>
      <c r="Q44" s="77">
        <f t="shared" si="9"/>
        <v>2</v>
      </c>
      <c r="R44" s="77">
        <f t="shared" si="9"/>
        <v>1</v>
      </c>
      <c r="S44" s="77">
        <f t="shared" si="9"/>
        <v>2</v>
      </c>
      <c r="T44" s="77">
        <f t="shared" si="9"/>
        <v>1</v>
      </c>
      <c r="U44" s="77">
        <f t="shared" si="9"/>
        <v>2</v>
      </c>
      <c r="V44" s="77">
        <f t="shared" si="9"/>
        <v>1</v>
      </c>
      <c r="W44" s="77">
        <f t="shared" si="9"/>
        <v>1</v>
      </c>
      <c r="X44" s="77">
        <f t="shared" si="9"/>
        <v>0</v>
      </c>
      <c r="Y44" s="77">
        <f t="shared" si="9"/>
        <v>0</v>
      </c>
      <c r="Z44" s="114"/>
      <c r="AA44" s="91"/>
    </row>
    <row r="45" spans="6:28" x14ac:dyDescent="0.25">
      <c r="F45" s="94"/>
      <c r="G45" s="107"/>
      <c r="H45" s="84" t="s">
        <v>71</v>
      </c>
      <c r="I45" s="84"/>
      <c r="J45" s="84"/>
      <c r="K45" s="78">
        <f t="shared" ref="K45:Y45" si="10">SUM(H21,I23,J21,K23)</f>
        <v>2</v>
      </c>
      <c r="L45" s="77">
        <f t="shared" si="10"/>
        <v>2</v>
      </c>
      <c r="M45" s="77">
        <f t="shared" si="10"/>
        <v>1</v>
      </c>
      <c r="N45" s="77">
        <f t="shared" si="10"/>
        <v>2</v>
      </c>
      <c r="O45" s="77">
        <f t="shared" si="10"/>
        <v>1</v>
      </c>
      <c r="P45" s="77">
        <f t="shared" si="10"/>
        <v>2</v>
      </c>
      <c r="Q45" s="77">
        <f t="shared" si="10"/>
        <v>3</v>
      </c>
      <c r="R45" s="77">
        <f t="shared" si="10"/>
        <v>1</v>
      </c>
      <c r="S45" s="77">
        <f t="shared" si="10"/>
        <v>3</v>
      </c>
      <c r="T45" s="77">
        <f t="shared" si="10"/>
        <v>1</v>
      </c>
      <c r="U45" s="77">
        <f t="shared" si="10"/>
        <v>3</v>
      </c>
      <c r="V45" s="77">
        <f t="shared" si="10"/>
        <v>1</v>
      </c>
      <c r="W45" s="77">
        <f t="shared" si="10"/>
        <v>2</v>
      </c>
      <c r="X45" s="77">
        <f t="shared" si="10"/>
        <v>0</v>
      </c>
      <c r="Y45" s="77">
        <f t="shared" si="10"/>
        <v>0</v>
      </c>
      <c r="Z45" s="114"/>
      <c r="AA45" s="91"/>
    </row>
    <row r="46" spans="6:28" x14ac:dyDescent="0.25">
      <c r="F46" s="94"/>
      <c r="G46" s="107"/>
      <c r="H46" s="84" t="s">
        <v>70</v>
      </c>
      <c r="I46" s="84"/>
      <c r="J46" s="84"/>
      <c r="K46" s="78">
        <f t="shared" ref="K46:Y46" si="11">SUM(H22,I20,J22,K20)</f>
        <v>0</v>
      </c>
      <c r="L46" s="77">
        <f t="shared" si="11"/>
        <v>1</v>
      </c>
      <c r="M46" s="77">
        <f t="shared" si="11"/>
        <v>0</v>
      </c>
      <c r="N46" s="77">
        <f t="shared" si="11"/>
        <v>1</v>
      </c>
      <c r="O46" s="77">
        <f t="shared" si="11"/>
        <v>0</v>
      </c>
      <c r="P46" s="77">
        <f t="shared" si="11"/>
        <v>0</v>
      </c>
      <c r="Q46" s="77">
        <f t="shared" si="11"/>
        <v>0</v>
      </c>
      <c r="R46" s="77">
        <f t="shared" si="11"/>
        <v>0</v>
      </c>
      <c r="S46" s="77">
        <f t="shared" si="11"/>
        <v>0</v>
      </c>
      <c r="T46" s="77">
        <f t="shared" si="11"/>
        <v>0</v>
      </c>
      <c r="U46" s="77">
        <f t="shared" si="11"/>
        <v>0</v>
      </c>
      <c r="V46" s="77">
        <f t="shared" si="11"/>
        <v>1</v>
      </c>
      <c r="W46" s="77">
        <f t="shared" si="11"/>
        <v>1</v>
      </c>
      <c r="X46" s="77">
        <f t="shared" si="11"/>
        <v>2</v>
      </c>
      <c r="Y46" s="77">
        <f t="shared" si="11"/>
        <v>2</v>
      </c>
      <c r="Z46" s="114"/>
      <c r="AA46" s="91"/>
    </row>
    <row r="47" spans="6:28" x14ac:dyDescent="0.25">
      <c r="F47" s="94"/>
      <c r="G47" s="107"/>
      <c r="H47" s="84" t="s">
        <v>69</v>
      </c>
      <c r="I47" s="84"/>
      <c r="J47" s="84"/>
      <c r="K47" s="78">
        <f t="shared" ref="K47:Y47" si="12">SUM(H22,I21,J22,K21)</f>
        <v>2</v>
      </c>
      <c r="L47" s="77">
        <f t="shared" si="12"/>
        <v>1</v>
      </c>
      <c r="M47" s="77">
        <f t="shared" si="12"/>
        <v>2</v>
      </c>
      <c r="N47" s="77">
        <f t="shared" si="12"/>
        <v>1</v>
      </c>
      <c r="O47" s="77">
        <f t="shared" si="12"/>
        <v>2</v>
      </c>
      <c r="P47" s="77">
        <f t="shared" si="12"/>
        <v>2</v>
      </c>
      <c r="Q47" s="77">
        <f t="shared" si="12"/>
        <v>1</v>
      </c>
      <c r="R47" s="77">
        <f t="shared" si="12"/>
        <v>2</v>
      </c>
      <c r="S47" s="77">
        <f t="shared" si="12"/>
        <v>1</v>
      </c>
      <c r="T47" s="77">
        <f t="shared" si="12"/>
        <v>2</v>
      </c>
      <c r="U47" s="77">
        <f t="shared" si="12"/>
        <v>1</v>
      </c>
      <c r="V47" s="77">
        <f t="shared" si="12"/>
        <v>1</v>
      </c>
      <c r="W47" s="77">
        <f t="shared" si="12"/>
        <v>0</v>
      </c>
      <c r="X47" s="77">
        <f t="shared" si="12"/>
        <v>0</v>
      </c>
      <c r="Y47" s="77">
        <f t="shared" si="12"/>
        <v>0</v>
      </c>
      <c r="Z47" s="114"/>
      <c r="AA47" s="91"/>
    </row>
    <row r="48" spans="6:28" x14ac:dyDescent="0.25">
      <c r="F48" s="94"/>
      <c r="G48" s="107"/>
      <c r="H48" s="84" t="s">
        <v>68</v>
      </c>
      <c r="I48" s="84"/>
      <c r="J48" s="84"/>
      <c r="K48" s="78">
        <f t="shared" ref="K48:Y48" si="13">SUM(H22,I23,J22,K23)</f>
        <v>0</v>
      </c>
      <c r="L48" s="77">
        <f t="shared" si="13"/>
        <v>0</v>
      </c>
      <c r="M48" s="77">
        <f t="shared" si="13"/>
        <v>0</v>
      </c>
      <c r="N48" s="77">
        <f t="shared" si="13"/>
        <v>0</v>
      </c>
      <c r="O48" s="77">
        <f t="shared" si="13"/>
        <v>0</v>
      </c>
      <c r="P48" s="77">
        <f t="shared" si="13"/>
        <v>0</v>
      </c>
      <c r="Q48" s="77">
        <f t="shared" si="13"/>
        <v>1</v>
      </c>
      <c r="R48" s="77">
        <f t="shared" si="13"/>
        <v>0</v>
      </c>
      <c r="S48" s="77">
        <f t="shared" si="13"/>
        <v>1</v>
      </c>
      <c r="T48" s="77">
        <f t="shared" si="13"/>
        <v>0</v>
      </c>
      <c r="U48" s="77">
        <f t="shared" si="13"/>
        <v>1</v>
      </c>
      <c r="V48" s="77">
        <f t="shared" si="13"/>
        <v>0</v>
      </c>
      <c r="W48" s="77">
        <f t="shared" si="13"/>
        <v>1</v>
      </c>
      <c r="X48" s="77">
        <f t="shared" si="13"/>
        <v>0</v>
      </c>
      <c r="Y48" s="77">
        <f t="shared" si="13"/>
        <v>0</v>
      </c>
      <c r="Z48" s="114"/>
      <c r="AA48" s="91"/>
    </row>
    <row r="49" spans="6:28" x14ac:dyDescent="0.25">
      <c r="F49" s="94"/>
      <c r="G49" s="107"/>
      <c r="H49" s="84" t="s">
        <v>67</v>
      </c>
      <c r="I49" s="84"/>
      <c r="J49" s="84"/>
      <c r="K49" s="78">
        <f t="shared" ref="K49:Y49" si="14">SUM(H23,I20,J23,K20)</f>
        <v>0</v>
      </c>
      <c r="L49" s="77">
        <f t="shared" si="14"/>
        <v>1</v>
      </c>
      <c r="M49" s="77">
        <f t="shared" si="14"/>
        <v>0</v>
      </c>
      <c r="N49" s="77">
        <f t="shared" si="14"/>
        <v>1</v>
      </c>
      <c r="O49" s="77">
        <f t="shared" si="14"/>
        <v>0</v>
      </c>
      <c r="P49" s="77">
        <f t="shared" si="14"/>
        <v>0</v>
      </c>
      <c r="Q49" s="77">
        <f t="shared" si="14"/>
        <v>0</v>
      </c>
      <c r="R49" s="77">
        <f t="shared" si="14"/>
        <v>1</v>
      </c>
      <c r="S49" s="77">
        <f t="shared" si="14"/>
        <v>0</v>
      </c>
      <c r="T49" s="77">
        <f t="shared" si="14"/>
        <v>1</v>
      </c>
      <c r="U49" s="77">
        <f t="shared" si="14"/>
        <v>0</v>
      </c>
      <c r="V49" s="77">
        <f t="shared" si="14"/>
        <v>2</v>
      </c>
      <c r="W49" s="77">
        <f t="shared" si="14"/>
        <v>1</v>
      </c>
      <c r="X49" s="77">
        <f t="shared" si="14"/>
        <v>3</v>
      </c>
      <c r="Y49" s="77">
        <f t="shared" si="14"/>
        <v>2</v>
      </c>
      <c r="Z49" s="114"/>
      <c r="AA49" s="91"/>
    </row>
    <row r="50" spans="6:28" x14ac:dyDescent="0.25">
      <c r="F50" s="94"/>
      <c r="G50" s="107"/>
      <c r="H50" s="84" t="s">
        <v>66</v>
      </c>
      <c r="I50" s="84"/>
      <c r="J50" s="84"/>
      <c r="K50" s="78">
        <f t="shared" ref="K50:Y50" si="15">SUM(H23,I21,J23,K21)</f>
        <v>2</v>
      </c>
      <c r="L50" s="77">
        <f t="shared" si="15"/>
        <v>1</v>
      </c>
      <c r="M50" s="77">
        <f t="shared" si="15"/>
        <v>2</v>
      </c>
      <c r="N50" s="77">
        <f t="shared" si="15"/>
        <v>1</v>
      </c>
      <c r="O50" s="77">
        <f t="shared" si="15"/>
        <v>2</v>
      </c>
      <c r="P50" s="77">
        <f t="shared" si="15"/>
        <v>2</v>
      </c>
      <c r="Q50" s="77">
        <f t="shared" si="15"/>
        <v>1</v>
      </c>
      <c r="R50" s="77">
        <f t="shared" si="15"/>
        <v>3</v>
      </c>
      <c r="S50" s="77">
        <f t="shared" si="15"/>
        <v>1</v>
      </c>
      <c r="T50" s="77">
        <f t="shared" si="15"/>
        <v>3</v>
      </c>
      <c r="U50" s="77">
        <f t="shared" si="15"/>
        <v>1</v>
      </c>
      <c r="V50" s="77">
        <f t="shared" si="15"/>
        <v>2</v>
      </c>
      <c r="W50" s="77">
        <f t="shared" si="15"/>
        <v>0</v>
      </c>
      <c r="X50" s="77">
        <f t="shared" si="15"/>
        <v>1</v>
      </c>
      <c r="Y50" s="77">
        <f t="shared" si="15"/>
        <v>0</v>
      </c>
      <c r="Z50" s="114"/>
      <c r="AA50" s="91"/>
    </row>
    <row r="51" spans="6:28" x14ac:dyDescent="0.25">
      <c r="F51" s="94"/>
      <c r="G51" s="108"/>
      <c r="H51" s="84" t="s">
        <v>65</v>
      </c>
      <c r="I51" s="84"/>
      <c r="J51" s="84"/>
      <c r="K51" s="78">
        <f t="shared" ref="K51:Y51" si="16">SUM(H23,I22,J23,K22)</f>
        <v>0</v>
      </c>
      <c r="L51" s="77">
        <f t="shared" si="16"/>
        <v>0</v>
      </c>
      <c r="M51" s="77">
        <f t="shared" si="16"/>
        <v>0</v>
      </c>
      <c r="N51" s="77">
        <f t="shared" si="16"/>
        <v>0</v>
      </c>
      <c r="O51" s="77">
        <f t="shared" si="16"/>
        <v>0</v>
      </c>
      <c r="P51" s="77">
        <f t="shared" si="16"/>
        <v>0</v>
      </c>
      <c r="Q51" s="77">
        <f t="shared" si="16"/>
        <v>0</v>
      </c>
      <c r="R51" s="77">
        <f t="shared" si="16"/>
        <v>1</v>
      </c>
      <c r="S51" s="77">
        <f t="shared" si="16"/>
        <v>0</v>
      </c>
      <c r="T51" s="77">
        <f t="shared" si="16"/>
        <v>1</v>
      </c>
      <c r="U51" s="77">
        <f t="shared" si="16"/>
        <v>0</v>
      </c>
      <c r="V51" s="77">
        <f t="shared" si="16"/>
        <v>1</v>
      </c>
      <c r="W51" s="77">
        <f t="shared" si="16"/>
        <v>0</v>
      </c>
      <c r="X51" s="77">
        <f t="shared" si="16"/>
        <v>1</v>
      </c>
      <c r="Y51" s="77">
        <f t="shared" si="16"/>
        <v>0</v>
      </c>
      <c r="Z51" s="115"/>
      <c r="AA51" s="92"/>
    </row>
    <row r="52" spans="6:28" ht="15" customHeight="1" x14ac:dyDescent="0.25">
      <c r="F52" s="94"/>
      <c r="G52" s="101" t="s">
        <v>64</v>
      </c>
      <c r="H52" s="86" t="s">
        <v>63</v>
      </c>
      <c r="I52" s="88">
        <f>SUM(J23,R23,X23,L20,O20,S20,U20,)</f>
        <v>1</v>
      </c>
      <c r="J52" s="88" t="s">
        <v>47</v>
      </c>
      <c r="K52" s="99">
        <v>4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71"/>
      <c r="AB52" s="72"/>
    </row>
    <row r="53" spans="6:28" x14ac:dyDescent="0.25">
      <c r="F53" s="94"/>
      <c r="G53" s="101"/>
      <c r="H53" s="86"/>
      <c r="I53" s="88"/>
      <c r="J53" s="88"/>
      <c r="K53" s="9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71"/>
      <c r="AB53" s="72"/>
    </row>
    <row r="54" spans="6:28" x14ac:dyDescent="0.25">
      <c r="F54" s="94"/>
      <c r="G54" s="101"/>
      <c r="H54" s="86"/>
      <c r="I54" s="88"/>
      <c r="J54" s="88"/>
      <c r="K54" s="99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71"/>
      <c r="AB54" s="72"/>
    </row>
    <row r="55" spans="6:28" x14ac:dyDescent="0.25">
      <c r="F55" s="94"/>
      <c r="G55" s="101"/>
      <c r="H55" s="86" t="s">
        <v>62</v>
      </c>
      <c r="I55" s="88">
        <f>SUM(H21,I21,M21,P21,V21,K22,N22,Q22,T22,W22,Y22)</f>
        <v>4</v>
      </c>
      <c r="J55" s="88" t="s">
        <v>47</v>
      </c>
      <c r="K55" s="99">
        <v>4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71"/>
      <c r="AB55" s="72"/>
    </row>
    <row r="56" spans="6:28" x14ac:dyDescent="0.25">
      <c r="F56" s="94"/>
      <c r="G56" s="101"/>
      <c r="H56" s="86"/>
      <c r="I56" s="88"/>
      <c r="J56" s="88"/>
      <c r="K56" s="9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71"/>
      <c r="AB56" s="72"/>
    </row>
    <row r="57" spans="6:28" ht="15.75" thickBot="1" x14ac:dyDescent="0.3">
      <c r="F57" s="95"/>
      <c r="G57" s="102"/>
      <c r="H57" s="87"/>
      <c r="I57" s="89"/>
      <c r="J57" s="89"/>
      <c r="K57" s="100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</row>
    <row r="58" spans="6:28" ht="15.75" thickBot="1" x14ac:dyDescent="0.3"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6:28" ht="15.75" thickBot="1" x14ac:dyDescent="0.3">
      <c r="F59" s="20"/>
      <c r="G59" s="53" t="s">
        <v>81</v>
      </c>
      <c r="H59" s="59" t="s">
        <v>4</v>
      </c>
      <c r="I59" s="59" t="s">
        <v>4</v>
      </c>
      <c r="J59" s="59" t="s">
        <v>4</v>
      </c>
      <c r="K59" s="59" t="s">
        <v>4</v>
      </c>
      <c r="L59" s="59" t="s">
        <v>4</v>
      </c>
      <c r="M59" s="59" t="s">
        <v>4</v>
      </c>
      <c r="N59" s="59" t="s">
        <v>4</v>
      </c>
      <c r="O59" s="59" t="s">
        <v>4</v>
      </c>
      <c r="P59" s="59" t="s">
        <v>4</v>
      </c>
      <c r="Q59" s="59" t="s">
        <v>4</v>
      </c>
      <c r="R59" s="59" t="s">
        <v>4</v>
      </c>
      <c r="S59" s="59" t="s">
        <v>3</v>
      </c>
      <c r="T59" s="59" t="s">
        <v>3</v>
      </c>
      <c r="U59" s="59" t="s">
        <v>3</v>
      </c>
      <c r="V59" s="59" t="s">
        <v>3</v>
      </c>
      <c r="W59" s="59" t="s">
        <v>3</v>
      </c>
      <c r="X59" s="59" t="s">
        <v>3</v>
      </c>
      <c r="Y59" s="60" t="s">
        <v>3</v>
      </c>
      <c r="Z59" s="20"/>
      <c r="AA59" s="20"/>
    </row>
    <row r="60" spans="6:28" ht="15.75" thickBot="1" x14ac:dyDescent="0.3">
      <c r="F60" s="20"/>
      <c r="G60" s="53" t="s">
        <v>82</v>
      </c>
      <c r="H60" s="59" t="s">
        <v>4</v>
      </c>
      <c r="I60" s="59" t="s">
        <v>4</v>
      </c>
      <c r="J60" s="59" t="s">
        <v>4</v>
      </c>
      <c r="K60" s="59" t="s">
        <v>4</v>
      </c>
      <c r="L60" s="59" t="s">
        <v>3</v>
      </c>
      <c r="M60" s="59" t="s">
        <v>4</v>
      </c>
      <c r="N60" s="59" t="s">
        <v>4</v>
      </c>
      <c r="O60" s="59" t="s">
        <v>4</v>
      </c>
      <c r="P60" s="59" t="s">
        <v>4</v>
      </c>
      <c r="Q60" s="59" t="s">
        <v>5</v>
      </c>
      <c r="R60" s="59" t="s">
        <v>4</v>
      </c>
      <c r="S60" s="59" t="s">
        <v>4</v>
      </c>
      <c r="T60" s="59" t="s">
        <v>4</v>
      </c>
      <c r="U60" s="59" t="s">
        <v>5</v>
      </c>
      <c r="V60" s="59" t="s">
        <v>3</v>
      </c>
      <c r="W60" s="59" t="s">
        <v>3</v>
      </c>
      <c r="X60" s="59" t="s">
        <v>3</v>
      </c>
      <c r="Y60" s="60" t="s">
        <v>3</v>
      </c>
      <c r="Z60" s="20"/>
      <c r="AA60" s="20"/>
    </row>
  </sheetData>
  <mergeCells count="60">
    <mergeCell ref="I11:I12"/>
    <mergeCell ref="J11:J12"/>
    <mergeCell ref="K11:K12"/>
    <mergeCell ref="L11:L12"/>
    <mergeCell ref="F4:F5"/>
    <mergeCell ref="F7:F12"/>
    <mergeCell ref="G7:G8"/>
    <mergeCell ref="G9:G10"/>
    <mergeCell ref="H9:H10"/>
    <mergeCell ref="G11:G12"/>
    <mergeCell ref="H11:H12"/>
    <mergeCell ref="F25:F33"/>
    <mergeCell ref="G25:G26"/>
    <mergeCell ref="G27:G28"/>
    <mergeCell ref="H27:H28"/>
    <mergeCell ref="G29:G30"/>
    <mergeCell ref="H29:H30"/>
    <mergeCell ref="F20:F23"/>
    <mergeCell ref="H39:J39"/>
    <mergeCell ref="G39:G51"/>
    <mergeCell ref="Z35:Z38"/>
    <mergeCell ref="G34:G38"/>
    <mergeCell ref="Z40:Z51"/>
    <mergeCell ref="H47:J47"/>
    <mergeCell ref="H48:J48"/>
    <mergeCell ref="I29:I30"/>
    <mergeCell ref="J29:J30"/>
    <mergeCell ref="G31:G33"/>
    <mergeCell ref="H31:I31"/>
    <mergeCell ref="K31:L31"/>
    <mergeCell ref="H32:I33"/>
    <mergeCell ref="J32:J33"/>
    <mergeCell ref="K32:L33"/>
    <mergeCell ref="AA40:AA51"/>
    <mergeCell ref="F34:F57"/>
    <mergeCell ref="AA35:AA38"/>
    <mergeCell ref="J52:J54"/>
    <mergeCell ref="J55:J57"/>
    <mergeCell ref="K52:K54"/>
    <mergeCell ref="K55:K57"/>
    <mergeCell ref="G52:G57"/>
    <mergeCell ref="H52:H54"/>
    <mergeCell ref="H34:J34"/>
    <mergeCell ref="H55:H57"/>
    <mergeCell ref="I55:I57"/>
    <mergeCell ref="I52:I54"/>
    <mergeCell ref="H40:J40"/>
    <mergeCell ref="H41:J41"/>
    <mergeCell ref="H42:J42"/>
    <mergeCell ref="H43:J43"/>
    <mergeCell ref="H44:J44"/>
    <mergeCell ref="H45:J45"/>
    <mergeCell ref="H46:J46"/>
    <mergeCell ref="H49:J49"/>
    <mergeCell ref="H50:J50"/>
    <mergeCell ref="H51:J51"/>
    <mergeCell ref="H35:J35"/>
    <mergeCell ref="H36:J36"/>
    <mergeCell ref="H37:J37"/>
    <mergeCell ref="H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PCR data</vt:lpstr>
      <vt:lpstr>Primer data</vt:lpstr>
      <vt:lpstr>A</vt:lpstr>
      <vt:lpstr>b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R T</cp:lastModifiedBy>
  <dcterms:created xsi:type="dcterms:W3CDTF">2018-04-04T20:03:39Z</dcterms:created>
  <dcterms:modified xsi:type="dcterms:W3CDTF">2020-06-06T06:18:04Z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a627538a-d4c3-4129-aa5d-35f70c0301d5</vt:lpwstr>
  </property>
</Properties>
</file>