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2720" windowHeight="8016" activeTab="3"/>
  </bookViews>
  <sheets>
    <sheet name="datasets" sheetId="1" r:id="rId1"/>
    <sheet name="epinions" sheetId="5" r:id="rId2"/>
    <sheet name="parallel" sheetId="3" r:id="rId3"/>
    <sheet name="approx" sheetId="2" r:id="rId4"/>
    <sheet name="followUp" sheetId="6" r:id="rId5"/>
    <sheet name="full" sheetId="7" r:id="rId6"/>
    <sheet name="memory" sheetId="4" r:id="rId7"/>
  </sheets>
  <calcPr calcId="152511"/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E24" i="6" l="1"/>
  <c r="E17" i="6"/>
  <c r="I8" i="6" l="1"/>
  <c r="C13" i="6" l="1"/>
  <c r="C14" i="6"/>
  <c r="C15" i="6"/>
  <c r="C16" i="6"/>
  <c r="C17" i="6"/>
  <c r="C20" i="6"/>
  <c r="C21" i="6"/>
  <c r="C22" i="6"/>
  <c r="C23" i="6"/>
  <c r="C24" i="6"/>
  <c r="E7" i="6" l="1"/>
  <c r="E10" i="6"/>
  <c r="E21" i="6"/>
  <c r="E22" i="6"/>
  <c r="E23" i="6"/>
  <c r="D7" i="6"/>
  <c r="B7" i="6"/>
  <c r="E9" i="6"/>
  <c r="E13" i="6"/>
  <c r="E14" i="6"/>
  <c r="E15" i="6"/>
  <c r="E16" i="6"/>
  <c r="E20" i="6"/>
  <c r="E6" i="6"/>
  <c r="D8" i="6"/>
  <c r="D9" i="6"/>
  <c r="D10" i="6"/>
  <c r="D13" i="6"/>
  <c r="D14" i="6"/>
  <c r="D15" i="6"/>
  <c r="D16" i="6"/>
  <c r="D17" i="6"/>
  <c r="D20" i="6"/>
  <c r="D21" i="6"/>
  <c r="D22" i="6"/>
  <c r="D23" i="6"/>
  <c r="D24" i="6"/>
  <c r="D6" i="6"/>
  <c r="B8" i="6"/>
  <c r="B9" i="6"/>
  <c r="B10" i="6"/>
  <c r="B13" i="6"/>
  <c r="B14" i="6"/>
  <c r="B15" i="6"/>
  <c r="B16" i="6"/>
  <c r="B17" i="6"/>
  <c r="B20" i="6"/>
  <c r="B21" i="6"/>
  <c r="B22" i="6"/>
  <c r="B23" i="6"/>
  <c r="B24" i="6"/>
  <c r="B6" i="6"/>
  <c r="H7" i="6" l="1"/>
  <c r="J7" i="6" s="1"/>
  <c r="K7" i="6" s="1"/>
  <c r="H8" i="6"/>
  <c r="J8" i="6" s="1"/>
  <c r="K8" i="6" s="1"/>
  <c r="H9" i="6"/>
  <c r="J9" i="6" s="1"/>
  <c r="K9" i="6" s="1"/>
  <c r="H10" i="6"/>
  <c r="J10" i="6" s="1"/>
  <c r="K10" i="6" s="1"/>
  <c r="H13" i="6"/>
  <c r="J13" i="6" s="1"/>
  <c r="K13" i="6" s="1"/>
  <c r="H14" i="6"/>
  <c r="J14" i="6" s="1"/>
  <c r="K14" i="6" s="1"/>
  <c r="H15" i="6"/>
  <c r="J15" i="6" s="1"/>
  <c r="K15" i="6" s="1"/>
  <c r="H16" i="6"/>
  <c r="J16" i="6" s="1"/>
  <c r="K16" i="6" s="1"/>
  <c r="H17" i="6"/>
  <c r="J17" i="6" s="1"/>
  <c r="K17" i="6" s="1"/>
  <c r="H20" i="6"/>
  <c r="J20" i="6" s="1"/>
  <c r="K20" i="6" s="1"/>
  <c r="H21" i="6"/>
  <c r="J21" i="6" s="1"/>
  <c r="K21" i="6" s="1"/>
  <c r="H22" i="6"/>
  <c r="J22" i="6" s="1"/>
  <c r="K22" i="6" s="1"/>
  <c r="H23" i="6"/>
  <c r="J23" i="6" s="1"/>
  <c r="K23" i="6" s="1"/>
  <c r="H24" i="6"/>
  <c r="J24" i="6" s="1"/>
  <c r="K24" i="6" s="1"/>
  <c r="H6" i="6"/>
  <c r="J6" i="6" s="1"/>
  <c r="K6" i="6" s="1"/>
  <c r="F7" i="6" l="1"/>
  <c r="F8" i="6"/>
  <c r="F9" i="6"/>
  <c r="F10" i="6"/>
  <c r="F13" i="6"/>
  <c r="F14" i="6"/>
  <c r="F15" i="6"/>
  <c r="F16" i="6"/>
  <c r="F17" i="6"/>
  <c r="F20" i="6"/>
  <c r="F21" i="6"/>
  <c r="F22" i="6"/>
  <c r="F23" i="6"/>
  <c r="F24" i="6"/>
  <c r="F6" i="6"/>
  <c r="E7" i="2"/>
  <c r="E8" i="2"/>
  <c r="E9" i="2"/>
  <c r="E10" i="2"/>
  <c r="E13" i="2"/>
  <c r="E14" i="2"/>
  <c r="E15" i="2"/>
  <c r="E16" i="2"/>
  <c r="E17" i="2"/>
  <c r="E20" i="2"/>
  <c r="E21" i="2"/>
  <c r="E22" i="2"/>
  <c r="E23" i="2"/>
  <c r="E24" i="2"/>
  <c r="E6" i="2"/>
  <c r="D4" i="5" l="1"/>
  <c r="D5" i="5"/>
  <c r="D6" i="5"/>
  <c r="D7" i="5"/>
  <c r="D3" i="5"/>
</calcChain>
</file>

<file path=xl/sharedStrings.xml><?xml version="1.0" encoding="utf-8"?>
<sst xmlns="http://schemas.openxmlformats.org/spreadsheetml/2006/main" count="269" uniqueCount="141">
  <si>
    <t>Dataset</t>
  </si>
  <si>
    <t>nonzeros</t>
  </si>
  <si>
    <t>rows</t>
  </si>
  <si>
    <t>columns</t>
  </si>
  <si>
    <t>context</t>
  </si>
  <si>
    <t>http://www.cise.ufl.edu/research/sparse/matrices/Gleich/wikipedia-20070206.html</t>
  </si>
  <si>
    <t>wikipedia-20070206</t>
  </si>
  <si>
    <t>filesize (MB)</t>
  </si>
  <si>
    <t>Wikipedia, A(i,j)=1 if page i links to page j</t>
  </si>
  <si>
    <t>http://www.cise.ufl.edu/research/sparse/matrices/LAW/ljournal-2008.html</t>
  </si>
  <si>
    <t>ljournal-2008</t>
  </si>
  <si>
    <t>http://www.cise.ufl.edu/research/sparse/matrices/SNAP/cit-Patents.html</t>
  </si>
  <si>
    <t>cit-Patents</t>
  </si>
  <si>
    <t>sk-2005</t>
  </si>
  <si>
    <t>http://www.cise.ufl.edu/research/sparse/matrices/LAW/sk-2005.html</t>
  </si>
  <si>
    <t>http://www.cise.ufl.edu/research/sparse/matrices/Gleich/flickr.html</t>
  </si>
  <si>
    <t>flickr</t>
  </si>
  <si>
    <t>http://www.cise.ufl.edu/research/sparse/matrices/LAW/amazon-2008.html</t>
  </si>
  <si>
    <t>amazon-2008</t>
  </si>
  <si>
    <t>book similarity network</t>
  </si>
  <si>
    <t>http://www.cise.ufl.edu/research/sparse/matrices/SNAP/web-Google.html</t>
  </si>
  <si>
    <t>web-google</t>
  </si>
  <si>
    <t>wiki-Talk</t>
  </si>
  <si>
    <t>http://www.cise.ufl.edu/research/sparse/matrices/SNAP/wiki-Talk.html</t>
  </si>
  <si>
    <t>http://www.cise.ufl.edu/research/sparse/matrices/Pajek/IMDB.html</t>
  </si>
  <si>
    <t>IMDB</t>
  </si>
  <si>
    <t>A(i,j)=1 if actor j played in movie i.</t>
  </si>
  <si>
    <t>http://www.cise.ufl.edu/research/sparse/matrices/Barabasi/NotreDame_actors.html</t>
  </si>
  <si>
    <t>http://www.cise.ufl.edu/research/sparse/matrices/Buss/12month1.html</t>
  </si>
  <si>
    <t xml:space="preserve">  </t>
  </si>
  <si>
    <t>A(i,j)=1 if user i has tagged web page j as favorable, and a 0 represents no opinion.</t>
  </si>
  <si>
    <t>epinions_train</t>
  </si>
  <si>
    <t>epinions_test</t>
  </si>
  <si>
    <t>https://github.com/gamboviol/climf</t>
  </si>
  <si>
    <t>source</t>
  </si>
  <si>
    <t>Best approximation</t>
  </si>
  <si>
    <t>SG</t>
  </si>
  <si>
    <t>directory</t>
  </si>
  <si>
    <t>comments</t>
  </si>
  <si>
    <t>cannot be parallelized: iterations must be sequential</t>
  </si>
  <si>
    <t>function name</t>
  </si>
  <si>
    <t>./mixNmatchMF/</t>
  </si>
  <si>
    <t>./mixNmatchMF_CLiMF/</t>
  </si>
  <si>
    <t>parfor k=1:nCols</t>
  </si>
  <si>
    <t>mixNmatchMF_data_epinions</t>
  </si>
  <si>
    <t>./mixNmatchMF_data_epinions/</t>
  </si>
  <si>
    <t>mixNmatchMF_data_epinionsTrain</t>
  </si>
  <si>
    <t>cannot be parallelized</t>
  </si>
  <si>
    <t>./mixNmatchMF_experiment/</t>
  </si>
  <si>
    <t>parallel execution of different datasets</t>
  </si>
  <si>
    <t>mixNmatchMF_experiment_CLiMF</t>
  </si>
  <si>
    <t>mixNmatchMF_options_CLiMF</t>
  </si>
  <si>
    <t>mixNmatchMF_update_memory</t>
  </si>
  <si>
    <t>mixNmatchMF_update_batch</t>
  </si>
  <si>
    <t>mixNmatchMF_objectiveSparse</t>
  </si>
  <si>
    <t>mixNmatchMF_batchAt_random</t>
  </si>
  <si>
    <t>mixNmatchMF</t>
  </si>
  <si>
    <t>mixNmatchMF_data_epinionsTest</t>
  </si>
  <si>
    <t>mixNmatchMF_loss_L2</t>
  </si>
  <si>
    <t>./mixNmatchMF_L2/</t>
  </si>
  <si>
    <t>mixNmatchMF_lossAt_L2</t>
  </si>
  <si>
    <t>mixNmatchMF_regularizeAt_L2</t>
  </si>
  <si>
    <t>parfor b=1:totalSize</t>
  </si>
  <si>
    <t>mixNmatchMF_loss_MMMF</t>
  </si>
  <si>
    <t>./mixNmatchMF_MMMF/</t>
  </si>
  <si>
    <t>mixNmatchMF_lossAt_MMMF</t>
  </si>
  <si>
    <t>parfor j=1:nCols</t>
  </si>
  <si>
    <t>./mixNmatchMF_MNAR/</t>
  </si>
  <si>
    <t>mixNmatchMF_loss_MNAR</t>
  </si>
  <si>
    <t>mixNmatchMF_lossAt_MNAR</t>
  </si>
  <si>
    <t>./mixNmatchMF_WRMF/</t>
  </si>
  <si>
    <t>mixNmatchMF_loss_WRMF</t>
  </si>
  <si>
    <t>mixNmatchMF_lossAt_WRMF</t>
  </si>
  <si>
    <t>mixNmatchMF_experiment_start</t>
  </si>
  <si>
    <t>mixNmatchMF_experiment_gradients</t>
  </si>
  <si>
    <t>mixNmatchMF_objective_CLiMF</t>
  </si>
  <si>
    <t>mixNmatchMF_objectiveAt_CLiMF</t>
  </si>
  <si>
    <t>mixNmatchMF_experiment_save</t>
  </si>
  <si>
    <t>parallel execution of different gradient methods</t>
  </si>
  <si>
    <t>epinons</t>
  </si>
  <si>
    <t>Digg</t>
  </si>
  <si>
    <t>Live Journal</t>
  </si>
  <si>
    <t>Wikipedia</t>
  </si>
  <si>
    <t>avg time (sec) per itrn</t>
  </si>
  <si>
    <t>avg Memory (MB) per itrn</t>
  </si>
  <si>
    <t>CLiMF/Win8.1</t>
  </si>
  <si>
    <t>digg12month1</t>
  </si>
  <si>
    <t>cols</t>
  </si>
  <si>
    <t>Mac OS X</t>
  </si>
  <si>
    <t>Memory (MB)</t>
  </si>
  <si>
    <t>L2</t>
  </si>
  <si>
    <t>CLiMF</t>
  </si>
  <si>
    <t>BPR</t>
  </si>
  <si>
    <t>Stochastic</t>
  </si>
  <si>
    <t>SAG lazy</t>
  </si>
  <si>
    <t>Avg Time (sec) / itrn</t>
  </si>
  <si>
    <t>diff</t>
  </si>
  <si>
    <t>99%tile Time (sec) / itrn</t>
  </si>
  <si>
    <t># of itrns @ convergence</t>
  </si>
  <si>
    <t>Sparse L2</t>
  </si>
  <si>
    <t>descent: smaller is better</t>
  </si>
  <si>
    <t>ascent: larger is better</t>
  </si>
  <si>
    <t>FG</t>
  </si>
  <si>
    <t>99.9%tile (sec) per itrn</t>
  </si>
  <si>
    <t>99.9%tile (MB) per itrn</t>
  </si>
  <si>
    <t>Least # itrn to reach similar approx.</t>
  </si>
  <si>
    <t>max itrns</t>
  </si>
  <si>
    <t>non-zero's</t>
  </si>
  <si>
    <t># of more itrns in SG</t>
  </si>
  <si>
    <t>total # of itrns in SG</t>
  </si>
  <si>
    <t>Best approx, given equal time</t>
  </si>
  <si>
    <t>OOM</t>
  </si>
  <si>
    <t>Out of Memory</t>
  </si>
  <si>
    <t>RAM (GB)</t>
  </si>
  <si>
    <t>Digg*</t>
  </si>
  <si>
    <t>*99%tile time are the same, so we used avg time to calculate multiplier</t>
  </si>
  <si>
    <t>99%tile (sec) to reach better approx.</t>
  </si>
  <si>
    <t>&gt; 20,000</t>
  </si>
  <si>
    <t>&gt; 76.00</t>
  </si>
  <si>
    <t>&gt; 42.00</t>
  </si>
  <si>
    <t>&gt; 36.00</t>
  </si>
  <si>
    <t>SAG-MF</t>
  </si>
  <si>
    <t>&gt; 58.00</t>
  </si>
  <si>
    <t>&gt; 44.00</t>
  </si>
  <si>
    <t>&gt; 46.00</t>
  </si>
  <si>
    <t>&gt; 106.00</t>
  </si>
  <si>
    <t>&gt; 118.00</t>
  </si>
  <si>
    <t>&gt; 150.00</t>
  </si>
  <si>
    <t>&gt; 48.00</t>
  </si>
  <si>
    <t>&gt; 60.00</t>
  </si>
  <si>
    <t>&gt; 70.00</t>
  </si>
  <si>
    <t>generic</t>
  </si>
  <si>
    <t>SAG minus SG</t>
  </si>
  <si>
    <t>ahead</t>
  </si>
  <si>
    <r>
      <t xml:space="preserve">SAG-re. time
</t>
    </r>
    <r>
      <rPr>
        <sz val="11"/>
        <color theme="1"/>
        <rFont val="Calibri"/>
        <family val="2"/>
        <scheme val="minor"/>
      </rPr>
      <t>SG time</t>
    </r>
  </si>
  <si>
    <r>
      <rPr>
        <u/>
        <sz val="11"/>
        <color theme="1"/>
        <rFont val="Calibri"/>
        <family val="2"/>
        <scheme val="minor"/>
      </rPr>
      <t>SAG-re. time</t>
    </r>
    <r>
      <rPr>
        <sz val="11"/>
        <color theme="1"/>
        <rFont val="Calibri"/>
        <family val="2"/>
        <scheme val="minor"/>
      </rPr>
      <t xml:space="preserve">
SG time</t>
    </r>
  </si>
  <si>
    <t>Given more time, i.e. an amount of time similar to SAG-re to account for re-computing, SG still could not yield an approximiation similar to or better than SAG in 14/15 cases.</t>
  </si>
  <si>
    <t xml:space="preserve">batch for-loop becomes parfor-loop </t>
  </si>
  <si>
    <t>asynchronous task parallelism, hogwild, distbelief</t>
  </si>
  <si>
    <t>SAG-re</t>
  </si>
  <si>
    <t>SVRG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</si>
</sst>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0000000000000"/>
    <numFmt numFmtId="165" formatCode="0.0000000000000000E+00"/>
    <numFmt numFmtId="166" formatCode="0.0000E+00"/>
    <numFmt numFmtId="167" formatCode="#,##0.0000"/>
    <numFmt numFmtId="168" formatCode="0.0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1" applyFont="1"/>
    <xf numFmtId="3" fontId="2" fillId="0" borderId="0" xfId="0" applyNumberFormat="1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1" fillId="0" borderId="0" xfId="1"/>
    <xf numFmtId="3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7" fontId="3" fillId="0" borderId="0" xfId="0" applyNumberFormat="1" applyFont="1"/>
    <xf numFmtId="167" fontId="0" fillId="0" borderId="0" xfId="0" applyNumberFormat="1"/>
    <xf numFmtId="167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/>
    <xf numFmtId="166" fontId="3" fillId="2" borderId="0" xfId="0" applyNumberFormat="1" applyFont="1" applyFill="1"/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/>
    <xf numFmtId="3" fontId="3" fillId="0" borderId="0" xfId="0" applyNumberFormat="1" applyFont="1"/>
    <xf numFmtId="3" fontId="3" fillId="0" borderId="0" xfId="0" applyNumberFormat="1" applyFont="1" applyAlignment="1">
      <alignment horizontal="center"/>
    </xf>
    <xf numFmtId="3" fontId="3" fillId="2" borderId="0" xfId="0" applyNumberFormat="1" applyFont="1" applyFill="1"/>
    <xf numFmtId="3" fontId="0" fillId="0" borderId="0" xfId="0" applyNumberFormat="1" applyAlignment="1">
      <alignment horizontal="center"/>
    </xf>
    <xf numFmtId="3" fontId="3" fillId="0" borderId="0" xfId="0" applyNumberFormat="1" applyFont="1" applyFill="1"/>
    <xf numFmtId="3" fontId="0" fillId="2" borderId="0" xfId="0" applyNumberFormat="1" applyFill="1"/>
    <xf numFmtId="3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right"/>
    </xf>
    <xf numFmtId="168" fontId="0" fillId="0" borderId="0" xfId="0" applyNumberFormat="1"/>
    <xf numFmtId="166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3" fontId="0" fillId="0" borderId="0" xfId="0" applyNumberFormat="1" applyFill="1"/>
    <xf numFmtId="166" fontId="0" fillId="2" borderId="0" xfId="0" applyNumberFormat="1" applyFill="1"/>
    <xf numFmtId="166" fontId="0" fillId="0" borderId="0" xfId="0" applyNumberFormat="1" applyFill="1"/>
    <xf numFmtId="168" fontId="0" fillId="2" borderId="0" xfId="0" applyNumberFormat="1" applyFill="1"/>
    <xf numFmtId="3" fontId="0" fillId="3" borderId="0" xfId="0" applyNumberFormat="1" applyFill="1"/>
    <xf numFmtId="166" fontId="3" fillId="0" borderId="0" xfId="0" applyNumberFormat="1" applyFont="1" applyAlignment="1">
      <alignment horizontal="center"/>
    </xf>
    <xf numFmtId="0" fontId="1" fillId="0" borderId="0" xfId="1" applyAlignment="1">
      <alignment horizontal="left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4" borderId="0" xfId="0" applyNumberFormat="1" applyFont="1" applyFill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7" fontId="0" fillId="0" borderId="0" xfId="0" applyNumberFormat="1" applyFont="1" applyAlignment="1">
      <alignment horizontal="center" wrapText="1"/>
    </xf>
    <xf numFmtId="3" fontId="0" fillId="0" borderId="0" xfId="0" applyNumberFormat="1" applyAlignment="1">
      <alignment horizontal="center" wrapText="1"/>
    </xf>
    <xf numFmtId="168" fontId="4" fillId="0" borderId="0" xfId="0" applyNumberFormat="1" applyFont="1" applyAlignment="1">
      <alignment horizontal="center" wrapText="1"/>
    </xf>
    <xf numFmtId="168" fontId="0" fillId="0" borderId="0" xfId="0" applyNumberFormat="1" applyAlignment="1">
      <alignment horizontal="center" wrapText="1"/>
    </xf>
    <xf numFmtId="167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e.ufl.edu/research/sparse/matrices/Buss/12month1.html" TargetMode="External"/><Relationship Id="rId3" Type="http://schemas.openxmlformats.org/officeDocument/2006/relationships/hyperlink" Target="http://www.cise.ufl.edu/research/sparse/matrices/LAW/ljournal-2008.html" TargetMode="External"/><Relationship Id="rId7" Type="http://schemas.openxmlformats.org/officeDocument/2006/relationships/hyperlink" Target="https://github.com/gamboviol/climf" TargetMode="External"/><Relationship Id="rId2" Type="http://schemas.openxmlformats.org/officeDocument/2006/relationships/hyperlink" Target="http://www.cise.ufl.edu/research/sparse/matrices/Gleich/flickr.html" TargetMode="External"/><Relationship Id="rId1" Type="http://schemas.openxmlformats.org/officeDocument/2006/relationships/hyperlink" Target="http://www.cise.ufl.edu/research/sparse/matrices/Gleich/wikipedia-20070206.html" TargetMode="External"/><Relationship Id="rId6" Type="http://schemas.openxmlformats.org/officeDocument/2006/relationships/hyperlink" Target="http://www.cise.ufl.edu/research/sparse/matrices/Gleich/wikipedia-20070206.html" TargetMode="External"/><Relationship Id="rId5" Type="http://schemas.openxmlformats.org/officeDocument/2006/relationships/hyperlink" Target="http://www.cise.ufl.edu/research/sparse/matrices/SNAP/cit-Patents.html" TargetMode="External"/><Relationship Id="rId4" Type="http://schemas.openxmlformats.org/officeDocument/2006/relationships/hyperlink" Target="http://www.cise.ufl.edu/research/sparse/matrices/Pajek/IMDB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5" sqref="F15"/>
    </sheetView>
  </sheetViews>
  <sheetFormatPr defaultRowHeight="14.4" x14ac:dyDescent="0.3"/>
  <cols>
    <col min="1" max="1" width="18.44140625" style="3" customWidth="1"/>
    <col min="2" max="2" width="12.44140625" style="3" customWidth="1"/>
    <col min="3" max="3" width="9.88671875" style="3" customWidth="1"/>
    <col min="4" max="5" width="12" style="3" customWidth="1"/>
    <col min="6" max="6" width="54" style="3" customWidth="1"/>
    <col min="7" max="7" width="70.44140625" style="3" customWidth="1"/>
    <col min="8" max="16384" width="8.88671875" style="3"/>
  </cols>
  <sheetData>
    <row r="1" spans="1:7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  <c r="G1" s="2" t="s">
        <v>34</v>
      </c>
    </row>
    <row r="2" spans="1:7" x14ac:dyDescent="0.3">
      <c r="A2" s="3" t="s">
        <v>31</v>
      </c>
      <c r="B2" s="6">
        <v>23590</v>
      </c>
      <c r="C2" s="3">
        <v>4718</v>
      </c>
      <c r="D2" s="3">
        <v>49288</v>
      </c>
      <c r="E2" s="3">
        <v>0.29199999999999998</v>
      </c>
      <c r="G2" s="51" t="s">
        <v>33</v>
      </c>
    </row>
    <row r="3" spans="1:7" x14ac:dyDescent="0.3">
      <c r="A3" s="3" t="s">
        <v>32</v>
      </c>
      <c r="B3" s="6">
        <v>322445</v>
      </c>
      <c r="C3" s="3">
        <v>4718</v>
      </c>
      <c r="D3" s="3">
        <v>49288</v>
      </c>
      <c r="E3" s="3">
        <v>3.9350000000000001</v>
      </c>
      <c r="G3" s="10" t="s">
        <v>33</v>
      </c>
    </row>
    <row r="4" spans="1:7" x14ac:dyDescent="0.3">
      <c r="A4" s="3" t="s">
        <v>25</v>
      </c>
      <c r="B4" s="6">
        <v>3782463</v>
      </c>
      <c r="C4" s="6">
        <v>428440</v>
      </c>
      <c r="D4" s="6">
        <v>896308</v>
      </c>
      <c r="E4" s="6">
        <v>21</v>
      </c>
      <c r="F4" s="8" t="s">
        <v>26</v>
      </c>
      <c r="G4" s="14" t="s">
        <v>24</v>
      </c>
    </row>
    <row r="5" spans="1:7" x14ac:dyDescent="0.3">
      <c r="A5" s="3" t="s">
        <v>22</v>
      </c>
      <c r="B5" s="6">
        <v>5021410</v>
      </c>
      <c r="C5" s="6">
        <v>2394385</v>
      </c>
      <c r="D5" s="6">
        <v>2394385</v>
      </c>
      <c r="E5" s="6">
        <v>13</v>
      </c>
      <c r="G5" s="3" t="s">
        <v>23</v>
      </c>
    </row>
    <row r="6" spans="1:7" x14ac:dyDescent="0.3">
      <c r="A6" s="3" t="s">
        <v>21</v>
      </c>
      <c r="B6" s="6">
        <v>5105039</v>
      </c>
      <c r="C6" s="6">
        <v>916428</v>
      </c>
      <c r="D6" s="6">
        <v>916428</v>
      </c>
      <c r="E6" s="6">
        <v>16</v>
      </c>
      <c r="G6" s="3" t="s">
        <v>20</v>
      </c>
    </row>
    <row r="7" spans="1:7" x14ac:dyDescent="0.3">
      <c r="A7" s="3" t="s">
        <v>18</v>
      </c>
      <c r="B7" s="6">
        <v>5158388</v>
      </c>
      <c r="C7" s="6">
        <v>735323</v>
      </c>
      <c r="D7" s="6">
        <v>735323</v>
      </c>
      <c r="E7" s="6">
        <v>9</v>
      </c>
      <c r="F7" s="3" t="s">
        <v>19</v>
      </c>
      <c r="G7" s="3" t="s">
        <v>17</v>
      </c>
    </row>
    <row r="8" spans="1:7" x14ac:dyDescent="0.3">
      <c r="A8" s="3" t="s">
        <v>16</v>
      </c>
      <c r="B8" s="6">
        <v>9837214</v>
      </c>
      <c r="C8" s="6">
        <v>820878</v>
      </c>
      <c r="D8" s="6">
        <v>820878</v>
      </c>
      <c r="E8" s="6">
        <v>22</v>
      </c>
      <c r="G8" s="14" t="s">
        <v>15</v>
      </c>
    </row>
    <row r="9" spans="1:7" x14ac:dyDescent="0.3">
      <c r="A9" s="3" t="s">
        <v>12</v>
      </c>
      <c r="B9" s="6">
        <v>16518948</v>
      </c>
      <c r="G9" s="14" t="s">
        <v>11</v>
      </c>
    </row>
    <row r="10" spans="1:7" x14ac:dyDescent="0.3">
      <c r="A10" s="3" t="s">
        <v>86</v>
      </c>
      <c r="E10" s="6">
        <v>36</v>
      </c>
      <c r="F10" s="9" t="s">
        <v>30</v>
      </c>
      <c r="G10" s="14" t="s">
        <v>28</v>
      </c>
    </row>
    <row r="11" spans="1:7" x14ac:dyDescent="0.3">
      <c r="A11" s="4" t="s">
        <v>6</v>
      </c>
      <c r="B11" s="5">
        <v>45030389</v>
      </c>
      <c r="C11" s="6">
        <v>3566907</v>
      </c>
      <c r="D11" s="6">
        <v>3566907</v>
      </c>
      <c r="E11" s="6">
        <v>132</v>
      </c>
      <c r="F11" s="3" t="s">
        <v>8</v>
      </c>
      <c r="G11" s="14" t="s">
        <v>5</v>
      </c>
    </row>
    <row r="12" spans="1:7" x14ac:dyDescent="0.3">
      <c r="A12" s="7" t="s">
        <v>10</v>
      </c>
      <c r="B12" s="6">
        <v>79023142</v>
      </c>
      <c r="C12" s="6">
        <v>5363260</v>
      </c>
      <c r="D12" s="6">
        <v>5363260</v>
      </c>
      <c r="E12" s="3">
        <v>175</v>
      </c>
      <c r="G12" s="14" t="s">
        <v>9</v>
      </c>
    </row>
    <row r="13" spans="1:7" x14ac:dyDescent="0.3">
      <c r="A13" s="3" t="s">
        <v>13</v>
      </c>
      <c r="B13" s="6">
        <v>1949412601</v>
      </c>
      <c r="C13" s="6">
        <v>50636154</v>
      </c>
      <c r="D13" s="6">
        <v>50636154</v>
      </c>
      <c r="E13" s="6">
        <v>2483</v>
      </c>
      <c r="G13" s="3" t="s">
        <v>14</v>
      </c>
    </row>
    <row r="14" spans="1:7" x14ac:dyDescent="0.3">
      <c r="G14" s="3" t="s">
        <v>27</v>
      </c>
    </row>
    <row r="15" spans="1:7" x14ac:dyDescent="0.3">
      <c r="F15" s="9" t="s">
        <v>29</v>
      </c>
    </row>
  </sheetData>
  <sortState ref="A2:G14">
    <sortCondition ref="B2:B14"/>
  </sortState>
  <hyperlinks>
    <hyperlink ref="A11" r:id="rId1" display="http://www.cise.ufl.edu/research/sparse/matrices/Gleich/wikipedia-20070206.html"/>
    <hyperlink ref="G8" r:id="rId2"/>
    <hyperlink ref="G12" r:id="rId3"/>
    <hyperlink ref="G4" r:id="rId4"/>
    <hyperlink ref="G9" r:id="rId5"/>
    <hyperlink ref="G11" r:id="rId6"/>
    <hyperlink ref="G2" r:id="rId7"/>
    <hyperlink ref="G10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C12" sqref="C12"/>
    </sheetView>
  </sheetViews>
  <sheetFormatPr defaultRowHeight="14.4" x14ac:dyDescent="0.3"/>
  <cols>
    <col min="1" max="1" width="8.88671875" style="18"/>
    <col min="2" max="4" width="22.5546875" style="19" customWidth="1"/>
    <col min="5" max="6" width="11.44140625" style="15" customWidth="1"/>
    <col min="7" max="10" width="11.21875" style="21" customWidth="1"/>
    <col min="11" max="16" width="8.88671875" style="18"/>
  </cols>
  <sheetData>
    <row r="1" spans="1:10" x14ac:dyDescent="0.3">
      <c r="B1" s="55" t="s">
        <v>35</v>
      </c>
      <c r="C1" s="55"/>
      <c r="D1" s="22"/>
      <c r="E1" s="57" t="s">
        <v>98</v>
      </c>
      <c r="F1" s="57"/>
      <c r="G1" s="56" t="s">
        <v>95</v>
      </c>
      <c r="H1" s="56"/>
      <c r="I1" s="56" t="s">
        <v>97</v>
      </c>
      <c r="J1" s="56"/>
    </row>
    <row r="2" spans="1:10" x14ac:dyDescent="0.3">
      <c r="B2" s="22" t="s">
        <v>93</v>
      </c>
      <c r="C2" s="22" t="s">
        <v>94</v>
      </c>
      <c r="D2" s="22" t="s">
        <v>96</v>
      </c>
      <c r="E2" s="23"/>
      <c r="F2" s="23"/>
    </row>
    <row r="3" spans="1:10" x14ac:dyDescent="0.3">
      <c r="A3" s="18" t="s">
        <v>90</v>
      </c>
      <c r="B3" s="19">
        <v>0.30537093783118802</v>
      </c>
      <c r="C3" s="19">
        <v>0.30537059022623497</v>
      </c>
      <c r="D3" s="19">
        <f>B3-C3</f>
        <v>3.4760495304375638E-7</v>
      </c>
      <c r="E3" s="15">
        <v>527</v>
      </c>
      <c r="F3" s="15">
        <v>527</v>
      </c>
      <c r="G3" s="21">
        <v>3.2486072899999899E-3</v>
      </c>
      <c r="H3" s="21">
        <v>2.6417601933333302E-3</v>
      </c>
      <c r="I3" s="21">
        <v>8.0864760000000004E-3</v>
      </c>
      <c r="J3" s="21">
        <v>3.7554329999999997E-2</v>
      </c>
    </row>
    <row r="4" spans="1:10" x14ac:dyDescent="0.3">
      <c r="A4" s="18" t="s">
        <v>91</v>
      </c>
      <c r="B4" s="19">
        <v>0.39336694517248899</v>
      </c>
      <c r="C4" s="19">
        <v>0.39336456343380799</v>
      </c>
      <c r="D4" s="19">
        <f t="shared" ref="D4:D7" si="0">B4-C4</f>
        <v>2.3817386810009999E-6</v>
      </c>
    </row>
    <row r="5" spans="1:10" x14ac:dyDescent="0.3">
      <c r="A5" s="18" t="s">
        <v>92</v>
      </c>
      <c r="D5" s="19">
        <f t="shared" si="0"/>
        <v>0</v>
      </c>
    </row>
    <row r="6" spans="1:10" x14ac:dyDescent="0.3">
      <c r="D6" s="19">
        <f t="shared" si="0"/>
        <v>0</v>
      </c>
    </row>
    <row r="7" spans="1:10" x14ac:dyDescent="0.3">
      <c r="D7" s="19">
        <f t="shared" si="0"/>
        <v>0</v>
      </c>
    </row>
  </sheetData>
  <mergeCells count="4">
    <mergeCell ref="B1:C1"/>
    <mergeCell ref="G1:H1"/>
    <mergeCell ref="I1:J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B14" sqref="B14"/>
    </sheetView>
  </sheetViews>
  <sheetFormatPr defaultRowHeight="14.4" x14ac:dyDescent="0.3"/>
  <cols>
    <col min="1" max="1" width="29.88671875" customWidth="1"/>
    <col min="2" max="2" width="30.77734375" customWidth="1"/>
    <col min="3" max="3" width="48.21875" customWidth="1"/>
  </cols>
  <sheetData>
    <row r="1" spans="1:4" x14ac:dyDescent="0.3">
      <c r="A1" t="s">
        <v>37</v>
      </c>
      <c r="B1" t="s">
        <v>40</v>
      </c>
      <c r="C1" t="s">
        <v>38</v>
      </c>
    </row>
    <row r="2" spans="1:4" x14ac:dyDescent="0.3">
      <c r="A2" t="s">
        <v>41</v>
      </c>
      <c r="B2" t="s">
        <v>56</v>
      </c>
      <c r="C2" t="s">
        <v>39</v>
      </c>
    </row>
    <row r="3" spans="1:4" x14ac:dyDescent="0.3">
      <c r="A3" t="s">
        <v>41</v>
      </c>
      <c r="B3" t="s">
        <v>55</v>
      </c>
      <c r="C3" t="s">
        <v>47</v>
      </c>
    </row>
    <row r="4" spans="1:4" x14ac:dyDescent="0.3">
      <c r="A4" t="s">
        <v>41</v>
      </c>
      <c r="B4" t="s">
        <v>54</v>
      </c>
      <c r="C4" t="s">
        <v>137</v>
      </c>
      <c r="D4" t="s">
        <v>138</v>
      </c>
    </row>
    <row r="5" spans="1:4" x14ac:dyDescent="0.3">
      <c r="A5" t="s">
        <v>41</v>
      </c>
      <c r="B5" t="s">
        <v>53</v>
      </c>
      <c r="C5" t="s">
        <v>47</v>
      </c>
    </row>
    <row r="6" spans="1:4" x14ac:dyDescent="0.3">
      <c r="A6" t="s">
        <v>41</v>
      </c>
      <c r="B6" t="s">
        <v>52</v>
      </c>
      <c r="C6" t="s">
        <v>47</v>
      </c>
    </row>
    <row r="8" spans="1:4" x14ac:dyDescent="0.3">
      <c r="A8" t="s">
        <v>42</v>
      </c>
      <c r="B8" t="s">
        <v>75</v>
      </c>
      <c r="C8" t="s">
        <v>62</v>
      </c>
    </row>
    <row r="9" spans="1:4" x14ac:dyDescent="0.3">
      <c r="A9" t="s">
        <v>42</v>
      </c>
      <c r="B9" t="s">
        <v>76</v>
      </c>
      <c r="C9" t="s">
        <v>43</v>
      </c>
    </row>
    <row r="10" spans="1:4" x14ac:dyDescent="0.3">
      <c r="A10" t="s">
        <v>42</v>
      </c>
      <c r="B10" t="s">
        <v>51</v>
      </c>
      <c r="C10" t="s">
        <v>47</v>
      </c>
    </row>
    <row r="11" spans="1:4" x14ac:dyDescent="0.3">
      <c r="A11" t="s">
        <v>42</v>
      </c>
      <c r="B11" t="s">
        <v>50</v>
      </c>
      <c r="C11" t="s">
        <v>47</v>
      </c>
    </row>
    <row r="13" spans="1:4" x14ac:dyDescent="0.3">
      <c r="A13" t="s">
        <v>45</v>
      </c>
      <c r="B13" t="s">
        <v>44</v>
      </c>
      <c r="C13" t="s">
        <v>47</v>
      </c>
    </row>
    <row r="14" spans="1:4" x14ac:dyDescent="0.3">
      <c r="A14" t="s">
        <v>45</v>
      </c>
      <c r="B14" t="s">
        <v>46</v>
      </c>
      <c r="C14" t="s">
        <v>47</v>
      </c>
    </row>
    <row r="15" spans="1:4" x14ac:dyDescent="0.3">
      <c r="A15" t="s">
        <v>45</v>
      </c>
      <c r="B15" t="s">
        <v>57</v>
      </c>
      <c r="C15" t="s">
        <v>47</v>
      </c>
    </row>
    <row r="17" spans="1:3" x14ac:dyDescent="0.3">
      <c r="A17" t="s">
        <v>48</v>
      </c>
      <c r="B17" t="s">
        <v>73</v>
      </c>
      <c r="C17" s="13" t="s">
        <v>49</v>
      </c>
    </row>
    <row r="18" spans="1:3" x14ac:dyDescent="0.3">
      <c r="A18" t="s">
        <v>48</v>
      </c>
      <c r="B18" t="s">
        <v>74</v>
      </c>
      <c r="C18" s="13" t="s">
        <v>78</v>
      </c>
    </row>
    <row r="19" spans="1:3" x14ac:dyDescent="0.3">
      <c r="A19" t="s">
        <v>48</v>
      </c>
      <c r="B19" t="s">
        <v>77</v>
      </c>
      <c r="C19" t="s">
        <v>47</v>
      </c>
    </row>
    <row r="21" spans="1:3" x14ac:dyDescent="0.3">
      <c r="A21" t="s">
        <v>59</v>
      </c>
      <c r="B21" t="s">
        <v>58</v>
      </c>
      <c r="C21" t="s">
        <v>47</v>
      </c>
    </row>
    <row r="22" spans="1:3" x14ac:dyDescent="0.3">
      <c r="A22" t="s">
        <v>59</v>
      </c>
      <c r="B22" t="s">
        <v>60</v>
      </c>
      <c r="C22" t="s">
        <v>47</v>
      </c>
    </row>
    <row r="23" spans="1:3" x14ac:dyDescent="0.3">
      <c r="A23" t="s">
        <v>59</v>
      </c>
      <c r="B23" t="s">
        <v>61</v>
      </c>
      <c r="C23" t="s">
        <v>47</v>
      </c>
    </row>
    <row r="25" spans="1:3" x14ac:dyDescent="0.3">
      <c r="A25" t="s">
        <v>64</v>
      </c>
      <c r="B25" t="s">
        <v>63</v>
      </c>
      <c r="C25" t="s">
        <v>62</v>
      </c>
    </row>
    <row r="26" spans="1:3" x14ac:dyDescent="0.3">
      <c r="A26" t="s">
        <v>64</v>
      </c>
      <c r="B26" t="s">
        <v>65</v>
      </c>
      <c r="C26" t="s">
        <v>43</v>
      </c>
    </row>
    <row r="28" spans="1:3" x14ac:dyDescent="0.3">
      <c r="A28" t="s">
        <v>67</v>
      </c>
      <c r="B28" t="s">
        <v>68</v>
      </c>
      <c r="C28" t="s">
        <v>66</v>
      </c>
    </row>
    <row r="29" spans="1:3" x14ac:dyDescent="0.3">
      <c r="A29" t="s">
        <v>67</v>
      </c>
      <c r="B29" t="s">
        <v>69</v>
      </c>
      <c r="C29" t="s">
        <v>47</v>
      </c>
    </row>
    <row r="31" spans="1:3" x14ac:dyDescent="0.3">
      <c r="A31" t="s">
        <v>70</v>
      </c>
      <c r="B31" t="s">
        <v>71</v>
      </c>
      <c r="C31" t="s">
        <v>47</v>
      </c>
    </row>
    <row r="32" spans="1:3" x14ac:dyDescent="0.3">
      <c r="A32" t="s">
        <v>70</v>
      </c>
      <c r="B32" t="s">
        <v>72</v>
      </c>
      <c r="C32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workbookViewId="0">
      <selection activeCell="F7" sqref="F7"/>
    </sheetView>
  </sheetViews>
  <sheetFormatPr defaultRowHeight="14.4" x14ac:dyDescent="0.3"/>
  <cols>
    <col min="1" max="1" width="10.77734375" style="11" customWidth="1"/>
    <col min="2" max="4" width="10.5546875" style="28" customWidth="1"/>
    <col min="5" max="5" width="12.44140625" style="28" hidden="1" customWidth="1"/>
    <col min="6" max="6" width="10.33203125" style="28" customWidth="1"/>
    <col min="7" max="7" width="2.88671875" style="28" customWidth="1"/>
    <col min="8" max="9" width="7.5546875" style="32" customWidth="1"/>
    <col min="10" max="11" width="8.77734375" style="32" customWidth="1"/>
    <col min="12" max="12" width="2.21875" style="31" customWidth="1"/>
    <col min="13" max="13" width="7.6640625" style="24" hidden="1" customWidth="1"/>
    <col min="14" max="15" width="6.21875" style="24" hidden="1" customWidth="1"/>
    <col min="16" max="16" width="8.44140625" style="24" customWidth="1"/>
    <col min="17" max="17" width="6.6640625" style="24" customWidth="1"/>
    <col min="18" max="19" width="8.33203125" style="24" customWidth="1"/>
    <col min="20" max="20" width="2.109375" style="24" customWidth="1"/>
    <col min="21" max="22" width="7" style="11" customWidth="1"/>
    <col min="23" max="23" width="8" style="11" customWidth="1"/>
    <col min="24" max="25" width="7" style="11" customWidth="1"/>
    <col min="26" max="26" width="7.44140625" style="11" customWidth="1"/>
  </cols>
  <sheetData>
    <row r="1" spans="1:26" x14ac:dyDescent="0.3">
      <c r="A1" s="11" t="s">
        <v>88</v>
      </c>
      <c r="B1" s="58" t="s">
        <v>35</v>
      </c>
      <c r="C1" s="58"/>
      <c r="D1" s="58"/>
      <c r="E1" s="27"/>
      <c r="F1" s="53"/>
      <c r="G1" s="27"/>
      <c r="H1" s="60" t="s">
        <v>98</v>
      </c>
      <c r="I1" s="60"/>
      <c r="J1" s="60"/>
      <c r="K1" s="60"/>
      <c r="L1" s="30"/>
      <c r="M1" s="61" t="s">
        <v>83</v>
      </c>
      <c r="N1" s="61"/>
      <c r="O1" s="61"/>
      <c r="P1" s="61" t="s">
        <v>103</v>
      </c>
      <c r="Q1" s="61"/>
      <c r="R1" s="61"/>
      <c r="S1" s="61"/>
      <c r="T1" s="26"/>
      <c r="U1" s="59" t="s">
        <v>84</v>
      </c>
      <c r="V1" s="59"/>
      <c r="W1" s="59"/>
      <c r="X1" s="59" t="s">
        <v>104</v>
      </c>
      <c r="Y1" s="59"/>
      <c r="Z1" s="59"/>
    </row>
    <row r="2" spans="1:26" s="1" customFormat="1" x14ac:dyDescent="0.3">
      <c r="A2" s="12" t="s">
        <v>0</v>
      </c>
      <c r="B2" s="27" t="s">
        <v>102</v>
      </c>
      <c r="C2" s="27" t="s">
        <v>36</v>
      </c>
      <c r="D2" s="27" t="s">
        <v>139</v>
      </c>
      <c r="E2" s="27" t="s">
        <v>132</v>
      </c>
      <c r="F2" s="53" t="s">
        <v>140</v>
      </c>
      <c r="G2" s="27"/>
      <c r="H2" s="33" t="s">
        <v>102</v>
      </c>
      <c r="I2" s="33" t="s">
        <v>36</v>
      </c>
      <c r="J2" s="44" t="s">
        <v>139</v>
      </c>
      <c r="K2" s="53" t="s">
        <v>140</v>
      </c>
      <c r="L2" s="30"/>
      <c r="M2" s="27" t="s">
        <v>102</v>
      </c>
      <c r="N2" s="26" t="s">
        <v>36</v>
      </c>
      <c r="O2" s="44" t="s">
        <v>121</v>
      </c>
      <c r="P2" s="27" t="s">
        <v>102</v>
      </c>
      <c r="Q2" s="26" t="s">
        <v>36</v>
      </c>
      <c r="R2" s="44" t="s">
        <v>139</v>
      </c>
      <c r="S2" s="53" t="s">
        <v>140</v>
      </c>
      <c r="T2" s="26"/>
      <c r="U2" s="27" t="s">
        <v>102</v>
      </c>
      <c r="V2" s="12" t="s">
        <v>36</v>
      </c>
      <c r="W2" s="44" t="s">
        <v>121</v>
      </c>
      <c r="X2" s="27" t="s">
        <v>102</v>
      </c>
      <c r="Y2" s="12" t="s">
        <v>36</v>
      </c>
      <c r="Z2" s="43" t="s">
        <v>121</v>
      </c>
    </row>
    <row r="3" spans="1:26" s="15" customFormat="1" x14ac:dyDescent="0.3">
      <c r="A3" s="32" t="s">
        <v>106</v>
      </c>
      <c r="B3" s="32"/>
      <c r="C3" s="32"/>
      <c r="D3" s="32"/>
      <c r="E3" s="32"/>
      <c r="F3" s="32"/>
      <c r="G3" s="32"/>
      <c r="H3" s="32">
        <v>500</v>
      </c>
      <c r="I3" s="32">
        <v>5000</v>
      </c>
      <c r="J3" s="32">
        <v>5000</v>
      </c>
      <c r="K3" s="32"/>
      <c r="L3" s="36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5" spans="1:26" x14ac:dyDescent="0.3">
      <c r="A5" s="11" t="s">
        <v>99</v>
      </c>
      <c r="B5" s="58" t="s">
        <v>100</v>
      </c>
      <c r="C5" s="58"/>
      <c r="D5" s="58"/>
      <c r="E5" s="27"/>
      <c r="F5" s="53"/>
      <c r="G5" s="27"/>
    </row>
    <row r="6" spans="1:26" s="25" customFormat="1" x14ac:dyDescent="0.3">
      <c r="A6" s="24" t="s">
        <v>79</v>
      </c>
      <c r="B6" s="28">
        <v>0.31130000000000002</v>
      </c>
      <c r="C6" s="28">
        <v>0.31109999999999999</v>
      </c>
      <c r="D6" s="28">
        <v>0.29260000000000003</v>
      </c>
      <c r="E6" s="28">
        <f>D6-C6</f>
        <v>-1.8499999999999961E-2</v>
      </c>
      <c r="F6" s="28"/>
      <c r="G6" s="28"/>
      <c r="H6" s="32">
        <v>500</v>
      </c>
      <c r="I6" s="32">
        <v>2473</v>
      </c>
      <c r="J6" s="32">
        <v>2474</v>
      </c>
      <c r="K6" s="32"/>
      <c r="L6" s="31"/>
      <c r="M6" s="24">
        <v>7.2293000000000003</v>
      </c>
      <c r="N6" s="24">
        <v>1.8E-3</v>
      </c>
      <c r="O6" s="24">
        <v>4.4000000000000003E-3</v>
      </c>
      <c r="P6" s="24">
        <v>7.8907999999999996</v>
      </c>
      <c r="Q6" s="24">
        <v>2.8999999999999998E-3</v>
      </c>
      <c r="R6" s="24">
        <v>5.1000000000000004E-3</v>
      </c>
      <c r="S6" s="24"/>
      <c r="T6" s="24"/>
      <c r="U6" s="24"/>
      <c r="V6" s="24"/>
      <c r="W6" s="24"/>
      <c r="X6" s="24"/>
      <c r="Y6" s="24"/>
      <c r="Z6" s="24"/>
    </row>
    <row r="7" spans="1:26" s="25" customFormat="1" x14ac:dyDescent="0.3">
      <c r="A7" s="24" t="s">
        <v>80</v>
      </c>
      <c r="B7" s="28">
        <v>0.31290000000000001</v>
      </c>
      <c r="C7" s="28">
        <v>0.3125</v>
      </c>
      <c r="D7" s="28">
        <v>0.18809999999999999</v>
      </c>
      <c r="E7" s="28">
        <f t="shared" ref="E7:E24" si="0">D7-C7</f>
        <v>-0.12440000000000001</v>
      </c>
      <c r="F7" s="28"/>
      <c r="G7" s="28"/>
      <c r="H7" s="32">
        <v>500</v>
      </c>
      <c r="I7" s="34">
        <v>915</v>
      </c>
      <c r="J7" s="34">
        <v>4489</v>
      </c>
      <c r="K7" s="34"/>
      <c r="L7" s="31"/>
      <c r="M7" s="24">
        <v>1.8077000000000001</v>
      </c>
      <c r="N7" s="24">
        <v>1.2999999999999999E-3</v>
      </c>
      <c r="O7" s="24">
        <v>1.8E-3</v>
      </c>
      <c r="P7" s="24">
        <v>2.0920000000000001</v>
      </c>
      <c r="Q7" s="24">
        <v>2.3999999999999998E-3</v>
      </c>
      <c r="R7" s="24">
        <v>2.3999999999999998E-3</v>
      </c>
      <c r="S7" s="24"/>
      <c r="T7" s="24"/>
      <c r="U7" s="24"/>
      <c r="V7" s="24"/>
      <c r="W7" s="24"/>
      <c r="X7" s="24"/>
      <c r="Y7" s="24"/>
      <c r="Z7" s="24"/>
    </row>
    <row r="8" spans="1:26" s="25" customFormat="1" x14ac:dyDescent="0.3">
      <c r="A8" s="24" t="s">
        <v>25</v>
      </c>
      <c r="B8" s="28">
        <v>0.29849999999999999</v>
      </c>
      <c r="C8" s="28">
        <v>0.29799999999999999</v>
      </c>
      <c r="D8" s="54">
        <v>0.29899999999999999</v>
      </c>
      <c r="E8" s="28">
        <f t="shared" si="0"/>
        <v>1.0000000000000009E-3</v>
      </c>
      <c r="F8" s="28"/>
      <c r="G8" s="28"/>
      <c r="H8" s="32">
        <v>500</v>
      </c>
      <c r="I8" s="32">
        <v>4144</v>
      </c>
      <c r="J8" s="32">
        <v>4145</v>
      </c>
      <c r="K8" s="32"/>
      <c r="L8" s="31"/>
      <c r="M8" s="24">
        <v>2.0480999999999998</v>
      </c>
      <c r="N8" s="24">
        <v>1.6999999999999999E-3</v>
      </c>
      <c r="O8" s="24">
        <v>3.2000000000000002E-3</v>
      </c>
      <c r="P8" s="24">
        <v>2.3018999999999998</v>
      </c>
      <c r="Q8" s="24">
        <v>2.7000000000000001E-3</v>
      </c>
      <c r="R8" s="24">
        <v>4.1999999999999997E-3</v>
      </c>
      <c r="S8" s="24"/>
      <c r="T8" s="24"/>
      <c r="U8" s="24"/>
      <c r="V8" s="24"/>
      <c r="W8" s="24"/>
      <c r="X8" s="24"/>
      <c r="Y8" s="24"/>
      <c r="Z8" s="24"/>
    </row>
    <row r="9" spans="1:26" s="25" customFormat="1" x14ac:dyDescent="0.3">
      <c r="A9" s="24" t="s">
        <v>81</v>
      </c>
      <c r="B9" s="28">
        <v>0.31609999999999999</v>
      </c>
      <c r="C9" s="28">
        <v>0.31590000000000001</v>
      </c>
      <c r="D9" s="28">
        <v>0.27789999999999998</v>
      </c>
      <c r="E9" s="28">
        <f t="shared" si="0"/>
        <v>-3.8000000000000034E-2</v>
      </c>
      <c r="F9" s="28"/>
      <c r="G9" s="28"/>
      <c r="H9" s="32">
        <v>500</v>
      </c>
      <c r="I9" s="34">
        <v>1862</v>
      </c>
      <c r="J9" s="34">
        <v>1357</v>
      </c>
      <c r="K9" s="34"/>
      <c r="L9" s="31"/>
      <c r="M9" s="24">
        <v>6.2801</v>
      </c>
      <c r="N9" s="24">
        <v>1.4E-3</v>
      </c>
      <c r="O9" s="24">
        <v>3.5000000000000001E-3</v>
      </c>
      <c r="P9" s="24">
        <v>7.0240999999999998</v>
      </c>
      <c r="Q9" s="24">
        <v>2.3E-3</v>
      </c>
      <c r="R9" s="24">
        <v>3.3999999999999998E-3</v>
      </c>
      <c r="S9" s="24"/>
      <c r="T9" s="24"/>
      <c r="U9" s="24"/>
      <c r="V9" s="24"/>
      <c r="W9" s="24"/>
      <c r="X9" s="24"/>
      <c r="Y9" s="24"/>
      <c r="Z9" s="24"/>
    </row>
    <row r="10" spans="1:26" s="25" customFormat="1" x14ac:dyDescent="0.3">
      <c r="A10" s="24" t="s">
        <v>82</v>
      </c>
      <c r="B10" s="28">
        <v>0.3014</v>
      </c>
      <c r="C10" s="28">
        <v>0.30059999999999998</v>
      </c>
      <c r="D10" s="28">
        <v>0.26800000000000002</v>
      </c>
      <c r="E10" s="28">
        <f t="shared" si="0"/>
        <v>-3.2599999999999962E-2</v>
      </c>
      <c r="F10" s="28"/>
      <c r="G10" s="28"/>
      <c r="H10" s="32">
        <v>500</v>
      </c>
      <c r="I10" s="32">
        <v>3856</v>
      </c>
      <c r="J10" s="32">
        <v>3857</v>
      </c>
      <c r="K10" s="32"/>
      <c r="L10" s="31"/>
      <c r="M10" s="24">
        <v>4.0510999999999999</v>
      </c>
      <c r="N10" s="24">
        <v>1.1999999999999999E-3</v>
      </c>
      <c r="O10" s="24">
        <v>2.8E-3</v>
      </c>
      <c r="P10" s="24">
        <v>4.2845000000000004</v>
      </c>
      <c r="Q10" s="24">
        <v>2.2000000000000001E-3</v>
      </c>
      <c r="R10" s="24">
        <v>3.0000000000000001E-3</v>
      </c>
      <c r="S10" s="24"/>
      <c r="T10" s="24"/>
      <c r="U10" s="24"/>
      <c r="V10" s="24"/>
      <c r="W10" s="24"/>
      <c r="X10" s="24"/>
      <c r="Y10" s="24"/>
      <c r="Z10" s="24"/>
    </row>
    <row r="12" spans="1:26" x14ac:dyDescent="0.3">
      <c r="A12" s="11" t="s">
        <v>91</v>
      </c>
      <c r="B12" s="58" t="s">
        <v>101</v>
      </c>
      <c r="C12" s="58"/>
      <c r="D12" s="58"/>
    </row>
    <row r="13" spans="1:26" x14ac:dyDescent="0.3">
      <c r="A13" s="24" t="s">
        <v>79</v>
      </c>
      <c r="B13" s="28">
        <v>-0.27529999999999999</v>
      </c>
      <c r="C13" s="28">
        <v>-0.27353</v>
      </c>
      <c r="D13" s="28">
        <v>-0.2727</v>
      </c>
      <c r="E13" s="28">
        <f t="shared" si="0"/>
        <v>8.2999999999999741E-4</v>
      </c>
      <c r="H13" s="32">
        <v>500</v>
      </c>
      <c r="I13" s="32">
        <v>1867</v>
      </c>
      <c r="J13" s="32">
        <v>1868</v>
      </c>
      <c r="M13" s="24">
        <v>38.302199999999999</v>
      </c>
      <c r="N13" s="24">
        <v>3.3E-3</v>
      </c>
      <c r="O13" s="24">
        <v>1.5800000000000002E-2</v>
      </c>
      <c r="P13" s="24">
        <v>40.990699999999997</v>
      </c>
      <c r="Q13" s="24">
        <v>5.3E-3</v>
      </c>
      <c r="R13" s="24">
        <v>1.2500000000000001E-2</v>
      </c>
    </row>
    <row r="14" spans="1:26" x14ac:dyDescent="0.3">
      <c r="A14" s="24" t="s">
        <v>80</v>
      </c>
      <c r="B14" s="28">
        <v>-1.0867</v>
      </c>
      <c r="C14" s="28">
        <v>-1.0865</v>
      </c>
      <c r="D14" s="28">
        <v>-1.0665</v>
      </c>
      <c r="E14" s="28">
        <f t="shared" si="0"/>
        <v>2.0000000000000018E-2</v>
      </c>
      <c r="H14" s="32">
        <v>500</v>
      </c>
      <c r="I14" s="32">
        <v>1485</v>
      </c>
      <c r="J14" s="32">
        <v>1486</v>
      </c>
      <c r="M14" s="24">
        <v>20.59</v>
      </c>
      <c r="N14" s="24">
        <v>2.5000000000000001E-3</v>
      </c>
      <c r="O14" s="24">
        <v>8.9999999999999993E-3</v>
      </c>
      <c r="P14" s="24">
        <v>23.676300000000001</v>
      </c>
      <c r="Q14" s="24">
        <v>5.8999999999999999E-3</v>
      </c>
      <c r="R14" s="24">
        <v>1.0699999999999999E-2</v>
      </c>
    </row>
    <row r="15" spans="1:26" x14ac:dyDescent="0.3">
      <c r="A15" s="24" t="s">
        <v>25</v>
      </c>
      <c r="B15" s="28">
        <v>-0.26960000000000001</v>
      </c>
      <c r="C15" s="28">
        <v>-0.27150000000000002</v>
      </c>
      <c r="D15" s="28">
        <v>-0.2712</v>
      </c>
      <c r="E15" s="28">
        <f t="shared" si="0"/>
        <v>3.0000000000002247E-4</v>
      </c>
      <c r="H15" s="32">
        <v>500</v>
      </c>
      <c r="I15" s="32">
        <v>248</v>
      </c>
      <c r="J15" s="32">
        <v>249</v>
      </c>
      <c r="M15" s="24">
        <v>8.3247999999999998</v>
      </c>
      <c r="N15" s="24">
        <v>3.3E-3</v>
      </c>
      <c r="O15" s="24">
        <v>7.7000000000000002E-3</v>
      </c>
      <c r="P15" s="24">
        <v>8.548</v>
      </c>
      <c r="Q15" s="24">
        <v>7.4999999999999997E-3</v>
      </c>
      <c r="R15" s="24">
        <v>1.0999999999999999E-2</v>
      </c>
    </row>
    <row r="16" spans="1:26" x14ac:dyDescent="0.3">
      <c r="A16" s="24" t="s">
        <v>81</v>
      </c>
      <c r="B16" s="28">
        <v>-0.27650000000000002</v>
      </c>
      <c r="C16" s="28">
        <v>-0.27650000000000002</v>
      </c>
      <c r="D16" s="28">
        <v>-0.27460000000000001</v>
      </c>
      <c r="E16" s="28">
        <f t="shared" si="0"/>
        <v>1.9000000000000128E-3</v>
      </c>
      <c r="H16" s="32">
        <v>500</v>
      </c>
      <c r="I16" s="32">
        <v>916</v>
      </c>
      <c r="J16" s="32">
        <v>917</v>
      </c>
      <c r="M16" s="24">
        <v>33.615400000000001</v>
      </c>
      <c r="N16" s="24">
        <v>2.5000000000000001E-3</v>
      </c>
      <c r="O16" s="24">
        <v>1.26E-2</v>
      </c>
      <c r="P16" s="24">
        <v>37.056399999999996</v>
      </c>
      <c r="Q16" s="24">
        <v>5.3E-3</v>
      </c>
      <c r="R16" s="24">
        <v>1.0500000000000001E-2</v>
      </c>
    </row>
    <row r="17" spans="1:18" x14ac:dyDescent="0.3">
      <c r="A17" s="24" t="s">
        <v>82</v>
      </c>
      <c r="B17" s="28">
        <v>-0.27579999999999999</v>
      </c>
      <c r="C17" s="28">
        <v>-0.2757</v>
      </c>
      <c r="D17" s="28">
        <v>-0.27379999999999999</v>
      </c>
      <c r="E17" s="28">
        <f t="shared" si="0"/>
        <v>1.9000000000000128E-3</v>
      </c>
      <c r="H17" s="32">
        <v>500</v>
      </c>
      <c r="I17" s="32">
        <v>3459</v>
      </c>
      <c r="J17" s="32">
        <v>3460</v>
      </c>
      <c r="M17" s="24">
        <v>19.432700000000001</v>
      </c>
      <c r="N17" s="24">
        <v>2.2000000000000001E-3</v>
      </c>
      <c r="O17" s="24">
        <v>8.8000000000000005E-3</v>
      </c>
      <c r="P17" s="24">
        <v>21.774699999999999</v>
      </c>
      <c r="Q17" s="24">
        <v>3.8E-3</v>
      </c>
      <c r="R17" s="24">
        <v>7.7999999999999996E-3</v>
      </c>
    </row>
    <row r="19" spans="1:18" x14ac:dyDescent="0.3">
      <c r="A19" s="11" t="s">
        <v>92</v>
      </c>
      <c r="B19" s="58" t="s">
        <v>100</v>
      </c>
      <c r="C19" s="58"/>
      <c r="D19" s="58"/>
    </row>
    <row r="20" spans="1:18" x14ac:dyDescent="0.3">
      <c r="A20" s="24" t="s">
        <v>79</v>
      </c>
      <c r="B20" s="28">
        <v>4.8999999999999998E-3</v>
      </c>
      <c r="C20" s="28">
        <v>4.7000000000000002E-3</v>
      </c>
      <c r="D20" s="28">
        <v>-7.0000000000000001E-3</v>
      </c>
      <c r="E20" s="28">
        <f t="shared" si="0"/>
        <v>-1.17E-2</v>
      </c>
      <c r="H20" s="32">
        <v>500</v>
      </c>
      <c r="I20" s="32">
        <v>2487</v>
      </c>
      <c r="J20" s="32">
        <v>2488</v>
      </c>
      <c r="M20" s="24">
        <v>11.6623</v>
      </c>
      <c r="N20" s="24">
        <v>1.9E-3</v>
      </c>
      <c r="O20" s="24">
        <v>5.7999999999999996E-3</v>
      </c>
      <c r="P20" s="24">
        <v>12.8986</v>
      </c>
      <c r="Q20" s="24">
        <v>3.5000000000000001E-3</v>
      </c>
      <c r="R20" s="24">
        <v>7.0000000000000001E-3</v>
      </c>
    </row>
    <row r="21" spans="1:18" x14ac:dyDescent="0.3">
      <c r="A21" s="24" t="s">
        <v>80</v>
      </c>
      <c r="B21" s="28">
        <v>-8.0000000000000004E-4</v>
      </c>
      <c r="C21" s="29">
        <v>-1.1999999999999999E-3</v>
      </c>
      <c r="D21" s="29">
        <v>-1.41E-2</v>
      </c>
      <c r="E21" s="28">
        <f t="shared" si="0"/>
        <v>-1.29E-2</v>
      </c>
      <c r="H21" s="32">
        <v>500</v>
      </c>
      <c r="I21" s="32">
        <v>4805</v>
      </c>
      <c r="J21" s="32">
        <v>4806</v>
      </c>
      <c r="M21" s="24">
        <v>2.1789999999999998</v>
      </c>
      <c r="N21" s="24">
        <v>1.1999999999999999E-3</v>
      </c>
      <c r="O21" s="24">
        <v>1.8E-3</v>
      </c>
      <c r="P21" s="24">
        <v>2.6392000000000002</v>
      </c>
      <c r="Q21" s="24">
        <v>2.0999999999999999E-3</v>
      </c>
      <c r="R21" s="24">
        <v>2.3999999999999998E-3</v>
      </c>
    </row>
    <row r="22" spans="1:18" x14ac:dyDescent="0.3">
      <c r="A22" s="24" t="s">
        <v>25</v>
      </c>
      <c r="B22" s="28">
        <v>-3.8999999999999998E-3</v>
      </c>
      <c r="C22" s="28">
        <v>-3.8999999999999998E-3</v>
      </c>
      <c r="D22" s="28">
        <v>-7.7000000000000002E-3</v>
      </c>
      <c r="E22" s="28">
        <f t="shared" si="0"/>
        <v>-3.8000000000000004E-3</v>
      </c>
      <c r="H22" s="32">
        <v>500</v>
      </c>
      <c r="I22" s="32">
        <v>1137</v>
      </c>
      <c r="J22" s="32">
        <v>1138</v>
      </c>
      <c r="M22" s="24">
        <v>2.6092</v>
      </c>
      <c r="N22" s="24">
        <v>1.8E-3</v>
      </c>
      <c r="O22" s="24">
        <v>3.3999999999999998E-3</v>
      </c>
      <c r="P22" s="24">
        <v>3.0699000000000001</v>
      </c>
      <c r="Q22" s="24">
        <v>3.0000000000000001E-3</v>
      </c>
      <c r="R22" s="24">
        <v>4.7000000000000002E-3</v>
      </c>
    </row>
    <row r="23" spans="1:18" x14ac:dyDescent="0.3">
      <c r="A23" s="24" t="s">
        <v>81</v>
      </c>
      <c r="B23" s="28">
        <v>5.1000000000000004E-3</v>
      </c>
      <c r="C23" s="29">
        <v>4.7999999999999996E-3</v>
      </c>
      <c r="D23" s="29">
        <v>-6.4999999999999997E-3</v>
      </c>
      <c r="E23" s="28">
        <f t="shared" si="0"/>
        <v>-1.1299999999999999E-2</v>
      </c>
      <c r="H23" s="32">
        <v>500</v>
      </c>
      <c r="I23" s="34">
        <v>4838</v>
      </c>
      <c r="J23" s="34">
        <v>470</v>
      </c>
      <c r="K23" s="34"/>
      <c r="M23" s="24">
        <v>7.2591999999999999</v>
      </c>
      <c r="N23" s="24">
        <v>1.4E-3</v>
      </c>
      <c r="O23" s="24">
        <v>3.7000000000000002E-3</v>
      </c>
      <c r="P23" s="24">
        <v>8.2581000000000007</v>
      </c>
      <c r="Q23" s="24">
        <v>2.3999999999999998E-3</v>
      </c>
      <c r="R23" s="24">
        <v>4.1999999999999997E-3</v>
      </c>
    </row>
    <row r="24" spans="1:18" x14ac:dyDescent="0.3">
      <c r="A24" s="24" t="s">
        <v>82</v>
      </c>
      <c r="B24" s="28">
        <v>-5.7000000000000002E-3</v>
      </c>
      <c r="C24" s="29">
        <v>-6.4000000000000003E-3</v>
      </c>
      <c r="D24" s="29">
        <v>-0.03</v>
      </c>
      <c r="E24" s="28">
        <f t="shared" si="0"/>
        <v>-2.3599999999999999E-2</v>
      </c>
      <c r="H24" s="32">
        <v>500</v>
      </c>
      <c r="I24" s="32">
        <v>4773</v>
      </c>
      <c r="J24" s="32">
        <v>4774</v>
      </c>
      <c r="M24" s="24">
        <v>4.6547000000000001</v>
      </c>
      <c r="N24" s="24">
        <v>1.1999999999999999E-3</v>
      </c>
      <c r="O24" s="24">
        <v>3.0000000000000001E-3</v>
      </c>
      <c r="P24" s="24">
        <v>4.8853999999999997</v>
      </c>
      <c r="Q24" s="24">
        <v>1.8E-3</v>
      </c>
      <c r="R24" s="24">
        <v>3.3E-3</v>
      </c>
    </row>
  </sheetData>
  <mergeCells count="9">
    <mergeCell ref="B5:D5"/>
    <mergeCell ref="B12:D12"/>
    <mergeCell ref="B19:D19"/>
    <mergeCell ref="X1:Z1"/>
    <mergeCell ref="B1:D1"/>
    <mergeCell ref="U1:W1"/>
    <mergeCell ref="M1:O1"/>
    <mergeCell ref="P1:S1"/>
    <mergeCell ref="H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8" sqref="E8"/>
    </sheetView>
  </sheetViews>
  <sheetFormatPr defaultRowHeight="14.4" x14ac:dyDescent="0.3"/>
  <cols>
    <col min="1" max="1" width="10.77734375" style="11" customWidth="1"/>
    <col min="2" max="2" width="12" style="25" customWidth="1"/>
    <col min="3" max="3" width="9.109375" style="15" customWidth="1"/>
    <col min="4" max="4" width="9.44140625" style="15" customWidth="1"/>
    <col min="5" max="6" width="14.21875" style="21" customWidth="1"/>
    <col min="7" max="8" width="14.6640625" style="15" customWidth="1"/>
    <col min="9" max="10" width="14.6640625" style="25" customWidth="1"/>
    <col min="11" max="11" width="11.77734375" style="41" customWidth="1"/>
  </cols>
  <sheetData>
    <row r="1" spans="1:11" x14ac:dyDescent="0.3">
      <c r="A1" s="11" t="s">
        <v>88</v>
      </c>
      <c r="B1" s="62" t="s">
        <v>135</v>
      </c>
      <c r="C1" s="63" t="s">
        <v>108</v>
      </c>
      <c r="D1" s="63" t="s">
        <v>109</v>
      </c>
      <c r="E1" s="56" t="s">
        <v>110</v>
      </c>
      <c r="F1" s="56"/>
      <c r="G1" s="57" t="s">
        <v>105</v>
      </c>
      <c r="H1" s="57"/>
      <c r="I1" s="66" t="s">
        <v>116</v>
      </c>
      <c r="J1" s="66"/>
      <c r="K1" s="64" t="s">
        <v>134</v>
      </c>
    </row>
    <row r="2" spans="1:11" s="17" customFormat="1" x14ac:dyDescent="0.3">
      <c r="A2" s="16"/>
      <c r="B2" s="62"/>
      <c r="C2" s="63"/>
      <c r="D2" s="63"/>
      <c r="E2" s="20" t="s">
        <v>36</v>
      </c>
      <c r="F2" s="50" t="s">
        <v>139</v>
      </c>
      <c r="G2" s="23" t="s">
        <v>36</v>
      </c>
      <c r="H2" s="42" t="s">
        <v>139</v>
      </c>
      <c r="I2" s="39" t="s">
        <v>36</v>
      </c>
      <c r="J2" s="52" t="s">
        <v>139</v>
      </c>
      <c r="K2" s="65"/>
    </row>
    <row r="3" spans="1:11" s="15" customFormat="1" x14ac:dyDescent="0.3">
      <c r="A3" s="32" t="s">
        <v>106</v>
      </c>
      <c r="D3" s="38"/>
      <c r="G3" s="15">
        <v>20000</v>
      </c>
      <c r="H3" s="15">
        <v>5000</v>
      </c>
      <c r="I3" s="15">
        <v>20000</v>
      </c>
      <c r="J3" s="15">
        <v>5000</v>
      </c>
      <c r="K3" s="41"/>
    </row>
    <row r="5" spans="1:11" x14ac:dyDescent="0.3">
      <c r="A5" s="11" t="s">
        <v>99</v>
      </c>
      <c r="E5" s="56" t="s">
        <v>100</v>
      </c>
      <c r="F5" s="56"/>
    </row>
    <row r="6" spans="1:11" x14ac:dyDescent="0.3">
      <c r="A6" s="24" t="s">
        <v>79</v>
      </c>
      <c r="B6" s="25">
        <f>approx!R6/approx!Q6</f>
        <v>1.7586206896551726</v>
      </c>
      <c r="C6" s="15">
        <f>MAX(0, (approx!R6*(approx!J6-1)+approx!P6)/approx!Q6-approx!I6)</f>
        <v>4597.0344827586214</v>
      </c>
      <c r="D6" s="45">
        <f>approx!I6+C6</f>
        <v>7070.0344827586214</v>
      </c>
      <c r="E6" s="21">
        <f>approx!C6</f>
        <v>0.31109999999999999</v>
      </c>
      <c r="F6" s="21">
        <f>approx!D6</f>
        <v>0.29260000000000003</v>
      </c>
      <c r="G6" s="38" t="s">
        <v>117</v>
      </c>
      <c r="H6" s="15">
        <f>approx!J6</f>
        <v>2474</v>
      </c>
      <c r="I6" s="40" t="s">
        <v>122</v>
      </c>
      <c r="J6" s="25">
        <f>H6*approx!R6</f>
        <v>12.617400000000002</v>
      </c>
      <c r="K6" s="41">
        <f>J6/58</f>
        <v>0.21754137931034487</v>
      </c>
    </row>
    <row r="7" spans="1:11" x14ac:dyDescent="0.3">
      <c r="A7" s="24" t="s">
        <v>114</v>
      </c>
      <c r="B7" s="25">
        <f>approx!O7/approx!N7</f>
        <v>1.3846153846153846</v>
      </c>
      <c r="C7" s="15">
        <f>MAX(0, (approx!R7*(approx!J7-1)+approx!P7)/approx!Q7-approx!I7)</f>
        <v>4444.666666666667</v>
      </c>
      <c r="D7" s="45">
        <f>approx!I7+C7</f>
        <v>5359.666666666667</v>
      </c>
      <c r="E7" s="47">
        <f>approx!C7</f>
        <v>0.3125</v>
      </c>
      <c r="F7" s="21">
        <f>approx!D7</f>
        <v>0.18809999999999999</v>
      </c>
      <c r="G7" s="38" t="s">
        <v>117</v>
      </c>
      <c r="H7" s="15">
        <f>approx!J7</f>
        <v>4489</v>
      </c>
      <c r="I7" s="40" t="s">
        <v>128</v>
      </c>
      <c r="J7" s="25">
        <f>H7*approx!R7</f>
        <v>10.773599999999998</v>
      </c>
      <c r="K7" s="41">
        <f>J7/48</f>
        <v>0.22444999999999996</v>
      </c>
    </row>
    <row r="8" spans="1:11" x14ac:dyDescent="0.3">
      <c r="A8" s="24" t="s">
        <v>25</v>
      </c>
      <c r="B8" s="25">
        <f>approx!R8/approx!Q8</f>
        <v>1.5555555555555554</v>
      </c>
      <c r="C8" s="15">
        <f>MAX(0, (approx!R8*(approx!J8-1)+approx!P8)/approx!Q8-approx!I8)</f>
        <v>3154.7777777777765</v>
      </c>
      <c r="D8" s="45">
        <f>approx!I8+C8</f>
        <v>7298.7777777777765</v>
      </c>
      <c r="E8" s="46">
        <v>0.29777999999999999</v>
      </c>
      <c r="F8" s="21">
        <f>approx!D8</f>
        <v>0.29899999999999999</v>
      </c>
      <c r="G8" s="37">
        <v>5153</v>
      </c>
      <c r="H8" s="15">
        <f>approx!J8</f>
        <v>4145</v>
      </c>
      <c r="I8" s="25">
        <f>approx!Q8*G8</f>
        <v>13.9131</v>
      </c>
      <c r="J8" s="25">
        <f>H8*approx!R8</f>
        <v>17.408999999999999</v>
      </c>
      <c r="K8" s="48">
        <f>J8/I8</f>
        <v>1.2512667917286586</v>
      </c>
    </row>
    <row r="9" spans="1:11" x14ac:dyDescent="0.3">
      <c r="A9" s="24" t="s">
        <v>81</v>
      </c>
      <c r="B9" s="25">
        <f>approx!R9/approx!Q9</f>
        <v>1.4782608695652173</v>
      </c>
      <c r="C9" s="15">
        <f>MAX(0, (approx!R9*(approx!J9-1)+approx!P9)/approx!Q9-approx!I9)</f>
        <v>3196.478260869565</v>
      </c>
      <c r="D9" s="45">
        <f>approx!I9+C9</f>
        <v>5058.478260869565</v>
      </c>
      <c r="E9" s="21">
        <f>approx!C9</f>
        <v>0.31590000000000001</v>
      </c>
      <c r="F9" s="21">
        <f>approx!D9</f>
        <v>0.27789999999999998</v>
      </c>
      <c r="G9" s="38" t="s">
        <v>117</v>
      </c>
      <c r="H9" s="15">
        <f>approx!J9</f>
        <v>1357</v>
      </c>
      <c r="I9" s="40" t="s">
        <v>124</v>
      </c>
      <c r="J9" s="25">
        <f>H9*approx!R9</f>
        <v>4.6137999999999995</v>
      </c>
      <c r="K9" s="41">
        <f>J9/46</f>
        <v>0.10029999999999999</v>
      </c>
    </row>
    <row r="10" spans="1:11" x14ac:dyDescent="0.3">
      <c r="A10" s="24" t="s">
        <v>82</v>
      </c>
      <c r="B10" s="25">
        <f>approx!R10/approx!Q10</f>
        <v>1.3636363636363635</v>
      </c>
      <c r="C10" s="15">
        <f>MAX(0, (approx!R10*(approx!J10-1)+approx!P10)/approx!Q10-approx!I10)</f>
        <v>3349.6818181818171</v>
      </c>
      <c r="D10" s="45">
        <f>approx!I10+C10</f>
        <v>7205.6818181818171</v>
      </c>
      <c r="E10" s="47">
        <f>approx!C10</f>
        <v>0.30059999999999998</v>
      </c>
      <c r="F10" s="21">
        <f>approx!D10</f>
        <v>0.26800000000000002</v>
      </c>
      <c r="G10" s="38" t="s">
        <v>117</v>
      </c>
      <c r="H10" s="15">
        <f>approx!J10</f>
        <v>3857</v>
      </c>
      <c r="I10" s="40" t="s">
        <v>123</v>
      </c>
      <c r="J10" s="25">
        <f>H10*approx!R10</f>
        <v>11.571</v>
      </c>
      <c r="K10" s="41">
        <f>J10/44</f>
        <v>0.26297727272727273</v>
      </c>
    </row>
    <row r="11" spans="1:11" x14ac:dyDescent="0.3">
      <c r="D11" s="45"/>
    </row>
    <row r="12" spans="1:11" x14ac:dyDescent="0.3">
      <c r="A12" s="11" t="s">
        <v>91</v>
      </c>
      <c r="D12" s="45"/>
      <c r="E12" s="56" t="s">
        <v>101</v>
      </c>
      <c r="F12" s="56"/>
    </row>
    <row r="13" spans="1:11" x14ac:dyDescent="0.3">
      <c r="A13" s="24" t="s">
        <v>79</v>
      </c>
      <c r="B13" s="25">
        <f>approx!R13/approx!Q13</f>
        <v>2.358490566037736</v>
      </c>
      <c r="C13" s="15">
        <f>MAX(0, (approx!R13*(approx!J13-1)+approx!P13)/approx!Q13-approx!I13)</f>
        <v>10270.396226415094</v>
      </c>
      <c r="D13" s="45">
        <f>approx!I13+C13</f>
        <v>12137.396226415094</v>
      </c>
      <c r="E13" s="21">
        <f>approx!C13</f>
        <v>-0.27353</v>
      </c>
      <c r="F13" s="21">
        <f>approx!D13</f>
        <v>-0.2727</v>
      </c>
      <c r="G13" s="38" t="s">
        <v>117</v>
      </c>
      <c r="H13" s="15">
        <f>approx!J13</f>
        <v>1868</v>
      </c>
      <c r="I13" s="40" t="s">
        <v>125</v>
      </c>
      <c r="J13" s="25">
        <f>H13*approx!R13</f>
        <v>23.35</v>
      </c>
      <c r="K13" s="41">
        <f>J13/106</f>
        <v>0.22028301886792453</v>
      </c>
    </row>
    <row r="14" spans="1:11" x14ac:dyDescent="0.3">
      <c r="A14" s="24" t="s">
        <v>80</v>
      </c>
      <c r="B14" s="25">
        <f>approx!R14/approx!Q14</f>
        <v>1.8135593220338984</v>
      </c>
      <c r="C14" s="15">
        <f>MAX(0, (approx!R14*(approx!J14-1)+approx!P14)/approx!Q14-approx!I14)</f>
        <v>5221.0677966101703</v>
      </c>
      <c r="D14" s="45">
        <f>approx!I14+C14</f>
        <v>6706.0677966101703</v>
      </c>
      <c r="E14" s="21">
        <f>approx!C14</f>
        <v>-1.0865</v>
      </c>
      <c r="F14" s="21">
        <f>approx!D14</f>
        <v>-1.0665</v>
      </c>
      <c r="G14" s="38" t="s">
        <v>117</v>
      </c>
      <c r="H14" s="15">
        <f>approx!J14</f>
        <v>1486</v>
      </c>
      <c r="I14" s="40" t="s">
        <v>126</v>
      </c>
      <c r="J14" s="25">
        <f>H14*approx!R14</f>
        <v>15.9002</v>
      </c>
      <c r="K14" s="41">
        <f>J14/118</f>
        <v>0.13474745762711865</v>
      </c>
    </row>
    <row r="15" spans="1:11" x14ac:dyDescent="0.3">
      <c r="A15" s="24" t="s">
        <v>25</v>
      </c>
      <c r="B15" s="25">
        <f>approx!R15/approx!Q15</f>
        <v>1.4666666666666666</v>
      </c>
      <c r="C15" s="15">
        <f>MAX(0, (approx!R15*(approx!J15-1)+approx!P15)/approx!Q15-approx!I15)</f>
        <v>1255.4666666666667</v>
      </c>
      <c r="D15" s="49">
        <f>approx!I15+C15</f>
        <v>1503.4666666666667</v>
      </c>
      <c r="E15" s="21">
        <f>approx!C15</f>
        <v>-0.27150000000000002</v>
      </c>
      <c r="F15" s="21">
        <f>approx!D15</f>
        <v>-0.2712</v>
      </c>
      <c r="G15" s="38" t="s">
        <v>117</v>
      </c>
      <c r="H15" s="15">
        <f>approx!J15</f>
        <v>249</v>
      </c>
      <c r="I15" s="40" t="s">
        <v>127</v>
      </c>
      <c r="J15" s="25">
        <f>H15*approx!R15</f>
        <v>2.7389999999999999</v>
      </c>
      <c r="K15" s="41">
        <f>J15/150</f>
        <v>1.8259999999999998E-2</v>
      </c>
    </row>
    <row r="16" spans="1:11" x14ac:dyDescent="0.3">
      <c r="A16" s="24" t="s">
        <v>81</v>
      </c>
      <c r="B16" s="25">
        <f>approx!R16/approx!Q16</f>
        <v>1.9811320754716981</v>
      </c>
      <c r="C16" s="15">
        <f>MAX(0, (approx!R16*(approx!J16-1)+approx!P16)/approx!Q16-approx!I16)</f>
        <v>7890.4905660377353</v>
      </c>
      <c r="D16" s="45">
        <f>approx!I16+C16</f>
        <v>8806.4905660377353</v>
      </c>
      <c r="E16" s="21">
        <f>approx!C16</f>
        <v>-0.27650000000000002</v>
      </c>
      <c r="F16" s="21">
        <f>approx!D16</f>
        <v>-0.27460000000000001</v>
      </c>
      <c r="G16" s="38" t="s">
        <v>117</v>
      </c>
      <c r="H16" s="15">
        <f>approx!J16</f>
        <v>917</v>
      </c>
      <c r="I16" s="40" t="s">
        <v>125</v>
      </c>
      <c r="J16" s="25">
        <f>H16*approx!R16</f>
        <v>9.6285000000000007</v>
      </c>
      <c r="K16" s="41">
        <f>J16/106</f>
        <v>9.0834905660377371E-2</v>
      </c>
    </row>
    <row r="17" spans="1:11" x14ac:dyDescent="0.3">
      <c r="A17" s="24" t="s">
        <v>82</v>
      </c>
      <c r="B17" s="25">
        <f>approx!R17/approx!Q17</f>
        <v>2.0526315789473681</v>
      </c>
      <c r="C17" s="15">
        <f>MAX(0, (approx!R17*(approx!J17-1)+approx!P17)/approx!Q17-approx!I17)</f>
        <v>9371.2368421052633</v>
      </c>
      <c r="D17" s="45">
        <f>approx!I17+C17</f>
        <v>12830.236842105263</v>
      </c>
      <c r="E17" s="21">
        <f>-0.275624157113277</f>
        <v>-0.27562415711327698</v>
      </c>
      <c r="F17" s="21">
        <f>approx!D17</f>
        <v>-0.27379999999999999</v>
      </c>
      <c r="G17" s="38" t="s">
        <v>117</v>
      </c>
      <c r="H17" s="15">
        <f>approx!J17</f>
        <v>3460</v>
      </c>
      <c r="I17" s="40" t="s">
        <v>118</v>
      </c>
      <c r="J17" s="25">
        <f>H17*approx!R17</f>
        <v>26.988</v>
      </c>
      <c r="K17" s="41">
        <f>J17/76</f>
        <v>0.35510526315789476</v>
      </c>
    </row>
    <row r="18" spans="1:11" x14ac:dyDescent="0.3">
      <c r="D18" s="45"/>
    </row>
    <row r="19" spans="1:11" x14ac:dyDescent="0.3">
      <c r="A19" s="11" t="s">
        <v>92</v>
      </c>
      <c r="D19" s="45"/>
      <c r="E19" s="56" t="s">
        <v>100</v>
      </c>
      <c r="F19" s="56"/>
    </row>
    <row r="20" spans="1:11" x14ac:dyDescent="0.3">
      <c r="A20" s="24" t="s">
        <v>79</v>
      </c>
      <c r="B20" s="25">
        <f>approx!R20/approx!Q20</f>
        <v>2</v>
      </c>
      <c r="C20" s="15">
        <f>MAX(0, (approx!R20*(approx!J20-1)+approx!P20)/approx!Q20-approx!I20)</f>
        <v>6172.3142857142866</v>
      </c>
      <c r="D20" s="45">
        <f>approx!I20+C20</f>
        <v>8659.3142857142866</v>
      </c>
      <c r="E20" s="21">
        <f>approx!C20</f>
        <v>4.7000000000000002E-3</v>
      </c>
      <c r="F20" s="21">
        <f>approx!D20</f>
        <v>-7.0000000000000001E-3</v>
      </c>
      <c r="G20" s="38" t="s">
        <v>117</v>
      </c>
      <c r="H20" s="15">
        <f>approx!J20</f>
        <v>2488</v>
      </c>
      <c r="I20" s="40" t="s">
        <v>130</v>
      </c>
      <c r="J20" s="25">
        <f>H20*approx!R20</f>
        <v>17.416</v>
      </c>
      <c r="K20" s="41">
        <f>J20/70</f>
        <v>0.24879999999999999</v>
      </c>
    </row>
    <row r="21" spans="1:11" x14ac:dyDescent="0.3">
      <c r="A21" s="24" t="s">
        <v>80</v>
      </c>
      <c r="B21" s="25">
        <f>approx!R21/approx!Q21</f>
        <v>1.1428571428571428</v>
      </c>
      <c r="C21" s="15">
        <f>MAX(0, (approx!R21*(approx!J21-1)+approx!P21)/approx!Q21-approx!I21)</f>
        <v>1943.1904761904761</v>
      </c>
      <c r="D21" s="45">
        <f>approx!I21+C21</f>
        <v>6748.1904761904761</v>
      </c>
      <c r="E21" s="21">
        <f>approx!C21</f>
        <v>-1.1999999999999999E-3</v>
      </c>
      <c r="F21" s="21">
        <f>approx!D21</f>
        <v>-1.41E-2</v>
      </c>
      <c r="G21" s="38" t="s">
        <v>117</v>
      </c>
      <c r="H21" s="15">
        <f>approx!J21</f>
        <v>4806</v>
      </c>
      <c r="I21" s="40" t="s">
        <v>119</v>
      </c>
      <c r="J21" s="25">
        <f>H21*approx!R21</f>
        <v>11.5344</v>
      </c>
      <c r="K21" s="41">
        <f>J21/42</f>
        <v>0.27462857142857144</v>
      </c>
    </row>
    <row r="22" spans="1:11" x14ac:dyDescent="0.3">
      <c r="A22" s="24" t="s">
        <v>25</v>
      </c>
      <c r="B22" s="25">
        <f>approx!R22/approx!Q22</f>
        <v>1.5666666666666667</v>
      </c>
      <c r="C22" s="15">
        <f>MAX(0, (approx!R22*(approx!J22-1)+approx!P22)/approx!Q22-approx!I22)</f>
        <v>1667.6</v>
      </c>
      <c r="D22" s="49">
        <f>approx!I22+C22</f>
        <v>2804.6</v>
      </c>
      <c r="E22" s="21">
        <f>approx!C22</f>
        <v>-3.8999999999999998E-3</v>
      </c>
      <c r="F22" s="21">
        <f>approx!D22</f>
        <v>-7.7000000000000002E-3</v>
      </c>
      <c r="G22" s="38" t="s">
        <v>117</v>
      </c>
      <c r="H22" s="15">
        <f>approx!J22</f>
        <v>1138</v>
      </c>
      <c r="I22" s="40" t="s">
        <v>129</v>
      </c>
      <c r="J22" s="25">
        <f>H22*approx!R22</f>
        <v>5.3486000000000002</v>
      </c>
      <c r="K22" s="41">
        <f>J22/60</f>
        <v>8.9143333333333338E-2</v>
      </c>
    </row>
    <row r="23" spans="1:11" x14ac:dyDescent="0.3">
      <c r="A23" s="24" t="s">
        <v>81</v>
      </c>
      <c r="B23" s="25">
        <f>approx!R23/approx!Q23</f>
        <v>1.75</v>
      </c>
      <c r="C23" s="15">
        <f>MAX(0, (approx!R23*(approx!J23-1)+approx!P23)/approx!Q23-approx!I23)</f>
        <v>0</v>
      </c>
      <c r="D23" s="49">
        <f>approx!I23+C23</f>
        <v>4838</v>
      </c>
      <c r="E23" s="21">
        <f>approx!C23</f>
        <v>4.7999999999999996E-3</v>
      </c>
      <c r="F23" s="21">
        <f>approx!D23</f>
        <v>-6.4999999999999997E-3</v>
      </c>
      <c r="G23" s="38" t="s">
        <v>117</v>
      </c>
      <c r="H23" s="15">
        <f>approx!J23</f>
        <v>470</v>
      </c>
      <c r="I23" s="40" t="s">
        <v>128</v>
      </c>
      <c r="J23" s="25">
        <f>H23*approx!R23</f>
        <v>1.974</v>
      </c>
      <c r="K23" s="41">
        <f>J23/48</f>
        <v>4.1125000000000002E-2</v>
      </c>
    </row>
    <row r="24" spans="1:11" x14ac:dyDescent="0.3">
      <c r="A24" s="24" t="s">
        <v>82</v>
      </c>
      <c r="B24" s="25">
        <f>approx!R24/approx!Q24</f>
        <v>1.8333333333333335</v>
      </c>
      <c r="C24" s="15">
        <f>MAX(0, (approx!R24*(approx!J24-1)+approx!P24)/approx!Q24-approx!I24)</f>
        <v>6691.6111111111113</v>
      </c>
      <c r="D24" s="45">
        <f>approx!I24+C24</f>
        <v>11464.611111111111</v>
      </c>
      <c r="E24" s="21">
        <f>-0.007519276</f>
        <v>-7.5192760000000001E-3</v>
      </c>
      <c r="F24" s="21">
        <f>approx!D24</f>
        <v>-0.03</v>
      </c>
      <c r="G24" s="38" t="s">
        <v>117</v>
      </c>
      <c r="H24" s="15">
        <f>approx!J24</f>
        <v>4774</v>
      </c>
      <c r="I24" s="40" t="s">
        <v>120</v>
      </c>
      <c r="J24" s="25">
        <f>H24*approx!R24</f>
        <v>15.754199999999999</v>
      </c>
      <c r="K24" s="41">
        <f>J24/36</f>
        <v>0.43761666666666665</v>
      </c>
    </row>
    <row r="26" spans="1:11" x14ac:dyDescent="0.3">
      <c r="A26" s="11" t="s">
        <v>136</v>
      </c>
    </row>
    <row r="27" spans="1:11" x14ac:dyDescent="0.3">
      <c r="A27" s="11" t="s">
        <v>115</v>
      </c>
    </row>
  </sheetData>
  <mergeCells count="10">
    <mergeCell ref="B1:B2"/>
    <mergeCell ref="C1:C2"/>
    <mergeCell ref="D1:D2"/>
    <mergeCell ref="K1:K2"/>
    <mergeCell ref="I1:J1"/>
    <mergeCell ref="E12:F12"/>
    <mergeCell ref="E19:F19"/>
    <mergeCell ref="E5:F5"/>
    <mergeCell ref="E1:F1"/>
    <mergeCell ref="G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17" sqref="A17"/>
    </sheetView>
  </sheetViews>
  <sheetFormatPr defaultRowHeight="14.4" x14ac:dyDescent="0.3"/>
  <cols>
    <col min="1" max="1" width="13.5546875" customWidth="1"/>
    <col min="2" max="3" width="6.21875" style="15" customWidth="1"/>
    <col min="4" max="5" width="7.44140625" style="15" customWidth="1"/>
    <col min="6" max="6" width="3.21875" customWidth="1"/>
    <col min="7" max="9" width="10.109375" style="15" customWidth="1"/>
  </cols>
  <sheetData>
    <row r="1" spans="1:10" x14ac:dyDescent="0.3">
      <c r="A1" t="s">
        <v>85</v>
      </c>
      <c r="B1" s="57" t="s">
        <v>89</v>
      </c>
      <c r="C1" s="57"/>
      <c r="D1" s="57" t="s">
        <v>121</v>
      </c>
      <c r="E1" s="57"/>
      <c r="J1" t="s">
        <v>113</v>
      </c>
    </row>
    <row r="2" spans="1:10" x14ac:dyDescent="0.3">
      <c r="A2" t="s">
        <v>0</v>
      </c>
      <c r="B2" s="35" t="s">
        <v>102</v>
      </c>
      <c r="C2" s="35" t="s">
        <v>36</v>
      </c>
      <c r="D2" s="35" t="s">
        <v>131</v>
      </c>
      <c r="E2" s="35" t="s">
        <v>133</v>
      </c>
      <c r="G2" s="15" t="s">
        <v>2</v>
      </c>
      <c r="H2" s="15" t="s">
        <v>87</v>
      </c>
      <c r="I2" s="15" t="s">
        <v>107</v>
      </c>
    </row>
    <row r="3" spans="1:10" x14ac:dyDescent="0.3">
      <c r="A3" s="11" t="s">
        <v>79</v>
      </c>
      <c r="B3" s="15">
        <v>505</v>
      </c>
      <c r="C3" s="15">
        <v>494</v>
      </c>
      <c r="D3" s="37">
        <v>2391</v>
      </c>
      <c r="E3" s="37">
        <v>506</v>
      </c>
      <c r="G3" s="6">
        <v>4718</v>
      </c>
      <c r="H3" s="6">
        <v>49288</v>
      </c>
      <c r="I3" s="15">
        <v>23590</v>
      </c>
      <c r="J3">
        <v>4</v>
      </c>
    </row>
    <row r="4" spans="1:10" x14ac:dyDescent="0.3">
      <c r="A4" s="11" t="s">
        <v>80</v>
      </c>
      <c r="B4" s="15">
        <v>498</v>
      </c>
      <c r="C4" s="15">
        <v>489</v>
      </c>
      <c r="D4" s="15">
        <v>503</v>
      </c>
      <c r="E4" s="15">
        <v>498</v>
      </c>
      <c r="G4" s="15">
        <v>500</v>
      </c>
      <c r="H4" s="15">
        <v>500</v>
      </c>
      <c r="I4" s="15">
        <v>20411</v>
      </c>
      <c r="J4">
        <v>4</v>
      </c>
    </row>
    <row r="5" spans="1:10" x14ac:dyDescent="0.3">
      <c r="A5" s="11" t="s">
        <v>25</v>
      </c>
      <c r="B5" s="15">
        <v>504</v>
      </c>
      <c r="C5" s="15">
        <v>490</v>
      </c>
      <c r="D5" s="37">
        <v>5502</v>
      </c>
      <c r="E5" s="37">
        <v>497</v>
      </c>
      <c r="G5" s="15">
        <v>25000</v>
      </c>
      <c r="H5" s="15">
        <v>25000</v>
      </c>
      <c r="I5" s="15">
        <v>5802</v>
      </c>
      <c r="J5">
        <v>4</v>
      </c>
    </row>
    <row r="6" spans="1:10" x14ac:dyDescent="0.3">
      <c r="A6" s="11" t="s">
        <v>81</v>
      </c>
      <c r="B6" s="15">
        <v>503</v>
      </c>
      <c r="C6" s="15">
        <v>489</v>
      </c>
      <c r="D6" s="15">
        <v>701</v>
      </c>
      <c r="E6" s="15">
        <v>503</v>
      </c>
      <c r="G6" s="15">
        <v>5000</v>
      </c>
      <c r="H6" s="15">
        <v>5000</v>
      </c>
      <c r="I6" s="15">
        <v>30418</v>
      </c>
      <c r="J6">
        <v>4</v>
      </c>
    </row>
    <row r="7" spans="1:10" x14ac:dyDescent="0.3">
      <c r="A7" s="11" t="s">
        <v>82</v>
      </c>
      <c r="B7" s="15">
        <v>498</v>
      </c>
      <c r="C7" s="15">
        <v>489</v>
      </c>
      <c r="D7" s="15">
        <v>699</v>
      </c>
      <c r="E7" s="15">
        <v>499</v>
      </c>
      <c r="G7" s="15">
        <v>5000</v>
      </c>
      <c r="H7" s="15">
        <v>5000</v>
      </c>
      <c r="I7" s="15">
        <v>16974</v>
      </c>
      <c r="J7">
        <v>4</v>
      </c>
    </row>
    <row r="9" spans="1:10" x14ac:dyDescent="0.3">
      <c r="A9" s="11" t="s">
        <v>79</v>
      </c>
      <c r="C9" s="15">
        <v>708</v>
      </c>
      <c r="D9" s="15">
        <v>4431</v>
      </c>
      <c r="E9" s="15">
        <v>709</v>
      </c>
      <c r="G9" s="6">
        <v>4718</v>
      </c>
      <c r="H9" s="6">
        <v>49288</v>
      </c>
      <c r="I9" s="6">
        <v>322445</v>
      </c>
      <c r="J9">
        <v>16</v>
      </c>
    </row>
    <row r="10" spans="1:10" x14ac:dyDescent="0.3">
      <c r="A10" s="11" t="s">
        <v>80</v>
      </c>
      <c r="C10" s="15">
        <v>1130</v>
      </c>
      <c r="D10" s="38" t="s">
        <v>111</v>
      </c>
      <c r="E10" s="15">
        <v>1141</v>
      </c>
      <c r="G10" s="6">
        <v>12471</v>
      </c>
      <c r="H10" s="6">
        <v>872622</v>
      </c>
      <c r="I10" s="6">
        <v>22624727</v>
      </c>
      <c r="J10">
        <v>16</v>
      </c>
    </row>
    <row r="11" spans="1:10" x14ac:dyDescent="0.3">
      <c r="A11" s="11" t="s">
        <v>25</v>
      </c>
      <c r="C11" s="15">
        <v>865</v>
      </c>
      <c r="D11" s="38" t="s">
        <v>111</v>
      </c>
      <c r="E11" s="15">
        <v>880</v>
      </c>
      <c r="G11" s="6">
        <v>428440</v>
      </c>
      <c r="H11" s="6">
        <v>896308</v>
      </c>
      <c r="I11" s="6">
        <v>3782463</v>
      </c>
      <c r="J11">
        <v>16</v>
      </c>
    </row>
    <row r="12" spans="1:10" x14ac:dyDescent="0.3">
      <c r="A12" s="11" t="s">
        <v>81</v>
      </c>
      <c r="C12" s="15">
        <v>2857</v>
      </c>
      <c r="D12" s="38" t="s">
        <v>111</v>
      </c>
      <c r="E12" s="15">
        <v>2944</v>
      </c>
      <c r="G12" s="6">
        <v>5363260</v>
      </c>
      <c r="H12" s="6">
        <v>5363260</v>
      </c>
      <c r="I12" s="6">
        <v>79023142</v>
      </c>
      <c r="J12">
        <v>16</v>
      </c>
    </row>
    <row r="13" spans="1:10" x14ac:dyDescent="0.3">
      <c r="A13" s="11" t="s">
        <v>82</v>
      </c>
      <c r="C13" s="15">
        <v>2012</v>
      </c>
      <c r="D13" s="38" t="s">
        <v>111</v>
      </c>
      <c r="E13" s="15">
        <v>2069</v>
      </c>
      <c r="G13" s="6">
        <v>3566907</v>
      </c>
      <c r="H13" s="6">
        <v>3566907</v>
      </c>
      <c r="I13" s="5">
        <v>45030389</v>
      </c>
      <c r="J13">
        <v>16</v>
      </c>
    </row>
    <row r="15" spans="1:10" x14ac:dyDescent="0.3">
      <c r="A15" s="11" t="s">
        <v>111</v>
      </c>
      <c r="B15" s="15" t="s">
        <v>112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datasets</vt:lpstr>
      <vt:lpstr>epinions</vt:lpstr>
      <vt:lpstr>parallel</vt:lpstr>
      <vt:lpstr>approx</vt:lpstr>
      <vt:lpstr>followUp</vt:lpstr>
      <vt:lpstr>full</vt:lpstr>
      <vt:lpstr>memory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2015-01-19T23:29:10Z</dcterms:modified>
</cp:coreProperties>
</file>