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8016" activeTab="3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full" sheetId="7" r:id="rId6"/>
    <sheet name="memory" sheetId="4" r:id="rId7"/>
  </sheets>
  <calcPr calcId="152511"/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E24" i="6" l="1"/>
  <c r="E17" i="6"/>
  <c r="I8" i="6" l="1"/>
  <c r="C13" i="6" l="1"/>
  <c r="C14" i="6"/>
  <c r="C15" i="6"/>
  <c r="C16" i="6"/>
  <c r="C17" i="6"/>
  <c r="C20" i="6"/>
  <c r="C21" i="6"/>
  <c r="C22" i="6"/>
  <c r="C23" i="6"/>
  <c r="C24" i="6"/>
  <c r="E7" i="6" l="1"/>
  <c r="E10" i="6"/>
  <c r="E21" i="6"/>
  <c r="E22" i="6"/>
  <c r="E23" i="6"/>
  <c r="D7" i="6"/>
  <c r="B7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J7" i="6" s="1"/>
  <c r="K7" i="6" s="1"/>
  <c r="H8" i="6"/>
  <c r="J8" i="6" s="1"/>
  <c r="K8" i="6" s="1"/>
  <c r="H9" i="6"/>
  <c r="J9" i="6" s="1"/>
  <c r="K9" i="6" s="1"/>
  <c r="H10" i="6"/>
  <c r="J10" i="6" s="1"/>
  <c r="K10" i="6" s="1"/>
  <c r="H13" i="6"/>
  <c r="J13" i="6" s="1"/>
  <c r="K13" i="6" s="1"/>
  <c r="H14" i="6"/>
  <c r="J14" i="6" s="1"/>
  <c r="K14" i="6" s="1"/>
  <c r="H15" i="6"/>
  <c r="J15" i="6" s="1"/>
  <c r="K15" i="6" s="1"/>
  <c r="H16" i="6"/>
  <c r="J16" i="6" s="1"/>
  <c r="K16" i="6" s="1"/>
  <c r="H17" i="6"/>
  <c r="J17" i="6" s="1"/>
  <c r="K17" i="6" s="1"/>
  <c r="H20" i="6"/>
  <c r="J20" i="6" s="1"/>
  <c r="K20" i="6" s="1"/>
  <c r="H21" i="6"/>
  <c r="J21" i="6" s="1"/>
  <c r="K21" i="6" s="1"/>
  <c r="H22" i="6"/>
  <c r="J22" i="6" s="1"/>
  <c r="K22" i="6" s="1"/>
  <c r="H23" i="6"/>
  <c r="J23" i="6" s="1"/>
  <c r="K23" i="6" s="1"/>
  <c r="H24" i="6"/>
  <c r="J24" i="6" s="1"/>
  <c r="K24" i="6" s="1"/>
  <c r="H6" i="6"/>
  <c r="J6" i="6" s="1"/>
  <c r="K6" i="6" s="1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<sst xmlns="http://schemas.openxmlformats.org/spreadsheetml/2006/main" count="275" uniqueCount="143">
  <si>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</si>
  <si>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</si>
  <si>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</si>
  <si>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</si>
  <si>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</si>
  <si>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</si>
  <si>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</si>
  <si>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</si>
  <si>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</si>
  <si>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</si>
  <si>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</si>
  <si>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</si>
  <si>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</si>
  <si>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</si>
  <si>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</si>
  <si>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</si>
  <si>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</si>
  <si>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</si>
  <si>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</si>
  <si>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</si>
  <si>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</si>
  <si>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</si>
  <si>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</si>
  <si>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</si>
  <si>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</si>
  <si>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</si>
  <si>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</si>
  <si>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</si>
  <si>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</si>
  <si>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</si>
  <si>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</si>
  <si>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</si>
  <si>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</si>
  <si>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</si>
  <si>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</si>
  <si>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</si>
  <si>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</si>
  <si>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</si>
  <si>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</si>
  <si>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</si>
  <si>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</si>
  <si>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</si>
  <si>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</si>
  <si>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</si>
  <si>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</si>
  <si>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</si>
  <si>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</si>
  <si>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</si>
  <si>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</si>
  <si>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</si>
  <si>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</si>
  <si>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</si>
  <si>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</si>
  <si>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</si>
  <si>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</si>
  <si>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</si>
  <si>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</si>
  <si>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</si>
  <si>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</si>
  <si>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</si>
  <si>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</si>
  <si>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</si>
  <si>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</si>
  <si>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</si>
  <si>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</si>
  <si>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</si>
  <si>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</si>
  <si>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</si>
  <si>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</si>
  <si>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</si>
  <si>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</si>
  <si>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</si>
  <si>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</si>
  <si>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</si>
  <si>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</si>
  <si>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</si>
  <si>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</si>
  <si>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</si>
  <si>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</si>
  <si>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</si>
  <si>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</si>
  <si>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</si>
  <si>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</si>
  <si>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</si>
  <si>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</si>
  <si>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</si>
  <si>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</si>
  <si>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</si>
  <si>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</si>
  <si>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</si>
  <si>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</si>
  <si>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</si>
  <si>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</si>
  <si>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</si>
  <si>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</si>
  <si>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</si>
  <si>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</si>
  <si>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</si>
  <si>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</si>
  <si>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Sparse L2</t>
  </si>
  <si>
    <t>descent: smaller is better</t>
  </si>
  <si>
    <t>ascent: larger is better</t>
  </si>
  <si>
    <t>FG</t>
  </si>
  <si>
    <t>99.9%tile (sec) per itrn</t>
  </si>
  <si>
    <t>99.9%tile (MB) per itrn</t>
  </si>
  <si>
    <t>Least # itrn to reach similar approx.</t>
  </si>
  <si>
    <t>max itrns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</si>
  <si>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</si>
  <si>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</si>
  <si>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</si>
  <si>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</si>
  <si>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</si>
  <si>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</si>
  <si>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</si>
  <si>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Digg*</t>
  </si>
  <si>
    <t>*99%tile time are the same, so we used avg time to calculate multiplier</t>
  </si>
  <si>
    <t>99%tile (sec) to reach better approx.</t>
  </si>
  <si>
    <t>&gt; 20,000</t>
  </si>
  <si>
    <t>&gt; 76.00</t>
  </si>
  <si>
    <t>&gt; 42.00</t>
  </si>
  <si>
    <t>&gt; 36.00</t>
  </si>
  <si>
    <t>SAG-MF</t>
  </si>
  <si>
    <t>&gt; 58.00</t>
  </si>
  <si>
    <t>&gt; 44.00</t>
  </si>
  <si>
    <t>&gt; 46.00</t>
  </si>
  <si>
    <t>&gt; 106.00</t>
  </si>
  <si>
    <t>&gt; 118.00</t>
  </si>
  <si>
    <t>&gt; 150.00</t>
  </si>
  <si>
    <t>&gt; 48.00</t>
  </si>
  <si>
    <t>&gt; 60.00</t>
  </si>
  <si>
    <t>&gt; 70.00</t>
  </si>
  <si>
    <t>generic</t>
  </si>
  <si>
    <t>SAG minus SG</t>
  </si>
  <si>
    <t>ahead</t>
  </si>
  <si>
    <r>
      <t xml:space="preserve">SAG-re. time
</t>
    </r>
    <r>
      <rPr>
        <sz val="11"/>
        <color theme="1"/>
        <rFont val="Calibri"/>
        <family val="2"/>
        <scheme val="minor"/>
      </rPr>
      <t>SG time</t>
    </r>
  </si>
  <si>
    <r>
      <rPr>
        <u/>
        <sz val="11"/>
        <color theme="1"/>
        <rFont val="Calibri"/>
        <family val="2"/>
        <scheme val="minor"/>
      </rPr>
      <t>SAG-re. time</t>
    </r>
    <r>
      <rPr>
        <sz val="11"/>
        <color theme="1"/>
        <rFont val="Calibri"/>
        <family val="2"/>
        <scheme val="minor"/>
      </rPr>
      <t xml:space="preserve">
SG time</t>
    </r>
  </si>
  <si>
    <t>Given more time, i.e. an amount of time similar to SAG-re to account for re-computing, SG still could not yield an approximiation similar to or better than SAG in 14/15 cases.</t>
  </si>
  <si>
    <t xml:space="preserve">batch for-loop becomes parfor-loop </t>
  </si>
  <si>
    <t>asynchronous task parallelism, hogwild, distbelief</t>
  </si>
  <si>
    <t>SAG-re</t>
  </si>
  <si>
    <t>SVRG</t>
  </si>
  <si>
    <t>NaN</t>
  </si>
  <si>
    <t>SVRG-old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</si>
</sst>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3" fontId="0" fillId="0" borderId="0" xfId="0" applyNumberFormat="1" applyFill="1"/>
    <xf numFmtId="166" fontId="0" fillId="2" borderId="0" xfId="0" applyNumberFormat="1" applyFill="1"/>
    <xf numFmtId="166" fontId="0" fillId="0" borderId="0" xfId="0" applyNumberFormat="1" applyFill="1"/>
    <xf numFmtId="168" fontId="0" fillId="2" borderId="0" xfId="0" applyNumberFormat="1" applyFill="1"/>
    <xf numFmtId="3" fontId="0" fillId="3" borderId="0" xfId="0" applyNumberFormat="1" applyFill="1"/>
    <xf numFmtId="166" fontId="3" fillId="0" borderId="0" xfId="0" applyNumberFormat="1" applyFont="1" applyAlignment="1">
      <alignment horizontal="center"/>
    </xf>
    <xf numFmtId="0" fontId="1" fillId="0" borderId="0" xfId="1" applyAlignment="1">
      <alignment horizontal="left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4" borderId="0" xfId="0" applyNumberFormat="1" applyFont="1" applyFill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e.ufl.edu/research/sparse/matrices/Buss/12month1.html" TargetMode="External"/><Relationship Id="rId3" Type="http://schemas.openxmlformats.org/officeDocument/2006/relationships/hyperlink" Target="http://www.cise.ufl.edu/research/sparse/matrices/LAW/ljournal-2008.html" TargetMode="External"/><Relationship Id="rId7" Type="http://schemas.openxmlformats.org/officeDocument/2006/relationships/hyperlink" Target="https://github.com/gamboviol/climf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0.29199999999999998</v>
      </c>
      <c r="G2" s="51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3.9350000000000001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86</v>
      </c>
      <c r="E10" s="6">
        <v>36</v>
      </c>
      <c r="F10" s="9" t="s">
        <v>30</v>
      </c>
      <c r="G10" s="14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  <hyperlink ref="G2" r:id="rId7"/>
    <hyperlink ref="G10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12" sqref="C12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59" t="s">
        <v>35</v>
      </c>
      <c r="C1" s="59"/>
      <c r="D1" s="22"/>
      <c r="E1" s="61" t="s">
        <v>98</v>
      </c>
      <c r="F1" s="61"/>
      <c r="G1" s="60" t="s">
        <v>95</v>
      </c>
      <c r="H1" s="60"/>
      <c r="I1" s="60" t="s">
        <v>97</v>
      </c>
      <c r="J1" s="60"/>
    </row>
    <row r="2" spans="1:10" x14ac:dyDescent="0.3">
      <c r="B2" s="22" t="s">
        <v>93</v>
      </c>
      <c r="C2" s="22" t="s">
        <v>94</v>
      </c>
      <c r="D2" s="22" t="s">
        <v>96</v>
      </c>
      <c r="E2" s="23"/>
      <c r="F2" s="23"/>
    </row>
    <row r="3" spans="1:10" x14ac:dyDescent="0.3">
      <c r="A3" s="18" t="s">
        <v>90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91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92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14" sqref="B14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4" x14ac:dyDescent="0.3">
      <c r="A1" t="s">
        <v>37</v>
      </c>
      <c r="B1" t="s">
        <v>40</v>
      </c>
      <c r="C1" t="s">
        <v>38</v>
      </c>
    </row>
    <row r="2" spans="1:4" x14ac:dyDescent="0.3">
      <c r="A2" t="s">
        <v>41</v>
      </c>
      <c r="B2" t="s">
        <v>56</v>
      </c>
      <c r="C2" t="s">
        <v>39</v>
      </c>
    </row>
    <row r="3" spans="1:4" x14ac:dyDescent="0.3">
      <c r="A3" t="s">
        <v>41</v>
      </c>
      <c r="B3" t="s">
        <v>55</v>
      </c>
      <c r="C3" t="s">
        <v>47</v>
      </c>
    </row>
    <row r="4" spans="1:4" x14ac:dyDescent="0.3">
      <c r="A4" t="s">
        <v>41</v>
      </c>
      <c r="B4" t="s">
        <v>54</v>
      </c>
      <c r="C4" t="s">
        <v>137</v>
      </c>
      <c r="D4" t="s">
        <v>138</v>
      </c>
    </row>
    <row r="5" spans="1:4" x14ac:dyDescent="0.3">
      <c r="A5" t="s">
        <v>41</v>
      </c>
      <c r="B5" t="s">
        <v>53</v>
      </c>
      <c r="C5" t="s">
        <v>47</v>
      </c>
    </row>
    <row r="6" spans="1:4" x14ac:dyDescent="0.3">
      <c r="A6" t="s">
        <v>41</v>
      </c>
      <c r="B6" t="s">
        <v>52</v>
      </c>
      <c r="C6" t="s">
        <v>47</v>
      </c>
    </row>
    <row r="8" spans="1:4" x14ac:dyDescent="0.3">
      <c r="A8" t="s">
        <v>42</v>
      </c>
      <c r="B8" t="s">
        <v>75</v>
      </c>
      <c r="C8" t="s">
        <v>62</v>
      </c>
    </row>
    <row r="9" spans="1:4" x14ac:dyDescent="0.3">
      <c r="A9" t="s">
        <v>42</v>
      </c>
      <c r="B9" t="s">
        <v>76</v>
      </c>
      <c r="C9" t="s">
        <v>43</v>
      </c>
    </row>
    <row r="10" spans="1:4" x14ac:dyDescent="0.3">
      <c r="A10" t="s">
        <v>42</v>
      </c>
      <c r="B10" t="s">
        <v>51</v>
      </c>
      <c r="C10" t="s">
        <v>47</v>
      </c>
    </row>
    <row r="11" spans="1:4" x14ac:dyDescent="0.3">
      <c r="A11" t="s">
        <v>42</v>
      </c>
      <c r="B11" t="s">
        <v>50</v>
      </c>
      <c r="C11" t="s">
        <v>47</v>
      </c>
    </row>
    <row r="13" spans="1:4" x14ac:dyDescent="0.3">
      <c r="A13" t="s">
        <v>45</v>
      </c>
      <c r="B13" t="s">
        <v>44</v>
      </c>
      <c r="C13" t="s">
        <v>47</v>
      </c>
    </row>
    <row r="14" spans="1:4" x14ac:dyDescent="0.3">
      <c r="A14" t="s">
        <v>45</v>
      </c>
      <c r="B14" t="s">
        <v>46</v>
      </c>
      <c r="C14" t="s">
        <v>47</v>
      </c>
    </row>
    <row r="15" spans="1:4" x14ac:dyDescent="0.3">
      <c r="A15" t="s">
        <v>45</v>
      </c>
      <c r="B15" t="s">
        <v>57</v>
      </c>
      <c r="C15" t="s">
        <v>47</v>
      </c>
    </row>
    <row r="17" spans="1:3" x14ac:dyDescent="0.3">
      <c r="A17" t="s">
        <v>48</v>
      </c>
      <c r="B17" t="s">
        <v>73</v>
      </c>
      <c r="C17" s="13" t="s">
        <v>49</v>
      </c>
    </row>
    <row r="18" spans="1:3" x14ac:dyDescent="0.3">
      <c r="A18" t="s">
        <v>48</v>
      </c>
      <c r="B18" t="s">
        <v>74</v>
      </c>
      <c r="C18" s="13" t="s">
        <v>78</v>
      </c>
    </row>
    <row r="19" spans="1:3" x14ac:dyDescent="0.3">
      <c r="A19" t="s">
        <v>48</v>
      </c>
      <c r="B19" t="s">
        <v>77</v>
      </c>
      <c r="C19" t="s">
        <v>47</v>
      </c>
    </row>
    <row r="21" spans="1:3" x14ac:dyDescent="0.3">
      <c r="A21" t="s">
        <v>59</v>
      </c>
      <c r="B21" t="s">
        <v>58</v>
      </c>
      <c r="C21" t="s">
        <v>47</v>
      </c>
    </row>
    <row r="22" spans="1:3" x14ac:dyDescent="0.3">
      <c r="A22" t="s">
        <v>59</v>
      </c>
      <c r="B22" t="s">
        <v>60</v>
      </c>
      <c r="C22" t="s">
        <v>47</v>
      </c>
    </row>
    <row r="23" spans="1:3" x14ac:dyDescent="0.3">
      <c r="A23" t="s">
        <v>59</v>
      </c>
      <c r="B23" t="s">
        <v>61</v>
      </c>
      <c r="C23" t="s">
        <v>47</v>
      </c>
    </row>
    <row r="25" spans="1:3" x14ac:dyDescent="0.3">
      <c r="A25" t="s">
        <v>64</v>
      </c>
      <c r="B25" t="s">
        <v>63</v>
      </c>
      <c r="C25" t="s">
        <v>62</v>
      </c>
    </row>
    <row r="26" spans="1:3" x14ac:dyDescent="0.3">
      <c r="A26" t="s">
        <v>64</v>
      </c>
      <c r="B26" t="s">
        <v>65</v>
      </c>
      <c r="C26" t="s">
        <v>43</v>
      </c>
    </row>
    <row r="28" spans="1:3" x14ac:dyDescent="0.3">
      <c r="A28" t="s">
        <v>67</v>
      </c>
      <c r="B28" t="s">
        <v>68</v>
      </c>
      <c r="C28" t="s">
        <v>66</v>
      </c>
    </row>
    <row r="29" spans="1:3" x14ac:dyDescent="0.3">
      <c r="A29" t="s">
        <v>67</v>
      </c>
      <c r="B29" t="s">
        <v>69</v>
      </c>
      <c r="C29" t="s">
        <v>47</v>
      </c>
    </row>
    <row r="31" spans="1:3" x14ac:dyDescent="0.3">
      <c r="A31" t="s">
        <v>70</v>
      </c>
      <c r="B31" t="s">
        <v>71</v>
      </c>
      <c r="C31" t="s">
        <v>47</v>
      </c>
    </row>
    <row r="32" spans="1:3" x14ac:dyDescent="0.3">
      <c r="A32" t="s">
        <v>70</v>
      </c>
      <c r="B32" t="s">
        <v>72</v>
      </c>
      <c r="C3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tabSelected="1" workbookViewId="0">
      <selection activeCell="D14" sqref="D14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hidden="1" customWidth="1"/>
    <col min="6" max="7" width="11.21875" style="28" customWidth="1"/>
    <col min="8" max="8" width="2.88671875" style="28" customWidth="1"/>
    <col min="9" max="10" width="7.5546875" style="32" customWidth="1"/>
    <col min="11" max="13" width="8.77734375" style="32" customWidth="1"/>
    <col min="14" max="14" width="3" style="31" customWidth="1"/>
    <col min="15" max="20" width="8.109375" style="24" customWidth="1"/>
    <col min="21" max="21" width="6.6640625" style="24" customWidth="1"/>
    <col min="22" max="24" width="8.33203125" style="24" customWidth="1"/>
    <col min="25" max="25" width="2.109375" style="24" customWidth="1"/>
    <col min="26" max="27" width="7" style="11" customWidth="1"/>
    <col min="28" max="28" width="8" style="11" customWidth="1"/>
    <col min="29" max="30" width="7" style="11" customWidth="1"/>
    <col min="31" max="31" width="7.44140625" style="11" customWidth="1"/>
  </cols>
  <sheetData>
    <row r="1" spans="1:31" x14ac:dyDescent="0.3">
      <c r="A1" s="11" t="s">
        <v>88</v>
      </c>
      <c r="B1" s="62" t="s">
        <v>35</v>
      </c>
      <c r="C1" s="62"/>
      <c r="D1" s="62"/>
      <c r="E1" s="27"/>
      <c r="F1" s="53"/>
      <c r="G1" s="56"/>
      <c r="H1" s="27"/>
      <c r="I1" s="65" t="s">
        <v>98</v>
      </c>
      <c r="J1" s="65"/>
      <c r="K1" s="65"/>
      <c r="L1" s="65"/>
      <c r="M1" s="58"/>
      <c r="N1" s="30"/>
      <c r="O1" s="64" t="s">
        <v>83</v>
      </c>
      <c r="P1" s="64"/>
      <c r="Q1" s="64"/>
      <c r="R1" s="55"/>
      <c r="S1" s="57"/>
      <c r="T1" s="64" t="s">
        <v>103</v>
      </c>
      <c r="U1" s="64"/>
      <c r="V1" s="64"/>
      <c r="W1" s="64"/>
      <c r="X1" s="57"/>
      <c r="Y1" s="26"/>
      <c r="Z1" s="63" t="s">
        <v>84</v>
      </c>
      <c r="AA1" s="63"/>
      <c r="AB1" s="63"/>
      <c r="AC1" s="63" t="s">
        <v>104</v>
      </c>
      <c r="AD1" s="63"/>
      <c r="AE1" s="63"/>
    </row>
    <row r="2" spans="1:31" s="1" customFormat="1" x14ac:dyDescent="0.3">
      <c r="A2" s="12" t="s">
        <v>0</v>
      </c>
      <c r="B2" s="27" t="s">
        <v>102</v>
      </c>
      <c r="C2" s="27" t="s">
        <v>36</v>
      </c>
      <c r="D2" s="27" t="s">
        <v>139</v>
      </c>
      <c r="E2" s="27" t="s">
        <v>132</v>
      </c>
      <c r="F2" s="53" t="s">
        <v>142</v>
      </c>
      <c r="G2" s="56" t="s">
        <v>140</v>
      </c>
      <c r="H2" s="27"/>
      <c r="I2" s="33" t="s">
        <v>102</v>
      </c>
      <c r="J2" s="33" t="s">
        <v>36</v>
      </c>
      <c r="K2" s="44" t="s">
        <v>139</v>
      </c>
      <c r="L2" s="53" t="s">
        <v>142</v>
      </c>
      <c r="M2" s="56" t="s">
        <v>140</v>
      </c>
      <c r="N2" s="30"/>
      <c r="O2" s="27" t="s">
        <v>102</v>
      </c>
      <c r="P2" s="26" t="s">
        <v>36</v>
      </c>
      <c r="Q2" s="44" t="s">
        <v>121</v>
      </c>
      <c r="R2" s="53" t="s">
        <v>142</v>
      </c>
      <c r="S2" s="56" t="s">
        <v>140</v>
      </c>
      <c r="T2" s="27" t="s">
        <v>102</v>
      </c>
      <c r="U2" s="26" t="s">
        <v>36</v>
      </c>
      <c r="V2" s="44" t="s">
        <v>139</v>
      </c>
      <c r="W2" s="1" t="s">
        <v>142</v>
      </c>
      <c r="X2" s="17" t="s">
        <v>140</v>
      </c>
      <c r="Y2" s="26"/>
      <c r="Z2" s="27" t="s">
        <v>102</v>
      </c>
      <c r="AA2" s="12" t="s">
        <v>36</v>
      </c>
      <c r="AB2" s="44" t="s">
        <v>121</v>
      </c>
      <c r="AC2" s="27" t="s">
        <v>102</v>
      </c>
      <c r="AD2" s="12" t="s">
        <v>36</v>
      </c>
      <c r="AE2" s="43" t="s">
        <v>121</v>
      </c>
    </row>
    <row r="3" spans="1:31" s="15" customFormat="1" x14ac:dyDescent="0.3">
      <c r="A3" s="32" t="s">
        <v>106</v>
      </c>
      <c r="B3" s="32"/>
      <c r="C3" s="32"/>
      <c r="D3" s="32"/>
      <c r="E3" s="32"/>
      <c r="F3" s="32"/>
      <c r="G3" s="32"/>
      <c r="H3" s="32"/>
      <c r="I3" s="32">
        <v>500</v>
      </c>
      <c r="J3" s="32">
        <v>5000</v>
      </c>
      <c r="K3" s="32">
        <v>5000</v>
      </c>
      <c r="L3" s="32"/>
      <c r="M3" s="32"/>
      <c r="N3" s="36"/>
      <c r="O3" s="32"/>
      <c r="P3" s="32"/>
      <c r="Q3" s="32"/>
      <c r="R3" s="32"/>
      <c r="S3" s="32"/>
      <c r="T3" s="32"/>
      <c r="U3" s="32"/>
      <c r="V3" s="32"/>
      <c r="Y3" s="32"/>
      <c r="Z3" s="32"/>
      <c r="AA3" s="32"/>
      <c r="AB3" s="32"/>
      <c r="AC3" s="32"/>
      <c r="AD3" s="32"/>
      <c r="AE3" s="32"/>
    </row>
    <row r="5" spans="1:31" x14ac:dyDescent="0.3">
      <c r="A5" s="11" t="s">
        <v>99</v>
      </c>
      <c r="B5" s="62" t="s">
        <v>100</v>
      </c>
      <c r="C5" s="62"/>
      <c r="D5" s="62"/>
      <c r="E5" s="27"/>
      <c r="F5" s="53"/>
      <c r="G5" s="56"/>
      <c r="H5" s="27"/>
    </row>
    <row r="6" spans="1:31" s="25" customFormat="1" x14ac:dyDescent="0.3">
      <c r="A6" s="24" t="s">
        <v>79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>
        <v>1.2579</v>
      </c>
      <c r="G6" s="28">
        <v>0.31109999999999999</v>
      </c>
      <c r="H6" s="28"/>
      <c r="I6" s="32">
        <v>500</v>
      </c>
      <c r="J6" s="32">
        <v>2473</v>
      </c>
      <c r="K6" s="32">
        <v>2474</v>
      </c>
      <c r="L6" s="32">
        <v>587</v>
      </c>
      <c r="M6" s="32">
        <v>2473</v>
      </c>
      <c r="N6" s="31"/>
      <c r="O6" s="24">
        <v>7.2293000000000003</v>
      </c>
      <c r="P6" s="24">
        <v>1.8E-3</v>
      </c>
      <c r="Q6" s="24">
        <v>4.4000000000000003E-3</v>
      </c>
      <c r="R6" s="24">
        <v>4.4999999999999997E-3</v>
      </c>
      <c r="S6" s="24">
        <v>4.4999999999999997E-3</v>
      </c>
      <c r="T6" s="24">
        <v>7.8907999999999996</v>
      </c>
      <c r="U6" s="24">
        <v>2.8999999999999998E-3</v>
      </c>
      <c r="V6" s="24">
        <v>5.1000000000000004E-3</v>
      </c>
      <c r="W6" s="25">
        <v>5.5999999999999999E-3</v>
      </c>
      <c r="X6" s="25">
        <v>6.6E-3</v>
      </c>
      <c r="Y6" s="24"/>
      <c r="Z6" s="24"/>
      <c r="AA6" s="24"/>
      <c r="AB6" s="24"/>
      <c r="AC6" s="24"/>
      <c r="AD6" s="24"/>
      <c r="AE6" s="24"/>
    </row>
    <row r="7" spans="1:31" s="25" customFormat="1" x14ac:dyDescent="0.3">
      <c r="A7" s="24" t="s">
        <v>80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>
        <v>1.4046000000000001</v>
      </c>
      <c r="G7" s="28">
        <v>0.3125</v>
      </c>
      <c r="H7" s="28"/>
      <c r="I7" s="32">
        <v>500</v>
      </c>
      <c r="J7" s="34">
        <v>915</v>
      </c>
      <c r="K7" s="34">
        <v>4489</v>
      </c>
      <c r="L7" s="34">
        <v>121</v>
      </c>
      <c r="M7" s="34">
        <v>915</v>
      </c>
      <c r="N7" s="31"/>
      <c r="O7" s="24">
        <v>1.8077000000000001</v>
      </c>
      <c r="P7" s="24">
        <v>1.2999999999999999E-3</v>
      </c>
      <c r="Q7" s="24">
        <v>1.8E-3</v>
      </c>
      <c r="R7" s="24">
        <v>2E-3</v>
      </c>
      <c r="S7" s="24">
        <v>1.9E-3</v>
      </c>
      <c r="T7" s="24">
        <v>2.0920000000000001</v>
      </c>
      <c r="U7" s="24">
        <v>2.3999999999999998E-3</v>
      </c>
      <c r="V7" s="24">
        <v>2.3999999999999998E-3</v>
      </c>
      <c r="W7" s="25">
        <v>4.5999999999999999E-3</v>
      </c>
      <c r="X7" s="25">
        <v>5.7000000000000002E-3</v>
      </c>
      <c r="Y7" s="24"/>
      <c r="Z7" s="24"/>
      <c r="AA7" s="24"/>
      <c r="AB7" s="24"/>
      <c r="AC7" s="24"/>
      <c r="AD7" s="24"/>
      <c r="AE7" s="24"/>
    </row>
    <row r="8" spans="1:31" s="25" customFormat="1" x14ac:dyDescent="0.3">
      <c r="A8" s="24" t="s">
        <v>25</v>
      </c>
      <c r="B8" s="28">
        <v>0.29849999999999999</v>
      </c>
      <c r="C8" s="28">
        <v>0.29799999999999999</v>
      </c>
      <c r="D8" s="54">
        <v>0.29899999999999999</v>
      </c>
      <c r="E8" s="28">
        <f t="shared" si="0"/>
        <v>1.0000000000000009E-3</v>
      </c>
      <c r="F8" s="28">
        <v>1.0246</v>
      </c>
      <c r="G8" s="28">
        <v>0.2979</v>
      </c>
      <c r="H8" s="28"/>
      <c r="I8" s="32">
        <v>500</v>
      </c>
      <c r="J8" s="32">
        <v>4144</v>
      </c>
      <c r="K8" s="32">
        <v>4145</v>
      </c>
      <c r="L8" s="32">
        <v>1887</v>
      </c>
      <c r="M8" s="32">
        <v>4144</v>
      </c>
      <c r="N8" s="31"/>
      <c r="O8" s="24">
        <v>2.0480999999999998</v>
      </c>
      <c r="P8" s="24">
        <v>1.6999999999999999E-3</v>
      </c>
      <c r="Q8" s="24">
        <v>3.2000000000000002E-3</v>
      </c>
      <c r="R8" s="24">
        <v>3.3999999999999998E-3</v>
      </c>
      <c r="S8" s="24">
        <v>3.3E-3</v>
      </c>
      <c r="T8" s="24">
        <v>2.3018999999999998</v>
      </c>
      <c r="U8" s="24">
        <v>2.7000000000000001E-3</v>
      </c>
      <c r="V8" s="24">
        <v>4.1999999999999997E-3</v>
      </c>
      <c r="W8" s="25">
        <v>5.1999999999999998E-3</v>
      </c>
      <c r="X8" s="25">
        <v>8.0999999999999996E-3</v>
      </c>
      <c r="Y8" s="24"/>
      <c r="Z8" s="24"/>
      <c r="AA8" s="24"/>
      <c r="AB8" s="24"/>
      <c r="AC8" s="24"/>
      <c r="AD8" s="24"/>
      <c r="AE8" s="24"/>
    </row>
    <row r="9" spans="1:31" s="25" customFormat="1" x14ac:dyDescent="0.3">
      <c r="A9" s="24" t="s">
        <v>81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>
        <v>43.808500000000002</v>
      </c>
      <c r="G9" s="28">
        <v>0.31590000000000001</v>
      </c>
      <c r="H9" s="28"/>
      <c r="I9" s="32">
        <v>500</v>
      </c>
      <c r="J9" s="34">
        <v>1862</v>
      </c>
      <c r="K9" s="34">
        <v>1357</v>
      </c>
      <c r="L9" s="34">
        <v>954</v>
      </c>
      <c r="M9" s="34">
        <v>1862</v>
      </c>
      <c r="N9" s="31"/>
      <c r="O9" s="24">
        <v>6.2801</v>
      </c>
      <c r="P9" s="24">
        <v>1.4E-3</v>
      </c>
      <c r="Q9" s="24">
        <v>3.5000000000000001E-3</v>
      </c>
      <c r="R9" s="24">
        <v>3.5999999999999999E-3</v>
      </c>
      <c r="S9" s="24">
        <v>3.5999999999999999E-3</v>
      </c>
      <c r="T9" s="24">
        <v>7.0240999999999998</v>
      </c>
      <c r="U9" s="24">
        <v>2.3E-3</v>
      </c>
      <c r="V9" s="24">
        <v>3.3999999999999998E-3</v>
      </c>
      <c r="W9" s="25">
        <v>4.7000000000000002E-3</v>
      </c>
      <c r="X9" s="25">
        <v>5.7999999999999996E-3</v>
      </c>
      <c r="Y9" s="24"/>
      <c r="Z9" s="24"/>
      <c r="AA9" s="24"/>
      <c r="AB9" s="24"/>
      <c r="AC9" s="24"/>
      <c r="AD9" s="24"/>
      <c r="AE9" s="24"/>
    </row>
    <row r="10" spans="1:31" s="25" customFormat="1" x14ac:dyDescent="0.3">
      <c r="A10" s="24" t="s">
        <v>82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>
        <v>0.84350000000000003</v>
      </c>
      <c r="G10" s="28">
        <v>0.30059999999999998</v>
      </c>
      <c r="H10" s="28"/>
      <c r="I10" s="32">
        <v>500</v>
      </c>
      <c r="J10" s="32">
        <v>3856</v>
      </c>
      <c r="K10" s="32">
        <v>3857</v>
      </c>
      <c r="L10" s="32">
        <v>270</v>
      </c>
      <c r="M10" s="32">
        <v>3856</v>
      </c>
      <c r="N10" s="31"/>
      <c r="O10" s="24">
        <v>4.0510999999999999</v>
      </c>
      <c r="P10" s="24">
        <v>1.1999999999999999E-3</v>
      </c>
      <c r="Q10" s="24">
        <v>2.8E-3</v>
      </c>
      <c r="R10" s="24">
        <v>2.8E-3</v>
      </c>
      <c r="S10" s="24">
        <v>2.8E-3</v>
      </c>
      <c r="T10" s="24">
        <v>4.2845000000000004</v>
      </c>
      <c r="U10" s="24">
        <v>2.2000000000000001E-3</v>
      </c>
      <c r="V10" s="24">
        <v>3.0000000000000001E-3</v>
      </c>
      <c r="W10" s="25">
        <v>3.0999999999999999E-3</v>
      </c>
      <c r="X10" s="25">
        <v>3.8E-3</v>
      </c>
      <c r="Y10" s="24"/>
      <c r="Z10" s="24"/>
      <c r="AA10" s="24"/>
      <c r="AB10" s="24"/>
      <c r="AC10" s="24"/>
      <c r="AD10" s="24"/>
      <c r="AE10" s="24"/>
    </row>
    <row r="12" spans="1:31" x14ac:dyDescent="0.3">
      <c r="A12" s="11" t="s">
        <v>91</v>
      </c>
      <c r="B12" s="62" t="s">
        <v>101</v>
      </c>
      <c r="C12" s="62"/>
      <c r="D12" s="62"/>
    </row>
    <row r="13" spans="1:31" x14ac:dyDescent="0.3">
      <c r="A13" s="24" t="s">
        <v>79</v>
      </c>
      <c r="B13" s="28">
        <v>-0.27529999999999999</v>
      </c>
      <c r="C13" s="28">
        <v>-0.27353</v>
      </c>
      <c r="D13" s="28">
        <v>-0.2727</v>
      </c>
      <c r="E13" s="28">
        <f t="shared" si="0"/>
        <v>8.2999999999999741E-4</v>
      </c>
      <c r="F13" s="28">
        <v>-6.7100000000000007E-2</v>
      </c>
      <c r="G13" s="28">
        <v>-0.27350000000000002</v>
      </c>
      <c r="I13" s="32">
        <v>500</v>
      </c>
      <c r="J13" s="32">
        <v>1867</v>
      </c>
      <c r="K13" s="32">
        <v>1868</v>
      </c>
      <c r="L13" s="32">
        <v>4228</v>
      </c>
      <c r="M13" s="32">
        <v>1867</v>
      </c>
      <c r="O13" s="24">
        <v>38.302199999999999</v>
      </c>
      <c r="P13" s="24">
        <v>3.3E-3</v>
      </c>
      <c r="Q13" s="24">
        <v>1.5800000000000002E-2</v>
      </c>
      <c r="R13" s="24">
        <v>1.35E-2</v>
      </c>
      <c r="S13" s="24">
        <v>1.54E-2</v>
      </c>
      <c r="T13" s="24">
        <v>40.990699999999997</v>
      </c>
      <c r="U13" s="24">
        <v>5.3E-3</v>
      </c>
      <c r="V13" s="24">
        <v>1.2500000000000001E-2</v>
      </c>
      <c r="W13" s="24">
        <v>7.6E-3</v>
      </c>
      <c r="X13" s="24">
        <v>1.09E-2</v>
      </c>
    </row>
    <row r="14" spans="1:31" x14ac:dyDescent="0.3">
      <c r="A14" s="24" t="s">
        <v>80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F14" s="28" t="s">
        <v>141</v>
      </c>
      <c r="G14" s="28">
        <v>-1.0865</v>
      </c>
      <c r="I14" s="32">
        <v>500</v>
      </c>
      <c r="J14" s="32">
        <v>1485</v>
      </c>
      <c r="K14" s="32">
        <v>1486</v>
      </c>
      <c r="L14" s="32">
        <v>1331</v>
      </c>
      <c r="M14" s="32">
        <v>1485</v>
      </c>
      <c r="O14" s="24">
        <v>20.59</v>
      </c>
      <c r="P14" s="24">
        <v>2.5000000000000001E-3</v>
      </c>
      <c r="Q14" s="24">
        <v>8.9999999999999993E-3</v>
      </c>
      <c r="R14" s="24">
        <v>7.3000000000000001E-3</v>
      </c>
      <c r="S14" s="24">
        <v>8.8000000000000005E-3</v>
      </c>
      <c r="T14" s="24">
        <v>23.676300000000001</v>
      </c>
      <c r="U14" s="24">
        <v>5.8999999999999999E-3</v>
      </c>
      <c r="V14" s="24">
        <v>1.0699999999999999E-2</v>
      </c>
      <c r="W14" s="24">
        <v>5.7000000000000002E-3</v>
      </c>
      <c r="X14" s="24">
        <v>8.6999999999999994E-3</v>
      </c>
    </row>
    <row r="15" spans="1:31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F15" s="28">
        <v>-0.1547</v>
      </c>
      <c r="G15" s="28">
        <v>-0.27150000000000002</v>
      </c>
      <c r="I15" s="32">
        <v>500</v>
      </c>
      <c r="J15" s="32">
        <v>248</v>
      </c>
      <c r="K15" s="32">
        <v>249</v>
      </c>
      <c r="L15" s="32">
        <v>4016</v>
      </c>
      <c r="M15" s="32">
        <v>248</v>
      </c>
      <c r="O15" s="24">
        <v>8.3247999999999998</v>
      </c>
      <c r="P15" s="24">
        <v>3.3E-3</v>
      </c>
      <c r="Q15" s="24">
        <v>7.7000000000000002E-3</v>
      </c>
      <c r="R15" s="24">
        <v>6.6E-3</v>
      </c>
      <c r="S15" s="24">
        <v>7.6E-3</v>
      </c>
      <c r="T15" s="24">
        <v>8.548</v>
      </c>
      <c r="U15" s="24">
        <v>7.4999999999999997E-3</v>
      </c>
      <c r="V15" s="24">
        <v>1.0999999999999999E-2</v>
      </c>
      <c r="W15" s="24">
        <v>7.3000000000000001E-3</v>
      </c>
      <c r="X15" s="24">
        <v>0.01</v>
      </c>
    </row>
    <row r="16" spans="1:31" x14ac:dyDescent="0.3">
      <c r="A16" s="24" t="s">
        <v>81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F16" s="28">
        <v>-7.6600000000000001E-2</v>
      </c>
      <c r="G16" s="28">
        <v>-0.27650000000000002</v>
      </c>
      <c r="I16" s="32">
        <v>500</v>
      </c>
      <c r="J16" s="32">
        <v>916</v>
      </c>
      <c r="K16" s="32">
        <v>917</v>
      </c>
      <c r="L16" s="32">
        <v>1530</v>
      </c>
      <c r="M16" s="32">
        <v>916</v>
      </c>
      <c r="O16" s="24">
        <v>33.615400000000001</v>
      </c>
      <c r="P16" s="24">
        <v>2.5000000000000001E-3</v>
      </c>
      <c r="Q16" s="24">
        <v>1.26E-2</v>
      </c>
      <c r="R16" s="24">
        <v>1.06E-2</v>
      </c>
      <c r="S16" s="24">
        <v>1.2500000000000001E-2</v>
      </c>
      <c r="T16" s="24">
        <v>37.056399999999996</v>
      </c>
      <c r="U16" s="24">
        <v>5.3E-3</v>
      </c>
      <c r="V16" s="24">
        <v>1.0500000000000001E-2</v>
      </c>
      <c r="W16" s="24">
        <v>6.1999999999999998E-3</v>
      </c>
      <c r="X16" s="24">
        <v>1.0200000000000001E-2</v>
      </c>
    </row>
    <row r="17" spans="1:24" x14ac:dyDescent="0.3">
      <c r="A17" s="24" t="s">
        <v>82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F17" s="28">
        <v>-4.0899999999999999E-2</v>
      </c>
      <c r="G17" s="28">
        <v>-0.2757</v>
      </c>
      <c r="I17" s="32">
        <v>500</v>
      </c>
      <c r="J17" s="32">
        <v>3459</v>
      </c>
      <c r="K17" s="32">
        <v>3460</v>
      </c>
      <c r="L17" s="32">
        <v>3259</v>
      </c>
      <c r="M17" s="32">
        <v>3459</v>
      </c>
      <c r="O17" s="24">
        <v>19.432700000000001</v>
      </c>
      <c r="P17" s="24">
        <v>2.2000000000000001E-3</v>
      </c>
      <c r="Q17" s="24">
        <v>8.8000000000000005E-3</v>
      </c>
      <c r="R17" s="24">
        <v>7.4999999999999997E-3</v>
      </c>
      <c r="S17" s="24">
        <v>8.3000000000000001E-3</v>
      </c>
      <c r="T17" s="24">
        <v>21.774699999999999</v>
      </c>
      <c r="U17" s="24">
        <v>3.8E-3</v>
      </c>
      <c r="V17" s="24">
        <v>7.7999999999999996E-3</v>
      </c>
      <c r="W17" s="24">
        <v>4.4000000000000003E-3</v>
      </c>
      <c r="X17" s="24">
        <v>5.7000000000000002E-3</v>
      </c>
    </row>
    <row r="19" spans="1:24" x14ac:dyDescent="0.3">
      <c r="A19" s="11" t="s">
        <v>92</v>
      </c>
      <c r="B19" s="62" t="s">
        <v>100</v>
      </c>
      <c r="C19" s="62"/>
      <c r="D19" s="62"/>
    </row>
    <row r="20" spans="1:24" x14ac:dyDescent="0.3">
      <c r="A20" s="24" t="s">
        <v>79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F20" s="28">
        <v>-6.5495999999999999</v>
      </c>
      <c r="G20" s="28">
        <v>4.7999999999999996E-3</v>
      </c>
      <c r="I20" s="32">
        <v>500</v>
      </c>
      <c r="J20" s="32">
        <v>2487</v>
      </c>
      <c r="K20" s="32">
        <v>2488</v>
      </c>
      <c r="L20" s="32">
        <v>4739</v>
      </c>
      <c r="M20" s="32">
        <v>2487</v>
      </c>
      <c r="O20" s="24">
        <v>11.6623</v>
      </c>
      <c r="P20" s="24">
        <v>1.9E-3</v>
      </c>
      <c r="Q20" s="24">
        <v>5.7999999999999996E-3</v>
      </c>
      <c r="R20" s="24">
        <v>5.5999999999999999E-3</v>
      </c>
      <c r="S20" s="24">
        <v>5.5999999999999999E-3</v>
      </c>
      <c r="T20" s="24">
        <v>12.8986</v>
      </c>
      <c r="U20" s="24">
        <v>3.5000000000000001E-3</v>
      </c>
      <c r="V20" s="24">
        <v>7.0000000000000001E-3</v>
      </c>
      <c r="W20" s="24">
        <v>5.0000000000000001E-3</v>
      </c>
      <c r="X20" s="24">
        <v>5.3E-3</v>
      </c>
    </row>
    <row r="21" spans="1:24" x14ac:dyDescent="0.3">
      <c r="A21" s="24" t="s">
        <v>80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F21" s="28">
        <v>-7.1139999999999999</v>
      </c>
      <c r="G21" s="28">
        <v>-1.1999999999999999E-3</v>
      </c>
      <c r="I21" s="32">
        <v>500</v>
      </c>
      <c r="J21" s="32">
        <v>4805</v>
      </c>
      <c r="K21" s="32">
        <v>4806</v>
      </c>
      <c r="L21" s="32">
        <v>4801</v>
      </c>
      <c r="M21" s="32">
        <v>4805</v>
      </c>
      <c r="O21" s="24">
        <v>2.1789999999999998</v>
      </c>
      <c r="P21" s="24">
        <v>1.1999999999999999E-3</v>
      </c>
      <c r="Q21" s="24">
        <v>1.8E-3</v>
      </c>
      <c r="R21" s="24">
        <v>1.8E-3</v>
      </c>
      <c r="S21" s="24">
        <v>1.6999999999999999E-3</v>
      </c>
      <c r="T21" s="24">
        <v>2.6392000000000002</v>
      </c>
      <c r="U21" s="24">
        <v>2.0999999999999999E-3</v>
      </c>
      <c r="V21" s="24">
        <v>2.3999999999999998E-3</v>
      </c>
      <c r="W21" s="24">
        <v>2.3999999999999998E-3</v>
      </c>
      <c r="X21" s="24">
        <v>2.3E-3</v>
      </c>
    </row>
    <row r="22" spans="1:24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F22" s="28">
        <v>-2.0003000000000002</v>
      </c>
      <c r="G22" s="28">
        <v>-3.8999999999999998E-3</v>
      </c>
      <c r="I22" s="32">
        <v>500</v>
      </c>
      <c r="J22" s="32">
        <v>1137</v>
      </c>
      <c r="K22" s="32">
        <v>1138</v>
      </c>
      <c r="L22" s="32">
        <v>4016</v>
      </c>
      <c r="M22" s="32">
        <v>1137</v>
      </c>
      <c r="O22" s="24">
        <v>2.6092</v>
      </c>
      <c r="P22" s="24">
        <v>1.8E-3</v>
      </c>
      <c r="Q22" s="24">
        <v>3.3999999999999998E-3</v>
      </c>
      <c r="R22" s="24">
        <v>3.3E-3</v>
      </c>
      <c r="S22" s="24">
        <v>3.3E-3</v>
      </c>
      <c r="T22" s="24">
        <v>3.0699000000000001</v>
      </c>
      <c r="U22" s="24">
        <v>3.0000000000000001E-3</v>
      </c>
      <c r="V22" s="24">
        <v>4.7000000000000002E-3</v>
      </c>
      <c r="W22" s="24">
        <v>4.3E-3</v>
      </c>
      <c r="X22" s="24">
        <v>4.3E-3</v>
      </c>
    </row>
    <row r="23" spans="1:24" x14ac:dyDescent="0.3">
      <c r="A23" s="24" t="s">
        <v>81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F23" s="28">
        <v>-8.6523000000000003</v>
      </c>
      <c r="G23" s="28">
        <v>4.7999999999999996E-3</v>
      </c>
      <c r="I23" s="32">
        <v>500</v>
      </c>
      <c r="J23" s="34">
        <v>4838</v>
      </c>
      <c r="K23" s="34">
        <v>470</v>
      </c>
      <c r="L23" s="34">
        <v>4928</v>
      </c>
      <c r="M23" s="34">
        <v>4838</v>
      </c>
      <c r="O23" s="24">
        <v>7.2591999999999999</v>
      </c>
      <c r="P23" s="24">
        <v>1.4E-3</v>
      </c>
      <c r="Q23" s="24">
        <v>3.7000000000000002E-3</v>
      </c>
      <c r="R23" s="24">
        <v>3.5999999999999999E-3</v>
      </c>
      <c r="S23" s="24">
        <v>3.5000000000000001E-3</v>
      </c>
      <c r="T23" s="24">
        <v>8.2581000000000007</v>
      </c>
      <c r="U23" s="24">
        <v>2.3999999999999998E-3</v>
      </c>
      <c r="V23" s="24">
        <v>4.1999999999999997E-3</v>
      </c>
      <c r="W23" s="24">
        <v>3.5000000000000001E-3</v>
      </c>
      <c r="X23" s="24">
        <v>4.1999999999999997E-3</v>
      </c>
    </row>
    <row r="24" spans="1:24" x14ac:dyDescent="0.3">
      <c r="A24" s="24" t="s">
        <v>82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F24" s="28">
        <v>-12.7331</v>
      </c>
      <c r="G24" s="28">
        <v>-6.4000000000000003E-3</v>
      </c>
      <c r="I24" s="32">
        <v>500</v>
      </c>
      <c r="J24" s="32">
        <v>4773</v>
      </c>
      <c r="K24" s="32">
        <v>4774</v>
      </c>
      <c r="L24" s="32">
        <v>4733</v>
      </c>
      <c r="M24" s="32">
        <v>4773</v>
      </c>
      <c r="O24" s="24">
        <v>4.6547000000000001</v>
      </c>
      <c r="P24" s="24">
        <v>1.1999999999999999E-3</v>
      </c>
      <c r="Q24" s="24">
        <v>3.0000000000000001E-3</v>
      </c>
      <c r="R24" s="24">
        <v>2.8999999999999998E-3</v>
      </c>
      <c r="S24" s="24">
        <v>2.8E-3</v>
      </c>
      <c r="T24" s="24">
        <v>4.8853999999999997</v>
      </c>
      <c r="U24" s="24">
        <v>1.8E-3</v>
      </c>
      <c r="V24" s="24">
        <v>3.3E-3</v>
      </c>
      <c r="W24" s="24">
        <v>3.0999999999999999E-3</v>
      </c>
      <c r="X24" s="24">
        <v>3.3E-3</v>
      </c>
    </row>
  </sheetData>
  <mergeCells count="9">
    <mergeCell ref="B5:D5"/>
    <mergeCell ref="B12:D12"/>
    <mergeCell ref="B19:D19"/>
    <mergeCell ref="AC1:AE1"/>
    <mergeCell ref="B1:D1"/>
    <mergeCell ref="Z1:AB1"/>
    <mergeCell ref="O1:Q1"/>
    <mergeCell ref="T1:W1"/>
    <mergeCell ref="I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8" sqref="E8"/>
    </sheetView>
  </sheetViews>
  <sheetFormatPr defaultRowHeight="14.4" x14ac:dyDescent="0.3"/>
  <cols>
    <col min="1" max="1" width="10.77734375" style="11" customWidth="1"/>
    <col min="2" max="2" width="12" style="25" customWidth="1"/>
    <col min="3" max="3" width="9.109375" style="15" customWidth="1"/>
    <col min="4" max="4" width="9.44140625" style="15" customWidth="1"/>
    <col min="5" max="6" width="14.21875" style="21" customWidth="1"/>
    <col min="7" max="8" width="14.6640625" style="15" customWidth="1"/>
    <col min="9" max="10" width="14.6640625" style="25" customWidth="1"/>
    <col min="11" max="11" width="11.77734375" style="41" customWidth="1"/>
  </cols>
  <sheetData>
    <row r="1" spans="1:11" x14ac:dyDescent="0.3">
      <c r="A1" s="11" t="s">
        <v>88</v>
      </c>
      <c r="B1" s="66" t="s">
        <v>135</v>
      </c>
      <c r="C1" s="67" t="s">
        <v>108</v>
      </c>
      <c r="D1" s="67" t="s">
        <v>109</v>
      </c>
      <c r="E1" s="60" t="s">
        <v>110</v>
      </c>
      <c r="F1" s="60"/>
      <c r="G1" s="61" t="s">
        <v>105</v>
      </c>
      <c r="H1" s="61"/>
      <c r="I1" s="70" t="s">
        <v>116</v>
      </c>
      <c r="J1" s="70"/>
      <c r="K1" s="68" t="s">
        <v>134</v>
      </c>
    </row>
    <row r="2" spans="1:11" s="17" customFormat="1" x14ac:dyDescent="0.3">
      <c r="A2" s="16"/>
      <c r="B2" s="66"/>
      <c r="C2" s="67"/>
      <c r="D2" s="67"/>
      <c r="E2" s="20" t="s">
        <v>36</v>
      </c>
      <c r="F2" s="50" t="s">
        <v>139</v>
      </c>
      <c r="G2" s="23" t="s">
        <v>36</v>
      </c>
      <c r="H2" s="42" t="s">
        <v>139</v>
      </c>
      <c r="I2" s="39" t="s">
        <v>36</v>
      </c>
      <c r="J2" s="52" t="s">
        <v>139</v>
      </c>
      <c r="K2" s="69"/>
    </row>
    <row r="3" spans="1:11" s="15" customFormat="1" x14ac:dyDescent="0.3">
      <c r="A3" s="32" t="s">
        <v>106</v>
      </c>
      <c r="D3" s="38"/>
      <c r="G3" s="15">
        <v>20000</v>
      </c>
      <c r="H3" s="15">
        <v>5000</v>
      </c>
      <c r="I3" s="15">
        <v>20000</v>
      </c>
      <c r="J3" s="15">
        <v>5000</v>
      </c>
      <c r="K3" s="41"/>
    </row>
    <row r="5" spans="1:11" x14ac:dyDescent="0.3">
      <c r="A5" s="11" t="s">
        <v>99</v>
      </c>
      <c r="E5" s="60" t="s">
        <v>100</v>
      </c>
      <c r="F5" s="60"/>
    </row>
    <row r="6" spans="1:11" x14ac:dyDescent="0.3">
      <c r="A6" s="24" t="s">
        <v>79</v>
      </c>
      <c r="B6" s="25">
        <f>approx!V6/approx!U6</f>
        <v>1.7586206896551726</v>
      </c>
      <c r="C6" s="15">
        <f>MAX(0, (approx!V6*(approx!K6-1)+approx!T6)/approx!U6-approx!J6)</f>
        <v>4597.0344827586214</v>
      </c>
      <c r="D6" s="45">
        <f>approx!J6+C6</f>
        <v>7070.0344827586214</v>
      </c>
      <c r="E6" s="21">
        <f>approx!C6</f>
        <v>0.31109999999999999</v>
      </c>
      <c r="F6" s="21">
        <f>approx!D6</f>
        <v>0.29260000000000003</v>
      </c>
      <c r="G6" s="38" t="s">
        <v>117</v>
      </c>
      <c r="H6" s="15">
        <f>approx!K6</f>
        <v>2474</v>
      </c>
      <c r="I6" s="40" t="s">
        <v>122</v>
      </c>
      <c r="J6" s="25">
        <f>H6*approx!V6</f>
        <v>12.617400000000002</v>
      </c>
      <c r="K6" s="41">
        <f>J6/58</f>
        <v>0.21754137931034487</v>
      </c>
    </row>
    <row r="7" spans="1:11" x14ac:dyDescent="0.3">
      <c r="A7" s="24" t="s">
        <v>114</v>
      </c>
      <c r="B7" s="25">
        <f>approx!Q7/approx!P7</f>
        <v>1.3846153846153846</v>
      </c>
      <c r="C7" s="15">
        <f>MAX(0, (approx!V7*(approx!K7-1)+approx!T7)/approx!U7-approx!J7)</f>
        <v>4444.666666666667</v>
      </c>
      <c r="D7" s="45">
        <f>approx!J7+C7</f>
        <v>5359.666666666667</v>
      </c>
      <c r="E7" s="47">
        <f>approx!C7</f>
        <v>0.3125</v>
      </c>
      <c r="F7" s="21">
        <f>approx!D7</f>
        <v>0.18809999999999999</v>
      </c>
      <c r="G7" s="38" t="s">
        <v>117</v>
      </c>
      <c r="H7" s="15">
        <f>approx!K7</f>
        <v>4489</v>
      </c>
      <c r="I7" s="40" t="s">
        <v>128</v>
      </c>
      <c r="J7" s="25">
        <f>H7*approx!V7</f>
        <v>10.773599999999998</v>
      </c>
      <c r="K7" s="41">
        <f>J7/48</f>
        <v>0.22444999999999996</v>
      </c>
    </row>
    <row r="8" spans="1:11" x14ac:dyDescent="0.3">
      <c r="A8" s="24" t="s">
        <v>25</v>
      </c>
      <c r="B8" s="25">
        <f>approx!V8/approx!U8</f>
        <v>1.5555555555555554</v>
      </c>
      <c r="C8" s="15">
        <f>MAX(0, (approx!V8*(approx!K8-1)+approx!T8)/approx!U8-approx!J8)</f>
        <v>3154.7777777777765</v>
      </c>
      <c r="D8" s="45">
        <f>approx!J8+C8</f>
        <v>7298.7777777777765</v>
      </c>
      <c r="E8" s="46">
        <v>0.29777999999999999</v>
      </c>
      <c r="F8" s="21">
        <f>approx!D8</f>
        <v>0.29899999999999999</v>
      </c>
      <c r="G8" s="37">
        <v>5153</v>
      </c>
      <c r="H8" s="15">
        <f>approx!K8</f>
        <v>4145</v>
      </c>
      <c r="I8" s="25">
        <f>approx!U8*G8</f>
        <v>13.9131</v>
      </c>
      <c r="J8" s="25">
        <f>H8*approx!V8</f>
        <v>17.408999999999999</v>
      </c>
      <c r="K8" s="48">
        <f>J8/I8</f>
        <v>1.2512667917286586</v>
      </c>
    </row>
    <row r="9" spans="1:11" x14ac:dyDescent="0.3">
      <c r="A9" s="24" t="s">
        <v>81</v>
      </c>
      <c r="B9" s="25">
        <f>approx!V9/approx!U9</f>
        <v>1.4782608695652173</v>
      </c>
      <c r="C9" s="15">
        <f>MAX(0, (approx!V9*(approx!K9-1)+approx!T9)/approx!U9-approx!J9)</f>
        <v>3196.478260869565</v>
      </c>
      <c r="D9" s="45">
        <f>approx!J9+C9</f>
        <v>5058.478260869565</v>
      </c>
      <c r="E9" s="21">
        <f>approx!C9</f>
        <v>0.31590000000000001</v>
      </c>
      <c r="F9" s="21">
        <f>approx!D9</f>
        <v>0.27789999999999998</v>
      </c>
      <c r="G9" s="38" t="s">
        <v>117</v>
      </c>
      <c r="H9" s="15">
        <f>approx!K9</f>
        <v>1357</v>
      </c>
      <c r="I9" s="40" t="s">
        <v>124</v>
      </c>
      <c r="J9" s="25">
        <f>H9*approx!V9</f>
        <v>4.6137999999999995</v>
      </c>
      <c r="K9" s="41">
        <f>J9/46</f>
        <v>0.10029999999999999</v>
      </c>
    </row>
    <row r="10" spans="1:11" x14ac:dyDescent="0.3">
      <c r="A10" s="24" t="s">
        <v>82</v>
      </c>
      <c r="B10" s="25">
        <f>approx!V10/approx!U10</f>
        <v>1.3636363636363635</v>
      </c>
      <c r="C10" s="15">
        <f>MAX(0, (approx!V10*(approx!K10-1)+approx!T10)/approx!U10-approx!J10)</f>
        <v>3349.6818181818171</v>
      </c>
      <c r="D10" s="45">
        <f>approx!J10+C10</f>
        <v>7205.6818181818171</v>
      </c>
      <c r="E10" s="47">
        <f>approx!C10</f>
        <v>0.30059999999999998</v>
      </c>
      <c r="F10" s="21">
        <f>approx!D10</f>
        <v>0.26800000000000002</v>
      </c>
      <c r="G10" s="38" t="s">
        <v>117</v>
      </c>
      <c r="H10" s="15">
        <f>approx!K10</f>
        <v>3857</v>
      </c>
      <c r="I10" s="40" t="s">
        <v>123</v>
      </c>
      <c r="J10" s="25">
        <f>H10*approx!V10</f>
        <v>11.571</v>
      </c>
      <c r="K10" s="41">
        <f>J10/44</f>
        <v>0.26297727272727273</v>
      </c>
    </row>
    <row r="11" spans="1:11" x14ac:dyDescent="0.3">
      <c r="D11" s="45"/>
    </row>
    <row r="12" spans="1:11" x14ac:dyDescent="0.3">
      <c r="A12" s="11" t="s">
        <v>91</v>
      </c>
      <c r="D12" s="45"/>
      <c r="E12" s="60" t="s">
        <v>101</v>
      </c>
      <c r="F12" s="60"/>
    </row>
    <row r="13" spans="1:11" x14ac:dyDescent="0.3">
      <c r="A13" s="24" t="s">
        <v>79</v>
      </c>
      <c r="B13" s="25">
        <f>approx!V13/approx!U13</f>
        <v>2.358490566037736</v>
      </c>
      <c r="C13" s="15">
        <f>MAX(0, (approx!V13*(approx!K13-1)+approx!T13)/approx!U13-approx!J13)</f>
        <v>10270.396226415094</v>
      </c>
      <c r="D13" s="45">
        <f>approx!J13+C13</f>
        <v>12137.396226415094</v>
      </c>
      <c r="E13" s="21">
        <f>approx!C13</f>
        <v>-0.27353</v>
      </c>
      <c r="F13" s="21">
        <f>approx!D13</f>
        <v>-0.2727</v>
      </c>
      <c r="G13" s="38" t="s">
        <v>117</v>
      </c>
      <c r="H13" s="15">
        <f>approx!K13</f>
        <v>1868</v>
      </c>
      <c r="I13" s="40" t="s">
        <v>125</v>
      </c>
      <c r="J13" s="25">
        <f>H13*approx!V13</f>
        <v>23.35</v>
      </c>
      <c r="K13" s="41">
        <f>J13/106</f>
        <v>0.22028301886792453</v>
      </c>
    </row>
    <row r="14" spans="1:11" x14ac:dyDescent="0.3">
      <c r="A14" s="24" t="s">
        <v>80</v>
      </c>
      <c r="B14" s="25">
        <f>approx!V14/approx!U14</f>
        <v>1.8135593220338984</v>
      </c>
      <c r="C14" s="15">
        <f>MAX(0, (approx!V14*(approx!K14-1)+approx!T14)/approx!U14-approx!J14)</f>
        <v>5221.0677966101703</v>
      </c>
      <c r="D14" s="45">
        <f>approx!J14+C14</f>
        <v>6706.0677966101703</v>
      </c>
      <c r="E14" s="21">
        <f>approx!C14</f>
        <v>-1.0865</v>
      </c>
      <c r="F14" s="21">
        <f>approx!D14</f>
        <v>-1.0665</v>
      </c>
      <c r="G14" s="38" t="s">
        <v>117</v>
      </c>
      <c r="H14" s="15">
        <f>approx!K14</f>
        <v>1486</v>
      </c>
      <c r="I14" s="40" t="s">
        <v>126</v>
      </c>
      <c r="J14" s="25">
        <f>H14*approx!V14</f>
        <v>15.9002</v>
      </c>
      <c r="K14" s="41">
        <f>J14/118</f>
        <v>0.13474745762711865</v>
      </c>
    </row>
    <row r="15" spans="1:11" x14ac:dyDescent="0.3">
      <c r="A15" s="24" t="s">
        <v>25</v>
      </c>
      <c r="B15" s="25">
        <f>approx!V15/approx!U15</f>
        <v>1.4666666666666666</v>
      </c>
      <c r="C15" s="15">
        <f>MAX(0, (approx!V15*(approx!K15-1)+approx!T15)/approx!U15-approx!J15)</f>
        <v>1255.4666666666667</v>
      </c>
      <c r="D15" s="49">
        <f>approx!J15+C15</f>
        <v>1503.4666666666667</v>
      </c>
      <c r="E15" s="21">
        <f>approx!C15</f>
        <v>-0.27150000000000002</v>
      </c>
      <c r="F15" s="21">
        <f>approx!D15</f>
        <v>-0.2712</v>
      </c>
      <c r="G15" s="38" t="s">
        <v>117</v>
      </c>
      <c r="H15" s="15">
        <f>approx!K15</f>
        <v>249</v>
      </c>
      <c r="I15" s="40" t="s">
        <v>127</v>
      </c>
      <c r="J15" s="25">
        <f>H15*approx!V15</f>
        <v>2.7389999999999999</v>
      </c>
      <c r="K15" s="41">
        <f>J15/150</f>
        <v>1.8259999999999998E-2</v>
      </c>
    </row>
    <row r="16" spans="1:11" x14ac:dyDescent="0.3">
      <c r="A16" s="24" t="s">
        <v>81</v>
      </c>
      <c r="B16" s="25">
        <f>approx!V16/approx!U16</f>
        <v>1.9811320754716981</v>
      </c>
      <c r="C16" s="15">
        <f>MAX(0, (approx!V16*(approx!K16-1)+approx!T16)/approx!U16-approx!J16)</f>
        <v>7890.4905660377353</v>
      </c>
      <c r="D16" s="45">
        <f>approx!J16+C16</f>
        <v>8806.4905660377353</v>
      </c>
      <c r="E16" s="21">
        <f>approx!C16</f>
        <v>-0.27650000000000002</v>
      </c>
      <c r="F16" s="21">
        <f>approx!D16</f>
        <v>-0.27460000000000001</v>
      </c>
      <c r="G16" s="38" t="s">
        <v>117</v>
      </c>
      <c r="H16" s="15">
        <f>approx!K16</f>
        <v>917</v>
      </c>
      <c r="I16" s="40" t="s">
        <v>125</v>
      </c>
      <c r="J16" s="25">
        <f>H16*approx!V16</f>
        <v>9.6285000000000007</v>
      </c>
      <c r="K16" s="41">
        <f>J16/106</f>
        <v>9.0834905660377371E-2</v>
      </c>
    </row>
    <row r="17" spans="1:11" x14ac:dyDescent="0.3">
      <c r="A17" s="24" t="s">
        <v>82</v>
      </c>
      <c r="B17" s="25">
        <f>approx!V17/approx!U17</f>
        <v>2.0526315789473681</v>
      </c>
      <c r="C17" s="15">
        <f>MAX(0, (approx!V17*(approx!K17-1)+approx!T17)/approx!U17-approx!J17)</f>
        <v>9371.2368421052633</v>
      </c>
      <c r="D17" s="45">
        <f>approx!J17+C17</f>
        <v>12830.236842105263</v>
      </c>
      <c r="E17" s="21">
        <f>-0.275624157113277</f>
        <v>-0.27562415711327698</v>
      </c>
      <c r="F17" s="21">
        <f>approx!D17</f>
        <v>-0.27379999999999999</v>
      </c>
      <c r="G17" s="38" t="s">
        <v>117</v>
      </c>
      <c r="H17" s="15">
        <f>approx!K17</f>
        <v>3460</v>
      </c>
      <c r="I17" s="40" t="s">
        <v>118</v>
      </c>
      <c r="J17" s="25">
        <f>H17*approx!V17</f>
        <v>26.988</v>
      </c>
      <c r="K17" s="41">
        <f>J17/76</f>
        <v>0.35510526315789476</v>
      </c>
    </row>
    <row r="18" spans="1:11" x14ac:dyDescent="0.3">
      <c r="D18" s="45"/>
    </row>
    <row r="19" spans="1:11" x14ac:dyDescent="0.3">
      <c r="A19" s="11" t="s">
        <v>92</v>
      </c>
      <c r="D19" s="45"/>
      <c r="E19" s="60" t="s">
        <v>100</v>
      </c>
      <c r="F19" s="60"/>
    </row>
    <row r="20" spans="1:11" x14ac:dyDescent="0.3">
      <c r="A20" s="24" t="s">
        <v>79</v>
      </c>
      <c r="B20" s="25">
        <f>approx!V20/approx!U20</f>
        <v>2</v>
      </c>
      <c r="C20" s="15">
        <f>MAX(0, (approx!V20*(approx!K20-1)+approx!T20)/approx!U20-approx!J20)</f>
        <v>6172.3142857142866</v>
      </c>
      <c r="D20" s="45">
        <f>approx!J20+C20</f>
        <v>8659.3142857142866</v>
      </c>
      <c r="E20" s="21">
        <f>approx!C20</f>
        <v>4.7000000000000002E-3</v>
      </c>
      <c r="F20" s="21">
        <f>approx!D20</f>
        <v>-7.0000000000000001E-3</v>
      </c>
      <c r="G20" s="38" t="s">
        <v>117</v>
      </c>
      <c r="H20" s="15">
        <f>approx!K20</f>
        <v>2488</v>
      </c>
      <c r="I20" s="40" t="s">
        <v>130</v>
      </c>
      <c r="J20" s="25">
        <f>H20*approx!V20</f>
        <v>17.416</v>
      </c>
      <c r="K20" s="41">
        <f>J20/70</f>
        <v>0.24879999999999999</v>
      </c>
    </row>
    <row r="21" spans="1:11" x14ac:dyDescent="0.3">
      <c r="A21" s="24" t="s">
        <v>80</v>
      </c>
      <c r="B21" s="25">
        <f>approx!V21/approx!U21</f>
        <v>1.1428571428571428</v>
      </c>
      <c r="C21" s="15">
        <f>MAX(0, (approx!V21*(approx!K21-1)+approx!T21)/approx!U21-approx!J21)</f>
        <v>1943.1904761904761</v>
      </c>
      <c r="D21" s="45">
        <f>approx!J21+C21</f>
        <v>6748.1904761904761</v>
      </c>
      <c r="E21" s="21">
        <f>approx!C21</f>
        <v>-1.1999999999999999E-3</v>
      </c>
      <c r="F21" s="21">
        <f>approx!D21</f>
        <v>-1.41E-2</v>
      </c>
      <c r="G21" s="38" t="s">
        <v>117</v>
      </c>
      <c r="H21" s="15">
        <f>approx!K21</f>
        <v>4806</v>
      </c>
      <c r="I21" s="40" t="s">
        <v>119</v>
      </c>
      <c r="J21" s="25">
        <f>H21*approx!V21</f>
        <v>11.5344</v>
      </c>
      <c r="K21" s="41">
        <f>J21/42</f>
        <v>0.27462857142857144</v>
      </c>
    </row>
    <row r="22" spans="1:11" x14ac:dyDescent="0.3">
      <c r="A22" s="24" t="s">
        <v>25</v>
      </c>
      <c r="B22" s="25">
        <f>approx!V22/approx!U22</f>
        <v>1.5666666666666667</v>
      </c>
      <c r="C22" s="15">
        <f>MAX(0, (approx!V22*(approx!K22-1)+approx!T22)/approx!U22-approx!J22)</f>
        <v>1667.6</v>
      </c>
      <c r="D22" s="49">
        <f>approx!J22+C22</f>
        <v>2804.6</v>
      </c>
      <c r="E22" s="21">
        <f>approx!C22</f>
        <v>-3.8999999999999998E-3</v>
      </c>
      <c r="F22" s="21">
        <f>approx!D22</f>
        <v>-7.7000000000000002E-3</v>
      </c>
      <c r="G22" s="38" t="s">
        <v>117</v>
      </c>
      <c r="H22" s="15">
        <f>approx!K22</f>
        <v>1138</v>
      </c>
      <c r="I22" s="40" t="s">
        <v>129</v>
      </c>
      <c r="J22" s="25">
        <f>H22*approx!V22</f>
        <v>5.3486000000000002</v>
      </c>
      <c r="K22" s="41">
        <f>J22/60</f>
        <v>8.9143333333333338E-2</v>
      </c>
    </row>
    <row r="23" spans="1:11" x14ac:dyDescent="0.3">
      <c r="A23" s="24" t="s">
        <v>81</v>
      </c>
      <c r="B23" s="25">
        <f>approx!V23/approx!U23</f>
        <v>1.75</v>
      </c>
      <c r="C23" s="15">
        <f>MAX(0, (approx!V23*(approx!K23-1)+approx!T23)/approx!U23-approx!J23)</f>
        <v>0</v>
      </c>
      <c r="D23" s="49">
        <f>approx!J23+C23</f>
        <v>4838</v>
      </c>
      <c r="E23" s="21">
        <f>approx!C23</f>
        <v>4.7999999999999996E-3</v>
      </c>
      <c r="F23" s="21">
        <f>approx!D23</f>
        <v>-6.4999999999999997E-3</v>
      </c>
      <c r="G23" s="38" t="s">
        <v>117</v>
      </c>
      <c r="H23" s="15">
        <f>approx!K23</f>
        <v>470</v>
      </c>
      <c r="I23" s="40" t="s">
        <v>128</v>
      </c>
      <c r="J23" s="25">
        <f>H23*approx!V23</f>
        <v>1.974</v>
      </c>
      <c r="K23" s="41">
        <f>J23/48</f>
        <v>4.1125000000000002E-2</v>
      </c>
    </row>
    <row r="24" spans="1:11" x14ac:dyDescent="0.3">
      <c r="A24" s="24" t="s">
        <v>82</v>
      </c>
      <c r="B24" s="25">
        <f>approx!V24/approx!U24</f>
        <v>1.8333333333333335</v>
      </c>
      <c r="C24" s="15">
        <f>MAX(0, (approx!V24*(approx!K24-1)+approx!T24)/approx!U24-approx!J24)</f>
        <v>6691.6111111111113</v>
      </c>
      <c r="D24" s="45">
        <f>approx!J24+C24</f>
        <v>11464.611111111111</v>
      </c>
      <c r="E24" s="21">
        <f>-0.007519276</f>
        <v>-7.5192760000000001E-3</v>
      </c>
      <c r="F24" s="21">
        <f>approx!D24</f>
        <v>-0.03</v>
      </c>
      <c r="G24" s="38" t="s">
        <v>117</v>
      </c>
      <c r="H24" s="15">
        <f>approx!K24</f>
        <v>4774</v>
      </c>
      <c r="I24" s="40" t="s">
        <v>120</v>
      </c>
      <c r="J24" s="25">
        <f>H24*approx!V24</f>
        <v>15.754199999999999</v>
      </c>
      <c r="K24" s="41">
        <f>J24/36</f>
        <v>0.43761666666666665</v>
      </c>
    </row>
    <row r="26" spans="1:11" x14ac:dyDescent="0.3">
      <c r="A26" s="11" t="s">
        <v>136</v>
      </c>
    </row>
    <row r="27" spans="1:11" x14ac:dyDescent="0.3">
      <c r="A27" s="11" t="s">
        <v>115</v>
      </c>
    </row>
  </sheetData>
  <mergeCells count="10">
    <mergeCell ref="E12:F12"/>
    <mergeCell ref="E19:F19"/>
    <mergeCell ref="E5:F5"/>
    <mergeCell ref="E1:F1"/>
    <mergeCell ref="G1:H1"/>
    <mergeCell ref="B1:B2"/>
    <mergeCell ref="C1:C2"/>
    <mergeCell ref="D1:D2"/>
    <mergeCell ref="K1:K2"/>
    <mergeCell ref="I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7" sqref="A17"/>
    </sheetView>
  </sheetViews>
  <sheetFormatPr defaultRowHeight="14.4" x14ac:dyDescent="0.3"/>
  <cols>
    <col min="1" max="1" width="13.5546875" customWidth="1"/>
    <col min="2" max="3" width="6.21875" style="15" customWidth="1"/>
    <col min="4" max="5" width="7.44140625" style="15" customWidth="1"/>
    <col min="6" max="6" width="3.21875" customWidth="1"/>
    <col min="7" max="9" width="10.109375" style="15" customWidth="1"/>
  </cols>
  <sheetData>
    <row r="1" spans="1:10" x14ac:dyDescent="0.3">
      <c r="A1" t="s">
        <v>85</v>
      </c>
      <c r="B1" s="61" t="s">
        <v>89</v>
      </c>
      <c r="C1" s="61"/>
      <c r="D1" s="61" t="s">
        <v>121</v>
      </c>
      <c r="E1" s="61"/>
      <c r="J1" t="s">
        <v>113</v>
      </c>
    </row>
    <row r="2" spans="1:10" x14ac:dyDescent="0.3">
      <c r="A2" t="s">
        <v>0</v>
      </c>
      <c r="B2" s="35" t="s">
        <v>102</v>
      </c>
      <c r="C2" s="35" t="s">
        <v>36</v>
      </c>
      <c r="D2" s="35" t="s">
        <v>131</v>
      </c>
      <c r="E2" s="35" t="s">
        <v>133</v>
      </c>
      <c r="G2" s="15" t="s">
        <v>2</v>
      </c>
      <c r="H2" s="15" t="s">
        <v>87</v>
      </c>
      <c r="I2" s="15" t="s">
        <v>107</v>
      </c>
    </row>
    <row r="3" spans="1:10" x14ac:dyDescent="0.3">
      <c r="A3" s="11" t="s">
        <v>79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80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81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82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79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80</v>
      </c>
      <c r="C10" s="15">
        <v>1130</v>
      </c>
      <c r="D10" s="38" t="s">
        <v>111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38" t="s">
        <v>111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81</v>
      </c>
      <c r="C12" s="15">
        <v>2857</v>
      </c>
      <c r="D12" s="38" t="s">
        <v>111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82</v>
      </c>
      <c r="C13" s="15">
        <v>2012</v>
      </c>
      <c r="D13" s="38" t="s">
        <v>111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111</v>
      </c>
      <c r="B15" s="15" t="s">
        <v>112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epinions</vt:lpstr>
      <vt:lpstr>parallel</vt:lpstr>
      <vt:lpstr>approx</vt:lpstr>
      <vt:lpstr>followUp</vt:lpstr>
      <vt:lpstr>full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2015-02-02T18:56:52Z</dcterms:modified>
</cp:coreProperties>
</file>