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3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K20" i="6" l="1"/>
  <c r="K22" i="6" l="1"/>
  <c r="I7" i="6"/>
  <c r="K23" i="6" l="1"/>
  <c r="E24" i="6" l="1"/>
  <c r="E17" i="6"/>
  <c r="K16" i="6" l="1"/>
  <c r="K15" i="6"/>
  <c r="K14" i="6"/>
  <c r="K13" i="6" l="1"/>
  <c r="K9" i="6" l="1"/>
  <c r="K8" i="6" l="1"/>
  <c r="I8" i="6"/>
  <c r="J8" i="6"/>
  <c r="K10" i="6"/>
  <c r="K7" i="6"/>
  <c r="K6" i="6"/>
  <c r="C7" i="6" l="1"/>
  <c r="C8" i="6"/>
  <c r="C9" i="6"/>
  <c r="C10" i="6"/>
  <c r="C13" i="6"/>
  <c r="C14" i="6"/>
  <c r="C15" i="6"/>
  <c r="C16" i="6"/>
  <c r="C17" i="6"/>
  <c r="C20" i="6"/>
  <c r="C21" i="6"/>
  <c r="C22" i="6"/>
  <c r="C23" i="6"/>
  <c r="C24" i="6"/>
  <c r="C6" i="6"/>
  <c r="E7" i="6" l="1"/>
  <c r="K24" i="6"/>
  <c r="K17" i="6"/>
  <c r="K21" i="6"/>
  <c r="E10" i="6"/>
  <c r="E21" i="6"/>
  <c r="E22" i="6"/>
  <c r="E23" i="6"/>
  <c r="D7" i="6"/>
  <c r="B7" i="6"/>
  <c r="J7" i="6"/>
  <c r="J9" i="6"/>
  <c r="J10" i="6"/>
  <c r="J13" i="6"/>
  <c r="J14" i="6"/>
  <c r="J15" i="6"/>
  <c r="J16" i="6"/>
  <c r="J17" i="6"/>
  <c r="J20" i="6"/>
  <c r="J21" i="6"/>
  <c r="J22" i="6"/>
  <c r="J23" i="6"/>
  <c r="J24" i="6"/>
  <c r="J6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H8" i="6"/>
  <c r="H9" i="6"/>
  <c r="H10" i="6"/>
  <c r="H13" i="6"/>
  <c r="H14" i="6"/>
  <c r="H15" i="6"/>
  <c r="H16" i="6"/>
  <c r="H17" i="6"/>
  <c r="H20" i="6"/>
  <c r="H21" i="6"/>
  <c r="H22" i="6"/>
  <c r="H23" i="6"/>
  <c r="H24" i="6"/>
  <c r="H6" i="6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<sst xmlns="http://schemas.openxmlformats.org/spreadsheetml/2006/main" count="264" uniqueCount="138">
  <si>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</si>
  <si>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</si>
  <si>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</si>
  <si>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</si>
  <si>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</si>
  <si>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</si>
  <si>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</si>
  <si>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</si>
  <si>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</si>
  <si>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</si>
  <si>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</si>
  <si>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</si>
  <si>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</si>
  <si>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</si>
  <si>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</si>
  <si>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</si>
  <si>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</si>
  <si>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</si>
  <si>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</si>
  <si>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</si>
  <si>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</si>
  <si>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</si>
  <si>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</si>
  <si>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</si>
  <si>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</si>
  <si>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</si>
  <si>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</si>
  <si>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</si>
  <si>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</si>
  <si>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</si>
  <si>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</si>
  <si>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</si>
  <si>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</si>
  <si>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</si>
  <si>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</si>
  <si>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</si>
  <si>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</si>
  <si>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</si>
  <si>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</si>
  <si>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</si>
  <si>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</si>
  <si>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</si>
  <si>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batch for-loop becomes parfor-loop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</si>
  <si>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</si>
  <si>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</si>
  <si>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</si>
  <si>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</si>
  <si>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</si>
  <si>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</si>
  <si>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</si>
  <si>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</si>
  <si>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</si>
  <si>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</si>
  <si>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</si>
  <si>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</si>
  <si>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</si>
  <si>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</si>
  <si>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</si>
  <si>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</si>
  <si>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</si>
  <si>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</si>
  <si>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</si>
  <si>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</si>
  <si>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</si>
  <si>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</si>
  <si>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</si>
  <si>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</si>
  <si>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</si>
  <si>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</si>
  <si>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</si>
  <si>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</si>
  <si>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</si>
  <si>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</si>
  <si>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</si>
  <si>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</si>
  <si>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</si>
  <si>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</si>
  <si>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</si>
  <si>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</si>
  <si>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</si>
  <si>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</si>
  <si>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</si>
  <si>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</si>
  <si>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</si>
  <si>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</si>
  <si>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</si>
  <si>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</si>
  <si>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</si>
  <si>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</si>
  <si>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</si>
  <si>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</si>
  <si>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</si>
  <si>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</si>
  <si>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</si>
  <si>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</si>
  <si>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</si>
  <si>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</si>
  <si>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</si>
  <si>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</si>
  <si>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</si>
  <si>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</si>
  <si>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</si>
  <si>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</si>
  <si>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</si>
  <si>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</si>
  <si>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</si>
  <si>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</si>
  <si>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</si>
  <si>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</si>
  <si>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</si>
  <si>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</si>
  <si>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</si>
  <si>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</si>
  <si>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</si>
  <si>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</si>
  <si>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</si>
  <si>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</si>
  <si>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Given more time, i.e. an amount of time similar to SAG-A to account for re-computing, can SG yield an approximiation similar to or better than SAG?</t>
  </si>
  <si>
    <t>99%tile (sec) to reach better approx.</t>
  </si>
  <si>
    <t>&gt; 20,000</t>
  </si>
  <si>
    <t>&gt; 76.00</t>
  </si>
  <si>
    <t>&gt; 42.00</t>
  </si>
  <si>
    <t>&gt; 36.00</t>
  </si>
  <si>
    <t>SAG-MF</t>
  </si>
  <si>
    <r>
      <t xml:space="preserve">SAG-MF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</si>
  <si>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SAG-MF time</t>
    </r>
    <r>
      <rPr>
        <sz val="11"/>
        <color theme="1"/>
        <rFont val="Calibri"/>
        <family val="2"/>
        <scheme val="minor"/>
      </rPr>
      <t xml:space="preserve">
SG time</t>
    </r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</si>
  <si>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</si>
  <si>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</si>
  <si>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</si>
  <si>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</si>
  <si>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</si>
  <si>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</si>
  <si>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</si>
  <si>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</si>
  <si>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</si>
  <si>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re-com.</t>
  </si>
  <si>
    <t>generic</t>
  </si>
  <si>
    <t>SAG minus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</si>
</sst>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e.ufl.edu/research/sparse/matrices/LAW/ljournal-2008.html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4" sqref="B14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292</v>
      </c>
      <c r="G2" s="10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3935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87</v>
      </c>
      <c r="E10" s="6">
        <v>36</v>
      </c>
      <c r="F10" s="9" t="s">
        <v>30</v>
      </c>
      <c r="G10" s="3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0" t="s">
        <v>35</v>
      </c>
      <c r="C1" s="50"/>
      <c r="D1" s="22"/>
      <c r="E1" s="52" t="s">
        <v>99</v>
      </c>
      <c r="F1" s="52"/>
      <c r="G1" s="51" t="s">
        <v>96</v>
      </c>
      <c r="H1" s="51"/>
      <c r="I1" s="51" t="s">
        <v>98</v>
      </c>
      <c r="J1" s="51"/>
    </row>
    <row r="2" spans="1:10" x14ac:dyDescent="0.3">
      <c r="B2" s="22" t="s">
        <v>94</v>
      </c>
      <c r="C2" s="22" t="s">
        <v>95</v>
      </c>
      <c r="D2" s="22" t="s">
        <v>97</v>
      </c>
      <c r="E2" s="23"/>
      <c r="F2" s="23"/>
    </row>
    <row r="3" spans="1:10" x14ac:dyDescent="0.3">
      <c r="A3" s="18" t="s">
        <v>91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92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93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6" sqref="C16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3" x14ac:dyDescent="0.3">
      <c r="A1" t="s">
        <v>37</v>
      </c>
      <c r="B1" t="s">
        <v>40</v>
      </c>
      <c r="C1" t="s">
        <v>38</v>
      </c>
    </row>
    <row r="2" spans="1:3" x14ac:dyDescent="0.3">
      <c r="A2" t="s">
        <v>41</v>
      </c>
      <c r="B2" t="s">
        <v>57</v>
      </c>
      <c r="C2" t="s">
        <v>39</v>
      </c>
    </row>
    <row r="3" spans="1:3" x14ac:dyDescent="0.3">
      <c r="A3" t="s">
        <v>41</v>
      </c>
      <c r="B3" t="s">
        <v>56</v>
      </c>
      <c r="C3" t="s">
        <v>48</v>
      </c>
    </row>
    <row r="4" spans="1:3" x14ac:dyDescent="0.3">
      <c r="A4" t="s">
        <v>41</v>
      </c>
      <c r="B4" t="s">
        <v>55</v>
      </c>
      <c r="C4" t="s">
        <v>42</v>
      </c>
    </row>
    <row r="5" spans="1:3" x14ac:dyDescent="0.3">
      <c r="A5" t="s">
        <v>41</v>
      </c>
      <c r="B5" t="s">
        <v>54</v>
      </c>
      <c r="C5" t="s">
        <v>48</v>
      </c>
    </row>
    <row r="6" spans="1:3" x14ac:dyDescent="0.3">
      <c r="A6" t="s">
        <v>41</v>
      </c>
      <c r="B6" t="s">
        <v>53</v>
      </c>
      <c r="C6" t="s">
        <v>48</v>
      </c>
    </row>
    <row r="8" spans="1:3" x14ac:dyDescent="0.3">
      <c r="A8" t="s">
        <v>43</v>
      </c>
      <c r="B8" t="s">
        <v>76</v>
      </c>
      <c r="C8" t="s">
        <v>63</v>
      </c>
    </row>
    <row r="9" spans="1:3" x14ac:dyDescent="0.3">
      <c r="A9" t="s">
        <v>43</v>
      </c>
      <c r="B9" t="s">
        <v>77</v>
      </c>
      <c r="C9" t="s">
        <v>44</v>
      </c>
    </row>
    <row r="10" spans="1:3" x14ac:dyDescent="0.3">
      <c r="A10" t="s">
        <v>43</v>
      </c>
      <c r="B10" t="s">
        <v>52</v>
      </c>
      <c r="C10" t="s">
        <v>48</v>
      </c>
    </row>
    <row r="11" spans="1:3" x14ac:dyDescent="0.3">
      <c r="A11" t="s">
        <v>43</v>
      </c>
      <c r="B11" t="s">
        <v>51</v>
      </c>
      <c r="C11" t="s">
        <v>48</v>
      </c>
    </row>
    <row r="13" spans="1:3" x14ac:dyDescent="0.3">
      <c r="A13" t="s">
        <v>46</v>
      </c>
      <c r="B13" t="s">
        <v>45</v>
      </c>
      <c r="C13" t="s">
        <v>48</v>
      </c>
    </row>
    <row r="14" spans="1:3" x14ac:dyDescent="0.3">
      <c r="A14" t="s">
        <v>46</v>
      </c>
      <c r="B14" t="s">
        <v>47</v>
      </c>
      <c r="C14" t="s">
        <v>48</v>
      </c>
    </row>
    <row r="15" spans="1:3" x14ac:dyDescent="0.3">
      <c r="A15" t="s">
        <v>46</v>
      </c>
      <c r="B15" t="s">
        <v>58</v>
      </c>
      <c r="C15" t="s">
        <v>48</v>
      </c>
    </row>
    <row r="17" spans="1:3" x14ac:dyDescent="0.3">
      <c r="A17" t="s">
        <v>49</v>
      </c>
      <c r="B17" t="s">
        <v>74</v>
      </c>
      <c r="C17" s="13" t="s">
        <v>50</v>
      </c>
    </row>
    <row r="18" spans="1:3" x14ac:dyDescent="0.3">
      <c r="A18" t="s">
        <v>49</v>
      </c>
      <c r="B18" t="s">
        <v>75</v>
      </c>
      <c r="C18" s="13" t="s">
        <v>79</v>
      </c>
    </row>
    <row r="19" spans="1:3" x14ac:dyDescent="0.3">
      <c r="A19" t="s">
        <v>49</v>
      </c>
      <c r="B19" t="s">
        <v>78</v>
      </c>
      <c r="C19" t="s">
        <v>48</v>
      </c>
    </row>
    <row r="21" spans="1:3" x14ac:dyDescent="0.3">
      <c r="A21" t="s">
        <v>60</v>
      </c>
      <c r="B21" t="s">
        <v>59</v>
      </c>
      <c r="C21" t="s">
        <v>48</v>
      </c>
    </row>
    <row r="22" spans="1:3" x14ac:dyDescent="0.3">
      <c r="A22" t="s">
        <v>60</v>
      </c>
      <c r="B22" t="s">
        <v>61</v>
      </c>
      <c r="C22" t="s">
        <v>48</v>
      </c>
    </row>
    <row r="23" spans="1:3" x14ac:dyDescent="0.3">
      <c r="A23" t="s">
        <v>60</v>
      </c>
      <c r="B23" t="s">
        <v>62</v>
      </c>
      <c r="C23" t="s">
        <v>48</v>
      </c>
    </row>
    <row r="25" spans="1:3" x14ac:dyDescent="0.3">
      <c r="A25" t="s">
        <v>65</v>
      </c>
      <c r="B25" t="s">
        <v>64</v>
      </c>
      <c r="C25" t="s">
        <v>63</v>
      </c>
    </row>
    <row r="26" spans="1:3" x14ac:dyDescent="0.3">
      <c r="A26" t="s">
        <v>65</v>
      </c>
      <c r="B26" t="s">
        <v>66</v>
      </c>
      <c r="C26" t="s">
        <v>44</v>
      </c>
    </row>
    <row r="28" spans="1:3" x14ac:dyDescent="0.3">
      <c r="A28" t="s">
        <v>68</v>
      </c>
      <c r="B28" t="s">
        <v>69</v>
      </c>
      <c r="C28" t="s">
        <v>67</v>
      </c>
    </row>
    <row r="29" spans="1:3" x14ac:dyDescent="0.3">
      <c r="A29" t="s">
        <v>68</v>
      </c>
      <c r="B29" t="s">
        <v>70</v>
      </c>
      <c r="C29" t="s">
        <v>48</v>
      </c>
    </row>
    <row r="31" spans="1:3" x14ac:dyDescent="0.3">
      <c r="A31" t="s">
        <v>71</v>
      </c>
      <c r="B31" t="s">
        <v>72</v>
      </c>
      <c r="C31" t="s">
        <v>48</v>
      </c>
    </row>
    <row r="32" spans="1:3" x14ac:dyDescent="0.3">
      <c r="A32" t="s">
        <v>71</v>
      </c>
      <c r="B32" t="s">
        <v>73</v>
      </c>
      <c r="C3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E3" sqref="E3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customWidth="1"/>
    <col min="6" max="6" width="2.88671875" style="28" customWidth="1"/>
    <col min="7" max="8" width="7.5546875" style="32" customWidth="1"/>
    <col min="9" max="9" width="8.77734375" style="32" customWidth="1"/>
    <col min="10" max="10" width="2.21875" style="31" customWidth="1"/>
    <col min="11" max="11" width="7.6640625" style="24" customWidth="1"/>
    <col min="12" max="13" width="6.21875" style="24" customWidth="1"/>
    <col min="14" max="14" width="8.44140625" style="24" customWidth="1"/>
    <col min="15" max="15" width="6.6640625" style="24" customWidth="1"/>
    <col min="16" max="16" width="8.33203125" style="24" customWidth="1"/>
    <col min="17" max="17" width="2.109375" style="24" customWidth="1"/>
    <col min="18" max="19" width="7" style="11" customWidth="1"/>
    <col min="20" max="20" width="8" style="11" customWidth="1"/>
    <col min="21" max="22" width="7" style="11" customWidth="1"/>
    <col min="23" max="23" width="7.44140625" style="11" customWidth="1"/>
  </cols>
  <sheetData>
    <row r="1" spans="1:23" x14ac:dyDescent="0.3">
      <c r="A1" s="11" t="s">
        <v>89</v>
      </c>
      <c r="B1" s="53" t="s">
        <v>35</v>
      </c>
      <c r="C1" s="53"/>
      <c r="D1" s="53"/>
      <c r="E1" s="27"/>
      <c r="F1" s="27"/>
      <c r="G1" s="55" t="s">
        <v>99</v>
      </c>
      <c r="H1" s="55"/>
      <c r="I1" s="55"/>
      <c r="J1" s="30"/>
      <c r="K1" s="56" t="s">
        <v>84</v>
      </c>
      <c r="L1" s="56"/>
      <c r="M1" s="56"/>
      <c r="N1" s="56" t="s">
        <v>104</v>
      </c>
      <c r="O1" s="56"/>
      <c r="P1" s="56"/>
      <c r="Q1" s="26"/>
      <c r="R1" s="54" t="s">
        <v>85</v>
      </c>
      <c r="S1" s="54"/>
      <c r="T1" s="54"/>
      <c r="U1" s="54" t="s">
        <v>105</v>
      </c>
      <c r="V1" s="54"/>
      <c r="W1" s="54"/>
    </row>
    <row r="2" spans="1:23" s="1" customFormat="1" x14ac:dyDescent="0.3">
      <c r="A2" s="12" t="s">
        <v>0</v>
      </c>
      <c r="B2" s="27" t="s">
        <v>103</v>
      </c>
      <c r="C2" s="27" t="s">
        <v>36</v>
      </c>
      <c r="D2" s="27" t="s">
        <v>123</v>
      </c>
      <c r="E2" s="27" t="s">
        <v>137</v>
      </c>
      <c r="F2" s="27"/>
      <c r="G2" s="33" t="s">
        <v>103</v>
      </c>
      <c r="H2" s="33" t="s">
        <v>36</v>
      </c>
      <c r="I2" s="44" t="s">
        <v>123</v>
      </c>
      <c r="J2" s="30"/>
      <c r="K2" s="27" t="s">
        <v>103</v>
      </c>
      <c r="L2" s="26" t="s">
        <v>36</v>
      </c>
      <c r="M2" s="44" t="s">
        <v>123</v>
      </c>
      <c r="N2" s="27" t="s">
        <v>103</v>
      </c>
      <c r="O2" s="26" t="s">
        <v>36</v>
      </c>
      <c r="P2" s="44" t="s">
        <v>123</v>
      </c>
      <c r="Q2" s="26"/>
      <c r="R2" s="27" t="s">
        <v>103</v>
      </c>
      <c r="S2" s="12" t="s">
        <v>36</v>
      </c>
      <c r="T2" s="44" t="s">
        <v>123</v>
      </c>
      <c r="U2" s="27" t="s">
        <v>103</v>
      </c>
      <c r="V2" s="12" t="s">
        <v>36</v>
      </c>
      <c r="W2" s="43" t="s">
        <v>123</v>
      </c>
    </row>
    <row r="3" spans="1:23" s="15" customFormat="1" x14ac:dyDescent="0.3">
      <c r="A3" s="32" t="s">
        <v>107</v>
      </c>
      <c r="B3" s="32"/>
      <c r="C3" s="32"/>
      <c r="D3" s="32"/>
      <c r="E3" s="32"/>
      <c r="F3" s="32"/>
      <c r="G3" s="32">
        <v>500</v>
      </c>
      <c r="H3" s="32">
        <v>5000</v>
      </c>
      <c r="I3" s="32">
        <v>5000</v>
      </c>
      <c r="J3" s="3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5" spans="1:23" x14ac:dyDescent="0.3">
      <c r="A5" s="11" t="s">
        <v>100</v>
      </c>
      <c r="B5" s="53" t="s">
        <v>101</v>
      </c>
      <c r="C5" s="53"/>
      <c r="D5" s="53"/>
      <c r="E5" s="27"/>
      <c r="F5" s="27"/>
    </row>
    <row r="6" spans="1:23" s="25" customFormat="1" x14ac:dyDescent="0.3">
      <c r="A6" s="24" t="s">
        <v>80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/>
      <c r="G6" s="32">
        <v>500</v>
      </c>
      <c r="H6" s="32">
        <v>2473</v>
      </c>
      <c r="I6" s="32">
        <v>2474</v>
      </c>
      <c r="J6" s="31"/>
      <c r="K6" s="24">
        <v>7.2293000000000003</v>
      </c>
      <c r="L6" s="24">
        <v>1.8E-3</v>
      </c>
      <c r="M6" s="24">
        <v>4.4000000000000003E-3</v>
      </c>
      <c r="N6" s="24">
        <v>7.8907999999999996</v>
      </c>
      <c r="O6" s="24">
        <v>2.8999999999999998E-3</v>
      </c>
      <c r="P6" s="24">
        <v>5.1000000000000004E-3</v>
      </c>
      <c r="Q6" s="24"/>
      <c r="R6" s="24"/>
      <c r="S6" s="24"/>
      <c r="T6" s="24"/>
      <c r="U6" s="24"/>
      <c r="V6" s="24"/>
      <c r="W6" s="24"/>
    </row>
    <row r="7" spans="1:23" s="25" customFormat="1" x14ac:dyDescent="0.3">
      <c r="A7" s="24" t="s">
        <v>81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/>
      <c r="G7" s="32">
        <v>500</v>
      </c>
      <c r="H7" s="34">
        <v>915</v>
      </c>
      <c r="I7" s="34">
        <v>4489</v>
      </c>
      <c r="J7" s="31"/>
      <c r="K7" s="24">
        <v>1.8077000000000001</v>
      </c>
      <c r="L7" s="24">
        <v>1.2999999999999999E-3</v>
      </c>
      <c r="M7" s="24">
        <v>1.8E-3</v>
      </c>
      <c r="N7" s="24">
        <v>2.0920000000000001</v>
      </c>
      <c r="O7" s="24">
        <v>2.3999999999999998E-3</v>
      </c>
      <c r="P7" s="24">
        <v>2.3999999999999998E-3</v>
      </c>
      <c r="Q7" s="24"/>
      <c r="R7" s="24"/>
      <c r="S7" s="24"/>
      <c r="T7" s="24"/>
      <c r="U7" s="24"/>
      <c r="V7" s="24"/>
      <c r="W7" s="24"/>
    </row>
    <row r="8" spans="1:23" s="25" customFormat="1" x14ac:dyDescent="0.3">
      <c r="A8" s="24" t="s">
        <v>25</v>
      </c>
      <c r="B8" s="28">
        <v>0.29849999999999999</v>
      </c>
      <c r="C8" s="28">
        <v>0.29799999999999999</v>
      </c>
      <c r="D8" s="28">
        <v>0.29899999999999999</v>
      </c>
      <c r="E8" s="28">
        <f t="shared" si="0"/>
        <v>1.0000000000000009E-3</v>
      </c>
      <c r="F8" s="28"/>
      <c r="G8" s="32">
        <v>500</v>
      </c>
      <c r="H8" s="32">
        <v>4144</v>
      </c>
      <c r="I8" s="32">
        <v>4145</v>
      </c>
      <c r="J8" s="31"/>
      <c r="K8" s="24">
        <v>2.0480999999999998</v>
      </c>
      <c r="L8" s="24">
        <v>1.6999999999999999E-3</v>
      </c>
      <c r="M8" s="24">
        <v>3.2000000000000002E-3</v>
      </c>
      <c r="N8" s="24">
        <v>2.3018999999999998</v>
      </c>
      <c r="O8" s="24">
        <v>2.7000000000000001E-3</v>
      </c>
      <c r="P8" s="24">
        <v>4.1999999999999997E-3</v>
      </c>
      <c r="Q8" s="24"/>
      <c r="R8" s="24"/>
      <c r="S8" s="24"/>
      <c r="T8" s="24"/>
      <c r="U8" s="24"/>
      <c r="V8" s="24"/>
      <c r="W8" s="24"/>
    </row>
    <row r="9" spans="1:23" s="25" customFormat="1" x14ac:dyDescent="0.3">
      <c r="A9" s="24" t="s">
        <v>82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/>
      <c r="G9" s="32">
        <v>500</v>
      </c>
      <c r="H9" s="34">
        <v>1862</v>
      </c>
      <c r="I9" s="34">
        <v>1357</v>
      </c>
      <c r="J9" s="31"/>
      <c r="K9" s="24">
        <v>6.2801</v>
      </c>
      <c r="L9" s="24">
        <v>1.4E-3</v>
      </c>
      <c r="M9" s="24">
        <v>3.5000000000000001E-3</v>
      </c>
      <c r="N9" s="24">
        <v>7.0240999999999998</v>
      </c>
      <c r="O9" s="24">
        <v>2.3E-3</v>
      </c>
      <c r="P9" s="24">
        <v>3.3999999999999998E-3</v>
      </c>
      <c r="Q9" s="24"/>
      <c r="R9" s="24"/>
      <c r="S9" s="24"/>
      <c r="T9" s="24"/>
      <c r="U9" s="24"/>
      <c r="V9" s="24"/>
      <c r="W9" s="24"/>
    </row>
    <row r="10" spans="1:23" s="25" customFormat="1" x14ac:dyDescent="0.3">
      <c r="A10" s="24" t="s">
        <v>83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/>
      <c r="G10" s="32">
        <v>500</v>
      </c>
      <c r="H10" s="32">
        <v>3856</v>
      </c>
      <c r="I10" s="32">
        <v>3857</v>
      </c>
      <c r="J10" s="31"/>
      <c r="K10" s="24">
        <v>4.0510999999999999</v>
      </c>
      <c r="L10" s="24">
        <v>1.1999999999999999E-3</v>
      </c>
      <c r="M10" s="24">
        <v>2.8E-3</v>
      </c>
      <c r="N10" s="24">
        <v>4.2845000000000004</v>
      </c>
      <c r="O10" s="24">
        <v>2.2000000000000001E-3</v>
      </c>
      <c r="P10" s="24">
        <v>3.0000000000000001E-3</v>
      </c>
      <c r="Q10" s="24"/>
      <c r="R10" s="24"/>
      <c r="S10" s="24"/>
      <c r="T10" s="24"/>
      <c r="U10" s="24"/>
      <c r="V10" s="24"/>
      <c r="W10" s="24"/>
    </row>
    <row r="12" spans="1:23" x14ac:dyDescent="0.3">
      <c r="A12" s="11" t="s">
        <v>92</v>
      </c>
      <c r="B12" s="53" t="s">
        <v>102</v>
      </c>
      <c r="C12" s="53"/>
      <c r="D12" s="53"/>
    </row>
    <row r="13" spans="1:23" x14ac:dyDescent="0.3">
      <c r="A13" s="24" t="s">
        <v>80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G13" s="32">
        <v>500</v>
      </c>
      <c r="H13" s="32">
        <v>1867</v>
      </c>
      <c r="I13" s="32">
        <v>1868</v>
      </c>
      <c r="K13" s="24">
        <v>38.302199999999999</v>
      </c>
      <c r="L13" s="24">
        <v>3.3E-3</v>
      </c>
      <c r="M13" s="24">
        <v>1.5800000000000002E-2</v>
      </c>
      <c r="N13" s="24">
        <v>40.990699999999997</v>
      </c>
      <c r="O13" s="24">
        <v>5.3E-3</v>
      </c>
      <c r="P13" s="24">
        <v>1.2500000000000001E-2</v>
      </c>
    </row>
    <row r="14" spans="1:23" x14ac:dyDescent="0.3">
      <c r="A14" s="24" t="s">
        <v>81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G14" s="32">
        <v>500</v>
      </c>
      <c r="H14" s="32">
        <v>1485</v>
      </c>
      <c r="I14" s="32">
        <v>1486</v>
      </c>
      <c r="K14" s="24">
        <v>20.59</v>
      </c>
      <c r="L14" s="24">
        <v>2.5000000000000001E-3</v>
      </c>
      <c r="M14" s="24">
        <v>8.9999999999999993E-3</v>
      </c>
      <c r="N14" s="24">
        <v>23.676300000000001</v>
      </c>
      <c r="O14" s="24">
        <v>5.8999999999999999E-3</v>
      </c>
      <c r="P14" s="24">
        <v>1.0699999999999999E-2</v>
      </c>
    </row>
    <row r="15" spans="1:23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G15" s="32">
        <v>500</v>
      </c>
      <c r="H15" s="32">
        <v>248</v>
      </c>
      <c r="I15" s="32">
        <v>249</v>
      </c>
      <c r="K15" s="24">
        <v>8.3247999999999998</v>
      </c>
      <c r="L15" s="24">
        <v>3.3E-3</v>
      </c>
      <c r="M15" s="24">
        <v>7.7000000000000002E-3</v>
      </c>
      <c r="N15" s="24">
        <v>8.548</v>
      </c>
      <c r="O15" s="24">
        <v>7.4999999999999997E-3</v>
      </c>
      <c r="P15" s="24">
        <v>1.0999999999999999E-2</v>
      </c>
    </row>
    <row r="16" spans="1:23" x14ac:dyDescent="0.3">
      <c r="A16" s="24" t="s">
        <v>82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G16" s="32">
        <v>500</v>
      </c>
      <c r="H16" s="32">
        <v>916</v>
      </c>
      <c r="I16" s="32">
        <v>917</v>
      </c>
      <c r="K16" s="24">
        <v>33.615400000000001</v>
      </c>
      <c r="L16" s="24">
        <v>2.5000000000000001E-3</v>
      </c>
      <c r="M16" s="24">
        <v>1.26E-2</v>
      </c>
      <c r="N16" s="24">
        <v>37.056399999999996</v>
      </c>
      <c r="O16" s="24">
        <v>5.3E-3</v>
      </c>
      <c r="P16" s="24">
        <v>1.0500000000000001E-2</v>
      </c>
    </row>
    <row r="17" spans="1:16" x14ac:dyDescent="0.3">
      <c r="A17" s="24" t="s">
        <v>83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G17" s="32">
        <v>500</v>
      </c>
      <c r="H17" s="32">
        <v>3459</v>
      </c>
      <c r="I17" s="32">
        <v>3460</v>
      </c>
      <c r="K17" s="24">
        <v>19.432700000000001</v>
      </c>
      <c r="L17" s="24">
        <v>2.2000000000000001E-3</v>
      </c>
      <c r="M17" s="24">
        <v>8.8000000000000005E-3</v>
      </c>
      <c r="N17" s="24">
        <v>21.774699999999999</v>
      </c>
      <c r="O17" s="24">
        <v>3.8E-3</v>
      </c>
      <c r="P17" s="24">
        <v>7.7999999999999996E-3</v>
      </c>
    </row>
    <row r="19" spans="1:16" x14ac:dyDescent="0.3">
      <c r="A19" s="11" t="s">
        <v>93</v>
      </c>
      <c r="B19" s="53" t="s">
        <v>101</v>
      </c>
      <c r="C19" s="53"/>
      <c r="D19" s="53"/>
    </row>
    <row r="20" spans="1:16" x14ac:dyDescent="0.3">
      <c r="A20" s="24" t="s">
        <v>80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G20" s="32">
        <v>500</v>
      </c>
      <c r="H20" s="32">
        <v>2487</v>
      </c>
      <c r="I20" s="32">
        <v>2488</v>
      </c>
      <c r="K20" s="24">
        <v>11.6623</v>
      </c>
      <c r="L20" s="24">
        <v>1.9E-3</v>
      </c>
      <c r="M20" s="24">
        <v>5.7999999999999996E-3</v>
      </c>
      <c r="N20" s="24">
        <v>12.8986</v>
      </c>
      <c r="O20" s="24">
        <v>3.5000000000000001E-3</v>
      </c>
      <c r="P20" s="24">
        <v>7.0000000000000001E-3</v>
      </c>
    </row>
    <row r="21" spans="1:16" x14ac:dyDescent="0.3">
      <c r="A21" s="24" t="s">
        <v>81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G21" s="32">
        <v>500</v>
      </c>
      <c r="H21" s="32">
        <v>4805</v>
      </c>
      <c r="I21" s="32">
        <v>4806</v>
      </c>
      <c r="K21" s="24">
        <v>2.1789999999999998</v>
      </c>
      <c r="L21" s="24">
        <v>1.1999999999999999E-3</v>
      </c>
      <c r="M21" s="24">
        <v>1.8E-3</v>
      </c>
      <c r="N21" s="24">
        <v>2.6392000000000002</v>
      </c>
      <c r="O21" s="24">
        <v>2.0999999999999999E-3</v>
      </c>
      <c r="P21" s="24">
        <v>2.3999999999999998E-3</v>
      </c>
    </row>
    <row r="22" spans="1:16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G22" s="32">
        <v>500</v>
      </c>
      <c r="H22" s="32">
        <v>1137</v>
      </c>
      <c r="I22" s="32">
        <v>1138</v>
      </c>
      <c r="K22" s="24">
        <v>2.6092</v>
      </c>
      <c r="L22" s="24">
        <v>1.8E-3</v>
      </c>
      <c r="M22" s="24">
        <v>3.3999999999999998E-3</v>
      </c>
      <c r="N22" s="24">
        <v>3.0699000000000001</v>
      </c>
      <c r="O22" s="24">
        <v>3.0000000000000001E-3</v>
      </c>
      <c r="P22" s="24">
        <v>4.7000000000000002E-3</v>
      </c>
    </row>
    <row r="23" spans="1:16" x14ac:dyDescent="0.3">
      <c r="A23" s="24" t="s">
        <v>82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G23" s="32">
        <v>500</v>
      </c>
      <c r="H23" s="34">
        <v>4838</v>
      </c>
      <c r="I23" s="34">
        <v>470</v>
      </c>
      <c r="K23" s="24">
        <v>7.2591999999999999</v>
      </c>
      <c r="L23" s="24">
        <v>1.4E-3</v>
      </c>
      <c r="M23" s="24">
        <v>3.7000000000000002E-3</v>
      </c>
      <c r="N23" s="24">
        <v>8.2581000000000007</v>
      </c>
      <c r="O23" s="24">
        <v>2.3999999999999998E-3</v>
      </c>
      <c r="P23" s="24">
        <v>4.1999999999999997E-3</v>
      </c>
    </row>
    <row r="24" spans="1:16" x14ac:dyDescent="0.3">
      <c r="A24" s="24" t="s">
        <v>83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G24" s="32">
        <v>500</v>
      </c>
      <c r="H24" s="32">
        <v>4773</v>
      </c>
      <c r="I24" s="32">
        <v>4774</v>
      </c>
      <c r="K24" s="24">
        <v>4.6547000000000001</v>
      </c>
      <c r="L24" s="24">
        <v>1.1999999999999999E-3</v>
      </c>
      <c r="M24" s="24">
        <v>3.0000000000000001E-3</v>
      </c>
      <c r="N24" s="24">
        <v>4.8853999999999997</v>
      </c>
      <c r="O24" s="24">
        <v>1.8E-3</v>
      </c>
      <c r="P24" s="24">
        <v>3.3E-3</v>
      </c>
    </row>
  </sheetData>
  <mergeCells count="9">
    <mergeCell ref="B5:D5"/>
    <mergeCell ref="B12:D12"/>
    <mergeCell ref="B19:D19"/>
    <mergeCell ref="U1:W1"/>
    <mergeCell ref="B1:D1"/>
    <mergeCell ref="G1:I1"/>
    <mergeCell ref="R1:T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7" sqref="G7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89</v>
      </c>
      <c r="B1" s="57" t="s">
        <v>125</v>
      </c>
      <c r="C1" s="58" t="s">
        <v>109</v>
      </c>
      <c r="D1" s="58" t="s">
        <v>110</v>
      </c>
      <c r="E1" s="51" t="s">
        <v>111</v>
      </c>
      <c r="F1" s="51"/>
      <c r="G1" s="52" t="s">
        <v>106</v>
      </c>
      <c r="H1" s="52"/>
      <c r="I1" s="61" t="s">
        <v>118</v>
      </c>
      <c r="J1" s="61"/>
      <c r="K1" s="59" t="s">
        <v>124</v>
      </c>
    </row>
    <row r="2" spans="1:11" s="17" customFormat="1" x14ac:dyDescent="0.3">
      <c r="A2" s="16"/>
      <c r="B2" s="57"/>
      <c r="C2" s="58"/>
      <c r="D2" s="58"/>
      <c r="E2" s="20" t="s">
        <v>36</v>
      </c>
      <c r="F2" s="20" t="s">
        <v>123</v>
      </c>
      <c r="G2" s="23" t="s">
        <v>36</v>
      </c>
      <c r="H2" s="42" t="s">
        <v>123</v>
      </c>
      <c r="I2" s="39" t="s">
        <v>36</v>
      </c>
      <c r="J2" s="39" t="s">
        <v>123</v>
      </c>
      <c r="K2" s="60"/>
    </row>
    <row r="3" spans="1:11" s="15" customFormat="1" x14ac:dyDescent="0.3">
      <c r="A3" s="32" t="s">
        <v>107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100</v>
      </c>
      <c r="E5" s="51" t="s">
        <v>101</v>
      </c>
      <c r="F5" s="51"/>
    </row>
    <row r="6" spans="1:11" x14ac:dyDescent="0.3">
      <c r="A6" s="24" t="s">
        <v>80</v>
      </c>
      <c r="B6" s="25">
        <f>approx!P6/approx!O6</f>
        <v>1.7586206896551726</v>
      </c>
      <c r="C6" s="15">
        <f>MAX(0, (approx!P6*(approx!I6-1)+approx!N6)/approx!O6-approx!H6)</f>
        <v>4597.0344827586214</v>
      </c>
      <c r="D6" s="45">
        <f>approx!H6+C6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119</v>
      </c>
      <c r="H6" s="15">
        <f>approx!I6</f>
        <v>2474</v>
      </c>
      <c r="I6" s="40" t="s">
        <v>126</v>
      </c>
      <c r="J6" s="25">
        <f>H6*approx!P6</f>
        <v>12.617400000000002</v>
      </c>
      <c r="K6" s="41">
        <f>J6/58</f>
        <v>0.21754137931034487</v>
      </c>
    </row>
    <row r="7" spans="1:11" x14ac:dyDescent="0.3">
      <c r="A7" s="24" t="s">
        <v>115</v>
      </c>
      <c r="B7" s="25">
        <f>approx!M7/approx!L7</f>
        <v>1.3846153846153846</v>
      </c>
      <c r="C7" s="15">
        <f>MAX(0, (approx!P7*(approx!I7-1)+approx!N7)/approx!O7-approx!H7)</f>
        <v>4444.666666666667</v>
      </c>
      <c r="D7" s="45">
        <f>approx!H7+C7</f>
        <v>5359.666666666667</v>
      </c>
      <c r="E7" s="47">
        <f>approx!C7</f>
        <v>0.3125</v>
      </c>
      <c r="F7" s="21">
        <f>approx!D7</f>
        <v>0.18809999999999999</v>
      </c>
      <c r="G7" s="38" t="s">
        <v>119</v>
      </c>
      <c r="H7" s="15">
        <f>approx!I7</f>
        <v>4489</v>
      </c>
      <c r="I7" s="25">
        <f>approx!O7*20000</f>
        <v>47.999999999999993</v>
      </c>
      <c r="J7" s="25">
        <f>H7*approx!P7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approx!P8/approx!O8</f>
        <v>1.5555555555555554</v>
      </c>
      <c r="C8" s="15">
        <f>MAX(0, (approx!P8*(approx!I8-1)+approx!N8)/approx!O8-approx!H8)</f>
        <v>3154.7777777777765</v>
      </c>
      <c r="D8" s="45">
        <f>approx!H8+C8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approx!I8</f>
        <v>4145</v>
      </c>
      <c r="I8" s="25">
        <f>approx!O8*G8</f>
        <v>13.9131</v>
      </c>
      <c r="J8" s="25">
        <f>H8*approx!P8</f>
        <v>17.408999999999999</v>
      </c>
      <c r="K8" s="48">
        <f>J8/I8</f>
        <v>1.2512667917286586</v>
      </c>
    </row>
    <row r="9" spans="1:11" x14ac:dyDescent="0.3">
      <c r="A9" s="24" t="s">
        <v>82</v>
      </c>
      <c r="B9" s="25">
        <f>approx!P9/approx!O9</f>
        <v>1.4782608695652173</v>
      </c>
      <c r="C9" s="15">
        <f>MAX(0, (approx!P9*(approx!I9-1)+approx!N9)/approx!O9-approx!H9)</f>
        <v>3196.478260869565</v>
      </c>
      <c r="D9" s="45">
        <f>approx!H9+C9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119</v>
      </c>
      <c r="H9" s="15">
        <f>approx!I9</f>
        <v>1357</v>
      </c>
      <c r="I9" s="40" t="s">
        <v>128</v>
      </c>
      <c r="J9" s="25">
        <f>H9*approx!P9</f>
        <v>4.6137999999999995</v>
      </c>
      <c r="K9" s="41">
        <f>J9/46</f>
        <v>0.10029999999999999</v>
      </c>
    </row>
    <row r="10" spans="1:11" x14ac:dyDescent="0.3">
      <c r="A10" s="24" t="s">
        <v>83</v>
      </c>
      <c r="B10" s="25">
        <f>approx!P10/approx!O10</f>
        <v>1.3636363636363635</v>
      </c>
      <c r="C10" s="15">
        <f>MAX(0, (approx!P10*(approx!I10-1)+approx!N10)/approx!O10-approx!H10)</f>
        <v>3349.6818181818171</v>
      </c>
      <c r="D10" s="45">
        <f>approx!H10+C10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119</v>
      </c>
      <c r="H10" s="15">
        <f>approx!I10</f>
        <v>3857</v>
      </c>
      <c r="I10" s="40" t="s">
        <v>127</v>
      </c>
      <c r="J10" s="25">
        <f>H10*approx!P10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92</v>
      </c>
      <c r="D12" s="45"/>
      <c r="E12" s="51" t="s">
        <v>102</v>
      </c>
      <c r="F12" s="51"/>
    </row>
    <row r="13" spans="1:11" x14ac:dyDescent="0.3">
      <c r="A13" s="24" t="s">
        <v>80</v>
      </c>
      <c r="B13" s="25">
        <f>approx!P13/approx!O13</f>
        <v>2.358490566037736</v>
      </c>
      <c r="C13" s="15">
        <f>MAX(0, (approx!P13*(approx!I13-1)+approx!N13)/approx!O13-approx!H13)</f>
        <v>10270.396226415094</v>
      </c>
      <c r="D13" s="45">
        <f>approx!H13+C13</f>
        <v>12137.396226415094</v>
      </c>
      <c r="E13" s="21">
        <f>approx!C13</f>
        <v>-0.27353</v>
      </c>
      <c r="F13" s="21">
        <f>approx!D13</f>
        <v>-0.2727</v>
      </c>
      <c r="G13" s="38" t="s">
        <v>119</v>
      </c>
      <c r="H13" s="15">
        <f>approx!I13</f>
        <v>1868</v>
      </c>
      <c r="I13" s="40" t="s">
        <v>129</v>
      </c>
      <c r="J13" s="25">
        <f>H13*approx!P13</f>
        <v>23.35</v>
      </c>
      <c r="K13" s="41">
        <f>J13/106</f>
        <v>0.22028301886792453</v>
      </c>
    </row>
    <row r="14" spans="1:11" x14ac:dyDescent="0.3">
      <c r="A14" s="24" t="s">
        <v>81</v>
      </c>
      <c r="B14" s="25">
        <f>approx!P14/approx!O14</f>
        <v>1.8135593220338984</v>
      </c>
      <c r="C14" s="15">
        <f>MAX(0, (approx!P14*(approx!I14-1)+approx!N14)/approx!O14-approx!H14)</f>
        <v>5221.0677966101703</v>
      </c>
      <c r="D14" s="45">
        <f>approx!H14+C14</f>
        <v>6706.0677966101703</v>
      </c>
      <c r="E14" s="21">
        <f>approx!C14</f>
        <v>-1.0865</v>
      </c>
      <c r="F14" s="21">
        <f>approx!D14</f>
        <v>-1.0665</v>
      </c>
      <c r="G14" s="38" t="s">
        <v>119</v>
      </c>
      <c r="H14" s="15">
        <f>approx!I14</f>
        <v>1486</v>
      </c>
      <c r="I14" s="40" t="s">
        <v>130</v>
      </c>
      <c r="J14" s="25">
        <f>H14*approx!P14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approx!P15/approx!O15</f>
        <v>1.4666666666666666</v>
      </c>
      <c r="C15" s="15">
        <f>MAX(0, (approx!P15*(approx!I15-1)+approx!N15)/approx!O15-approx!H15)</f>
        <v>1255.4666666666667</v>
      </c>
      <c r="D15" s="49">
        <f>approx!H15+C15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119</v>
      </c>
      <c r="H15" s="15">
        <f>approx!I15</f>
        <v>249</v>
      </c>
      <c r="I15" s="40" t="s">
        <v>131</v>
      </c>
      <c r="J15" s="25">
        <f>H15*approx!P15</f>
        <v>2.7389999999999999</v>
      </c>
      <c r="K15" s="41">
        <f>J15/150</f>
        <v>1.8259999999999998E-2</v>
      </c>
    </row>
    <row r="16" spans="1:11" x14ac:dyDescent="0.3">
      <c r="A16" s="24" t="s">
        <v>82</v>
      </c>
      <c r="B16" s="25">
        <f>approx!P16/approx!O16</f>
        <v>1.9811320754716981</v>
      </c>
      <c r="C16" s="15">
        <f>MAX(0, (approx!P16*(approx!I16-1)+approx!N16)/approx!O16-approx!H16)</f>
        <v>7890.4905660377353</v>
      </c>
      <c r="D16" s="45">
        <f>approx!H16+C16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119</v>
      </c>
      <c r="H16" s="15">
        <f>approx!I16</f>
        <v>917</v>
      </c>
      <c r="I16" s="40" t="s">
        <v>129</v>
      </c>
      <c r="J16" s="25">
        <f>H16*approx!P16</f>
        <v>9.6285000000000007</v>
      </c>
      <c r="K16" s="41">
        <f>J16/106</f>
        <v>9.0834905660377371E-2</v>
      </c>
    </row>
    <row r="17" spans="1:11" x14ac:dyDescent="0.3">
      <c r="A17" s="24" t="s">
        <v>83</v>
      </c>
      <c r="B17" s="25">
        <f>approx!P17/approx!O17</f>
        <v>2.0526315789473681</v>
      </c>
      <c r="C17" s="15">
        <f>MAX(0, (approx!P17*(approx!I17-1)+approx!N17)/approx!O17-approx!H17)</f>
        <v>9371.2368421052633</v>
      </c>
      <c r="D17" s="45">
        <f>approx!H17+C17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119</v>
      </c>
      <c r="H17" s="15">
        <f>approx!I17</f>
        <v>3460</v>
      </c>
      <c r="I17" s="40" t="s">
        <v>120</v>
      </c>
      <c r="J17" s="25">
        <f>H17*approx!P17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93</v>
      </c>
      <c r="D19" s="45"/>
      <c r="E19" s="51" t="s">
        <v>101</v>
      </c>
      <c r="F19" s="51"/>
    </row>
    <row r="20" spans="1:11" x14ac:dyDescent="0.3">
      <c r="A20" s="24" t="s">
        <v>80</v>
      </c>
      <c r="B20" s="25">
        <f>approx!P20/approx!O20</f>
        <v>2</v>
      </c>
      <c r="C20" s="15">
        <f>MAX(0, (approx!P20*(approx!I20-1)+approx!N20)/approx!O20-approx!H20)</f>
        <v>6172.3142857142866</v>
      </c>
      <c r="D20" s="45">
        <f>approx!H20+C20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119</v>
      </c>
      <c r="H20" s="15">
        <f>approx!I20</f>
        <v>2488</v>
      </c>
      <c r="I20" s="40" t="s">
        <v>134</v>
      </c>
      <c r="J20" s="25">
        <f>H20*approx!P20</f>
        <v>17.416</v>
      </c>
      <c r="K20" s="41">
        <f>J20/70</f>
        <v>0.24879999999999999</v>
      </c>
    </row>
    <row r="21" spans="1:11" x14ac:dyDescent="0.3">
      <c r="A21" s="24" t="s">
        <v>81</v>
      </c>
      <c r="B21" s="25">
        <f>approx!P21/approx!O21</f>
        <v>1.1428571428571428</v>
      </c>
      <c r="C21" s="15">
        <f>MAX(0, (approx!P21*(approx!I21-1)+approx!N21)/approx!O21-approx!H21)</f>
        <v>1943.1904761904761</v>
      </c>
      <c r="D21" s="45">
        <f>approx!H21+C21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119</v>
      </c>
      <c r="H21" s="15">
        <f>approx!I21</f>
        <v>4806</v>
      </c>
      <c r="I21" s="40" t="s">
        <v>121</v>
      </c>
      <c r="J21" s="25">
        <f>H21*approx!P21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approx!P22/approx!O22</f>
        <v>1.5666666666666667</v>
      </c>
      <c r="C22" s="15">
        <f>MAX(0, (approx!P22*(approx!I22-1)+approx!N22)/approx!O22-approx!H22)</f>
        <v>1667.6</v>
      </c>
      <c r="D22" s="49">
        <f>approx!H22+C22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119</v>
      </c>
      <c r="H22" s="15">
        <f>approx!I22</f>
        <v>1138</v>
      </c>
      <c r="I22" s="40" t="s">
        <v>133</v>
      </c>
      <c r="J22" s="25">
        <f>H22*approx!P22</f>
        <v>5.3486000000000002</v>
      </c>
      <c r="K22" s="41">
        <f>J22/60</f>
        <v>8.9143333333333338E-2</v>
      </c>
    </row>
    <row r="23" spans="1:11" x14ac:dyDescent="0.3">
      <c r="A23" s="24" t="s">
        <v>82</v>
      </c>
      <c r="B23" s="25">
        <f>approx!P23/approx!O23</f>
        <v>1.75</v>
      </c>
      <c r="C23" s="15">
        <f>MAX(0, (approx!P23*(approx!I23-1)+approx!N23)/approx!O23-approx!H23)</f>
        <v>0</v>
      </c>
      <c r="D23" s="49">
        <f>approx!H23+C23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119</v>
      </c>
      <c r="H23" s="15">
        <f>approx!I23</f>
        <v>470</v>
      </c>
      <c r="I23" s="40" t="s">
        <v>132</v>
      </c>
      <c r="J23" s="25">
        <f>H23*approx!P23</f>
        <v>1.974</v>
      </c>
      <c r="K23" s="41">
        <f>J23/48</f>
        <v>4.1125000000000002E-2</v>
      </c>
    </row>
    <row r="24" spans="1:11" x14ac:dyDescent="0.3">
      <c r="A24" s="24" t="s">
        <v>83</v>
      </c>
      <c r="B24" s="25">
        <f>approx!P24/approx!O24</f>
        <v>1.8333333333333335</v>
      </c>
      <c r="C24" s="15">
        <f>MAX(0, (approx!P24*(approx!I24-1)+approx!N24)/approx!O24-approx!H24)</f>
        <v>6691.6111111111113</v>
      </c>
      <c r="D24" s="45">
        <f>approx!H24+C24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119</v>
      </c>
      <c r="H24" s="15">
        <f>approx!I24</f>
        <v>4774</v>
      </c>
      <c r="I24" s="40" t="s">
        <v>122</v>
      </c>
      <c r="J24" s="25">
        <f>H24*approx!P24</f>
        <v>15.754199999999999</v>
      </c>
      <c r="K24" s="41">
        <f>J24/36</f>
        <v>0.43761666666666665</v>
      </c>
    </row>
    <row r="26" spans="1:11" x14ac:dyDescent="0.3">
      <c r="A26" s="11" t="s">
        <v>117</v>
      </c>
    </row>
    <row r="27" spans="1:11" x14ac:dyDescent="0.3">
      <c r="A27" s="11" t="s">
        <v>116</v>
      </c>
    </row>
  </sheetData>
  <mergeCells count="10">
    <mergeCell ref="E12:F12"/>
    <mergeCell ref="E19:F19"/>
    <mergeCell ref="E5:F5"/>
    <mergeCell ref="E1:F1"/>
    <mergeCell ref="G1:H1"/>
    <mergeCell ref="B1:B2"/>
    <mergeCell ref="C1:C2"/>
    <mergeCell ref="D1:D2"/>
    <mergeCell ref="K1:K2"/>
    <mergeCell ref="I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3" sqref="B3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86</v>
      </c>
      <c r="B1" s="52" t="s">
        <v>90</v>
      </c>
      <c r="C1" s="52"/>
      <c r="D1" s="52" t="s">
        <v>123</v>
      </c>
      <c r="E1" s="52"/>
      <c r="J1" t="s">
        <v>114</v>
      </c>
    </row>
    <row r="2" spans="1:10" x14ac:dyDescent="0.3">
      <c r="A2" t="s">
        <v>0</v>
      </c>
      <c r="B2" s="35" t="s">
        <v>103</v>
      </c>
      <c r="C2" s="35" t="s">
        <v>36</v>
      </c>
      <c r="D2" s="35" t="s">
        <v>136</v>
      </c>
      <c r="E2" s="35" t="s">
        <v>135</v>
      </c>
      <c r="G2" s="15" t="s">
        <v>2</v>
      </c>
      <c r="H2" s="15" t="s">
        <v>88</v>
      </c>
      <c r="I2" s="15" t="s">
        <v>108</v>
      </c>
    </row>
    <row r="3" spans="1:10" x14ac:dyDescent="0.3">
      <c r="A3" s="11" t="s">
        <v>80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81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82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83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80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81</v>
      </c>
      <c r="C10" s="15">
        <v>1130</v>
      </c>
      <c r="D10" s="38" t="s">
        <v>112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112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82</v>
      </c>
      <c r="C12" s="15">
        <v>2857</v>
      </c>
      <c r="D12" s="38" t="s">
        <v>112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83</v>
      </c>
      <c r="C13" s="15">
        <v>2012</v>
      </c>
      <c r="D13" s="38" t="s">
        <v>112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112</v>
      </c>
      <c r="B15" s="15" t="s">
        <v>113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2014-12-16T21:10:23Z</dcterms:modified>
</cp:coreProperties>
</file>