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305" documentId="8_{471C3383-3F1C-4B15-B440-5B165B4C4A6C}" xr6:coauthVersionLast="47" xr6:coauthVersionMax="47" xr10:uidLastSave="{9AC677FF-D7B9-48FD-826C-397DFD82A0F3}"/>
  <bookViews>
    <workbookView xWindow="-108" yWindow="-108" windowWidth="23256" windowHeight="12456" activeTab="1" xr2:uid="{00000000-000D-0000-FFFF-FFFF00000000}"/>
  </bookViews>
  <sheets>
    <sheet name="Revision History" sheetId="1" r:id="rId1"/>
    <sheet name="Detailed Estimate" sheetId="10" r:id="rId2"/>
    <sheet name=" Schedule &amp; Costs" sheetId="8" r:id="rId3"/>
    <sheet name="Rates and Travel Costs" sheetId="4" r:id="rId4"/>
    <sheet name="Requirements" sheetId="5" state="hidden" r:id="rId5"/>
  </sheets>
  <definedNames>
    <definedName name="_xlnm._FilterDatabase" localSheetId="2" hidden="1">' Schedule &amp; Costs'!$A$1:$S$1</definedName>
    <definedName name="ColumnTitle1" localSheetId="2">#REF!</definedName>
    <definedName name="ColumnTitle1">#REF!</definedName>
    <definedName name="_xlnm.Print_Titles" localSheetId="0">'Revision History'!$7:$7</definedName>
    <definedName name="RowTitleRegion1..I1">'Revision History'!#REF!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5" i="10" l="1"/>
  <c r="G104" i="10"/>
  <c r="G103" i="10"/>
  <c r="G102" i="10"/>
  <c r="G14" i="10"/>
  <c r="G13" i="10"/>
  <c r="G12" i="10"/>
  <c r="G11" i="10"/>
  <c r="G10" i="10"/>
  <c r="G9" i="10"/>
  <c r="G8" i="10"/>
  <c r="G7" i="10"/>
  <c r="G6" i="10"/>
  <c r="F28" i="8"/>
  <c r="H28" i="8"/>
  <c r="F14" i="8"/>
  <c r="H14" i="8" s="1"/>
  <c r="G88" i="10"/>
  <c r="G89" i="10"/>
  <c r="G90" i="10"/>
  <c r="G91" i="10"/>
  <c r="G92" i="10"/>
  <c r="G93" i="10"/>
  <c r="G94" i="10"/>
  <c r="G95" i="10"/>
  <c r="G96" i="10"/>
  <c r="G97" i="10"/>
  <c r="G98" i="10"/>
  <c r="G99" i="10"/>
  <c r="G100" i="10"/>
  <c r="G101" i="10"/>
  <c r="T40" i="8"/>
  <c r="C41" i="8"/>
  <c r="E41" i="8"/>
  <c r="G41" i="8"/>
  <c r="E42" i="8"/>
  <c r="G42" i="8"/>
  <c r="I42" i="8"/>
  <c r="I41" i="8" s="1"/>
  <c r="K42" i="8"/>
  <c r="M42" i="8"/>
  <c r="O42" i="8"/>
  <c r="Q42" i="8"/>
  <c r="Q41" i="8" s="1"/>
  <c r="S42" i="8"/>
  <c r="S41" i="8" s="1"/>
  <c r="T42" i="8"/>
  <c r="E43" i="8"/>
  <c r="G43" i="8"/>
  <c r="I43" i="8"/>
  <c r="K43" i="8"/>
  <c r="K41" i="8" s="1"/>
  <c r="M43" i="8"/>
  <c r="M41" i="8" s="1"/>
  <c r="O43" i="8"/>
  <c r="O41" i="8" s="1"/>
  <c r="Q43" i="8"/>
  <c r="S43" i="8"/>
  <c r="T41" i="8" l="1"/>
  <c r="T43" i="8"/>
  <c r="E109" i="10"/>
  <c r="F107" i="10"/>
  <c r="J4" i="10" s="1"/>
  <c r="E107" i="10"/>
  <c r="F5" i="10"/>
  <c r="I4" i="10" s="1"/>
  <c r="C28" i="8" s="1"/>
  <c r="E5" i="10"/>
  <c r="G28" i="8" l="1"/>
  <c r="E28" i="8"/>
  <c r="I28" i="8"/>
  <c r="O11" i="8"/>
  <c r="F4" i="10"/>
  <c r="G108"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107" i="10" l="1"/>
  <c r="G5" i="10"/>
  <c r="F110" i="10" s="1"/>
  <c r="E4" i="10"/>
  <c r="H4" i="10" s="1"/>
  <c r="C14" i="8" s="1"/>
  <c r="C4" i="8"/>
  <c r="E14" i="8" l="1"/>
  <c r="G14" i="8"/>
  <c r="I14" i="8"/>
  <c r="F109" i="10"/>
  <c r="K4" i="10" s="1"/>
  <c r="C39" i="8" s="1"/>
  <c r="G110" i="10"/>
  <c r="G109" i="10" s="1"/>
  <c r="E60" i="8"/>
  <c r="C60" i="8"/>
  <c r="G4" i="10"/>
  <c r="G6" i="8"/>
  <c r="I6" i="8"/>
  <c r="K6" i="8"/>
  <c r="M6" i="8"/>
  <c r="S6" i="8"/>
  <c r="G7" i="8"/>
  <c r="I7" i="8"/>
  <c r="K7" i="8"/>
  <c r="M7" i="8"/>
  <c r="Q7" i="8"/>
  <c r="S7" i="8"/>
  <c r="G8" i="8"/>
  <c r="I8" i="8"/>
  <c r="Q8" i="8"/>
  <c r="S8" i="8"/>
  <c r="E9" i="8"/>
  <c r="G9" i="8"/>
  <c r="I9" i="8"/>
  <c r="Q9" i="8"/>
  <c r="S9" i="8"/>
  <c r="G10" i="8"/>
  <c r="I10" i="8"/>
  <c r="K11" i="8"/>
  <c r="M11" i="8"/>
  <c r="Q11" i="8"/>
  <c r="S11" i="8"/>
  <c r="E15" i="8"/>
  <c r="G15" i="8"/>
  <c r="I15" i="8"/>
  <c r="K15" i="8"/>
  <c r="M15" i="8"/>
  <c r="O15" i="8"/>
  <c r="Q15" i="8"/>
  <c r="S15" i="8"/>
  <c r="I17" i="8"/>
  <c r="K23" i="8"/>
  <c r="M23" i="8"/>
  <c r="O23" i="8"/>
  <c r="Q23" i="8"/>
  <c r="S23" i="8"/>
  <c r="K24" i="8"/>
  <c r="M24" i="8"/>
  <c r="O24" i="8"/>
  <c r="Q24" i="8"/>
  <c r="S24" i="8"/>
  <c r="E25" i="8"/>
  <c r="G25" i="8"/>
  <c r="I25" i="8"/>
  <c r="K25" i="8"/>
  <c r="M25" i="8"/>
  <c r="O25" i="8"/>
  <c r="Q25" i="8"/>
  <c r="S25" i="8"/>
  <c r="K26" i="8"/>
  <c r="M26" i="8"/>
  <c r="O26" i="8"/>
  <c r="Q26" i="8"/>
  <c r="S26" i="8"/>
  <c r="E27" i="8"/>
  <c r="G27" i="8"/>
  <c r="K27" i="8"/>
  <c r="M27" i="8"/>
  <c r="O27" i="8"/>
  <c r="Q27" i="8"/>
  <c r="S27" i="8"/>
  <c r="K28" i="8"/>
  <c r="M28" i="8"/>
  <c r="O28" i="8"/>
  <c r="Q28" i="8"/>
  <c r="S28" i="8"/>
  <c r="M5" i="8"/>
  <c r="K5" i="8"/>
  <c r="I5" i="8"/>
  <c r="G5" i="8"/>
  <c r="E39" i="8" l="1"/>
  <c r="G39" i="8"/>
  <c r="I39" i="8"/>
  <c r="S39" i="8"/>
  <c r="K39" i="8"/>
  <c r="O39" i="8"/>
  <c r="Q39" i="8"/>
  <c r="M39" i="8"/>
  <c r="T37" i="8"/>
  <c r="T28" i="8"/>
  <c r="T26" i="8"/>
  <c r="T23" i="8"/>
  <c r="T17" i="8"/>
  <c r="T11" i="8"/>
  <c r="T9" i="8"/>
  <c r="T7" i="8"/>
  <c r="T5" i="8"/>
  <c r="T29" i="8"/>
  <c r="T27" i="8"/>
  <c r="T25" i="8"/>
  <c r="T20" i="8"/>
  <c r="T15" i="8"/>
  <c r="T10" i="8"/>
  <c r="T8" i="8"/>
  <c r="T6" i="8"/>
  <c r="T24" i="8"/>
  <c r="O22" i="8"/>
  <c r="E4" i="8"/>
  <c r="M22" i="8"/>
  <c r="K22" i="8"/>
  <c r="Q4" i="8"/>
  <c r="I22" i="8"/>
  <c r="O4" i="8"/>
  <c r="S4" i="8"/>
  <c r="G22" i="8"/>
  <c r="M4" i="8"/>
  <c r="E22" i="8"/>
  <c r="K4" i="8"/>
  <c r="S22" i="8"/>
  <c r="I4" i="8"/>
  <c r="Q22" i="8"/>
  <c r="G4" i="8"/>
  <c r="C48" i="8"/>
  <c r="C50" i="8"/>
  <c r="T39" i="8" l="1"/>
  <c r="M49" i="8"/>
  <c r="O49" i="8"/>
  <c r="G49" i="8"/>
  <c r="I49" i="8"/>
  <c r="K49" i="8"/>
  <c r="K51" i="8"/>
  <c r="M51" i="8"/>
  <c r="O51" i="8"/>
  <c r="Q51" i="8"/>
  <c r="S51" i="8"/>
  <c r="G51" i="8"/>
  <c r="I51" i="8"/>
  <c r="K48" i="8"/>
  <c r="M48" i="8"/>
  <c r="O48" i="8"/>
  <c r="Q48" i="8"/>
  <c r="I48" i="8"/>
  <c r="G48" i="8"/>
  <c r="G50" i="8"/>
  <c r="K50" i="8"/>
  <c r="I50" i="8"/>
  <c r="M50" i="8"/>
  <c r="T22" i="8"/>
  <c r="T4" i="8"/>
  <c r="C32" i="8"/>
  <c r="C34" i="8"/>
  <c r="C35" i="8"/>
  <c r="C22" i="8"/>
  <c r="T47" i="8" l="1"/>
  <c r="T48" i="8"/>
  <c r="T50" i="8"/>
  <c r="E64" i="8"/>
  <c r="C64" i="8"/>
  <c r="T51" i="8"/>
  <c r="T49" i="8"/>
  <c r="C62" i="8"/>
  <c r="E62" i="8"/>
  <c r="I36" i="8"/>
  <c r="K36" i="8"/>
  <c r="M36" i="8"/>
  <c r="O36" i="8"/>
  <c r="S36" i="8"/>
  <c r="Q36" i="8"/>
  <c r="I35" i="8"/>
  <c r="E35" i="8"/>
  <c r="K35" i="8"/>
  <c r="S35" i="8"/>
  <c r="G35" i="8"/>
  <c r="M35" i="8"/>
  <c r="Q35" i="8"/>
  <c r="O35" i="8"/>
  <c r="E34" i="8"/>
  <c r="K34" i="8"/>
  <c r="G34" i="8"/>
  <c r="I34" i="8"/>
  <c r="M34" i="8"/>
  <c r="O34" i="8"/>
  <c r="Q34" i="8"/>
  <c r="S34" i="8"/>
  <c r="E33" i="8"/>
  <c r="G33" i="8"/>
  <c r="I33" i="8"/>
  <c r="K33" i="8"/>
  <c r="M33" i="8"/>
  <c r="Q33" i="8"/>
  <c r="O33" i="8"/>
  <c r="S33" i="8"/>
  <c r="E32" i="8"/>
  <c r="G32" i="8"/>
  <c r="I32" i="8"/>
  <c r="Q32" i="8"/>
  <c r="K32" i="8"/>
  <c r="M32" i="8"/>
  <c r="O32" i="8"/>
  <c r="S32" i="8"/>
  <c r="C31" i="8"/>
  <c r="C63" i="8" l="1"/>
  <c r="E63" i="8"/>
  <c r="T33" i="8"/>
  <c r="M31" i="8"/>
  <c r="T36" i="8"/>
  <c r="T32" i="8"/>
  <c r="T35" i="8"/>
  <c r="T34" i="8"/>
  <c r="O31" i="8"/>
  <c r="I31" i="8"/>
  <c r="K31" i="8"/>
  <c r="Q31" i="8"/>
  <c r="G31" i="8"/>
  <c r="E31" i="8"/>
  <c r="S31" i="8"/>
  <c r="T31" i="8" l="1"/>
  <c r="O19" i="8"/>
  <c r="Q19" i="8"/>
  <c r="S19" i="8"/>
  <c r="E19" i="8"/>
  <c r="K14" i="8"/>
  <c r="M14" i="8"/>
  <c r="O14" i="8"/>
  <c r="Q14" i="8"/>
  <c r="S14" i="8"/>
  <c r="T14" i="8" l="1"/>
  <c r="T19" i="8"/>
  <c r="G16" i="8"/>
  <c r="E16" i="8"/>
  <c r="S16" i="8"/>
  <c r="Q16" i="8"/>
  <c r="T16" i="8" l="1"/>
  <c r="C13" i="8"/>
  <c r="G18" i="8"/>
  <c r="G13" i="8" s="1"/>
  <c r="I13" i="8"/>
  <c r="K13" i="8"/>
  <c r="M13" i="8"/>
  <c r="S18" i="8"/>
  <c r="E18" i="8"/>
  <c r="E13" i="8" s="1"/>
  <c r="O18" i="8"/>
  <c r="O13" i="8" s="1"/>
  <c r="Q18" i="8"/>
  <c r="Q13" i="8" s="1"/>
  <c r="C2" i="8" l="1"/>
  <c r="C54" i="8" s="1"/>
  <c r="C55" i="8" s="1"/>
  <c r="C56" i="8" s="1"/>
  <c r="C46" i="8"/>
  <c r="C45" i="8" s="1"/>
  <c r="C38" i="8" s="1"/>
  <c r="C61" i="8"/>
  <c r="E61" i="8"/>
  <c r="T18" i="8"/>
  <c r="S13" i="8"/>
  <c r="I46" i="8" l="1"/>
  <c r="I45" i="8" s="1"/>
  <c r="I38" i="8" s="1"/>
  <c r="Q46" i="8"/>
  <c r="Q45" i="8" s="1"/>
  <c r="Q38" i="8" s="1"/>
  <c r="G46" i="8"/>
  <c r="G45" i="8" s="1"/>
  <c r="G38" i="8" s="1"/>
  <c r="E46" i="8"/>
  <c r="E45" i="8" s="1"/>
  <c r="T13" i="8"/>
  <c r="O46" i="8"/>
  <c r="O45" i="8" s="1"/>
  <c r="O38" i="8" s="1"/>
  <c r="S46" i="8"/>
  <c r="S45" i="8" s="1"/>
  <c r="S38" i="8" s="1"/>
  <c r="M46" i="8"/>
  <c r="M45" i="8" s="1"/>
  <c r="M38" i="8" s="1"/>
  <c r="K46" i="8"/>
  <c r="K45" i="8" s="1"/>
  <c r="K38" i="8" s="1"/>
  <c r="T45" i="8" l="1"/>
  <c r="E38" i="8"/>
  <c r="T38" i="8" s="1"/>
  <c r="T46" i="8"/>
  <c r="T2"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tc={AB76D42B-C6C3-4F2A-8A77-398196F719B3}</author>
    <author>tc={B579F2DB-6F1E-4279-9379-7EFF196C440B}</author>
    <author>tc={E6082A8F-CDA2-40FD-9745-5191CD77299F}</author>
  </authors>
  <commentList>
    <comment ref="C1" authorId="0" shapeId="0" xr:uid="{AB76D42B-C6C3-4F2A-8A77-398196F719B3}">
      <text>
        <t>[Threaded comment]
Your version of Excel allows you to read this threaded comment; however, any edits to it will get removed if the file is opened in a newer version of Excel. Learn more: https://go.microsoft.com/fwlink/?linkid=870924
Comment:
    How important is this test case: 1) very important and needs to be executed, 2) moderately important and should be executed, 3) trivial and could be removed if you ran out of time, typically things like spelling and placement of objects on the screen</t>
      </text>
    </comment>
    <comment ref="F107" authorId="1" shapeId="0" xr:uid="{B579F2DB-6F1E-4279-9379-7EFF196C440B}">
      <text>
        <t>[Threaded comment]
Your version of Excel allows you to read this threaded comment; however, any edits to it will get removed if the file is opened in a newer version of Excel. Learn more: https://go.microsoft.com/fwlink/?linkid=870924
Comment:
    This is the total execution time for BTC2/Build 2, just divide by 60 to convert to hours before putting into the Schedule &amp; Costs tab</t>
      </text>
    </comment>
    <comment ref="F109" authorId="2" shapeId="0" xr:uid="{E6082A8F-CDA2-40FD-9745-5191CD77299F}">
      <text>
        <t>[Threaded comment]
Your version of Excel allows you to read this threaded comment; however, any edits to it will get removed if the file is opened in a newer version of Excel. Learn more: https://go.microsoft.com/fwlink/?linkid=870924
Comment:
    This is the total execution time for BTC2/Build 2, just divide by 60 to convert to hours before putting into the Schedule &amp; Costs tab</t>
      </text>
    </comment>
  </commentList>
</comments>
</file>

<file path=xl/sharedStrings.xml><?xml version="1.0" encoding="utf-8"?>
<sst xmlns="http://schemas.openxmlformats.org/spreadsheetml/2006/main" count="308" uniqueCount="270">
  <si>
    <t>QA Estimate</t>
  </si>
  <si>
    <t>Revision</t>
  </si>
  <si>
    <t>Project :</t>
  </si>
  <si>
    <t>WBS Code :</t>
  </si>
  <si>
    <t>Customer :</t>
  </si>
  <si>
    <t>Revision :</t>
  </si>
  <si>
    <t>ID</t>
  </si>
  <si>
    <t>Description</t>
  </si>
  <si>
    <t>607.1.1</t>
  </si>
  <si>
    <t>607.1.2</t>
  </si>
  <si>
    <t>607.2.1</t>
  </si>
  <si>
    <t>607.2.2</t>
  </si>
  <si>
    <t>607.2.3</t>
  </si>
  <si>
    <t>607.2.4</t>
  </si>
  <si>
    <t>607.2.5</t>
  </si>
  <si>
    <t>607.2.6</t>
  </si>
  <si>
    <t>607.3.1</t>
  </si>
  <si>
    <t>607.3.2</t>
  </si>
  <si>
    <t>607.3.3</t>
  </si>
  <si>
    <t>607.3.4</t>
  </si>
  <si>
    <t>607.3.5</t>
  </si>
  <si>
    <t>607.3.6</t>
  </si>
  <si>
    <t>Release Phase</t>
  </si>
  <si>
    <t>Total</t>
  </si>
  <si>
    <t>Priority</t>
  </si>
  <si>
    <t>WBS</t>
  </si>
  <si>
    <t>Task Name</t>
  </si>
  <si>
    <t>Duration</t>
  </si>
  <si>
    <t>QA Lead</t>
  </si>
  <si>
    <t>QA Tester 1</t>
  </si>
  <si>
    <t>QA Tester 2</t>
  </si>
  <si>
    <t>Business Analyst</t>
  </si>
  <si>
    <t>Project Manager</t>
  </si>
  <si>
    <t>Developer 1</t>
  </si>
  <si>
    <t>Developer 2</t>
  </si>
  <si>
    <t>QA Manager</t>
  </si>
  <si>
    <t>Planning</t>
  </si>
  <si>
    <t>Initial Analysis and Costing</t>
  </si>
  <si>
    <t>Develop Initial Schedule</t>
  </si>
  <si>
    <t>Develop Test Plan</t>
  </si>
  <si>
    <t>Test Plan Inspection Meeting</t>
  </si>
  <si>
    <t>Update/Rework Test Plan</t>
  </si>
  <si>
    <t>Requirement Inspection</t>
  </si>
  <si>
    <t>Setup QA Lab</t>
  </si>
  <si>
    <t>Development</t>
  </si>
  <si>
    <t>Prepare Test Cases</t>
  </si>
  <si>
    <t>Prepare a Tracebility Matrix</t>
  </si>
  <si>
    <t>Review Test Cases/Scenarios</t>
  </si>
  <si>
    <t>Test Case/Scenario Inspection Meeting</t>
  </si>
  <si>
    <t>Update/Rework Test Cases/Scenarios</t>
  </si>
  <si>
    <t>Estimate Update</t>
  </si>
  <si>
    <t>Test Readiness Meeting</t>
  </si>
  <si>
    <t>Testing Build 1</t>
  </si>
  <si>
    <t>Environment Setup</t>
  </si>
  <si>
    <t>Test Case Maintenance</t>
  </si>
  <si>
    <t>Prepare Test Set</t>
  </si>
  <si>
    <t>Smoke Test</t>
  </si>
  <si>
    <t>JIRA TIR Testing</t>
  </si>
  <si>
    <t>Testing Build 2</t>
  </si>
  <si>
    <t>Customer Test</t>
  </si>
  <si>
    <t>Travel</t>
  </si>
  <si>
    <t>CAT Testing</t>
  </si>
  <si>
    <t>Root Cause Analysis and DRE</t>
  </si>
  <si>
    <t>Recurring Tasks</t>
  </si>
  <si>
    <t>QA Management</t>
  </si>
  <si>
    <t>Project Meetings</t>
  </si>
  <si>
    <t>Status Reporting</t>
  </si>
  <si>
    <t>Schedule Maintenance</t>
  </si>
  <si>
    <t>Risk/Change Management</t>
  </si>
  <si>
    <t>Test Plan Maintenance</t>
  </si>
  <si>
    <t>607.1.3</t>
  </si>
  <si>
    <t>607.1.4</t>
  </si>
  <si>
    <t>607.1.5</t>
  </si>
  <si>
    <t>607.1.6</t>
  </si>
  <si>
    <t>607.1.7</t>
  </si>
  <si>
    <t>607.2.7</t>
  </si>
  <si>
    <t>607.3.7</t>
  </si>
  <si>
    <t>607.4.1</t>
  </si>
  <si>
    <t>607.4.2</t>
  </si>
  <si>
    <t>607.4.3</t>
  </si>
  <si>
    <t>607.4.4</t>
  </si>
  <si>
    <t>607.4.5</t>
  </si>
  <si>
    <t>607.4.7</t>
  </si>
  <si>
    <t>607.6.1</t>
  </si>
  <si>
    <t>607.6.2</t>
  </si>
  <si>
    <t>607.7.1</t>
  </si>
  <si>
    <t>607.7.2</t>
  </si>
  <si>
    <t>607.7.3</t>
  </si>
  <si>
    <t>607.7.4</t>
  </si>
  <si>
    <t>607.7.5</t>
  </si>
  <si>
    <t>607.7.6</t>
  </si>
  <si>
    <t>Resource Rate</t>
  </si>
  <si>
    <t>Item</t>
  </si>
  <si>
    <t>Units</t>
  </si>
  <si>
    <t>Labor</t>
  </si>
  <si>
    <t>hrs/week</t>
  </si>
  <si>
    <t>Per diem</t>
  </si>
  <si>
    <t>Flight</t>
  </si>
  <si>
    <t>Hotel</t>
  </si>
  <si>
    <t>Vehicle</t>
  </si>
  <si>
    <t>Total (days)</t>
  </si>
  <si>
    <t>Total (weeks)</t>
  </si>
  <si>
    <t>Total (Months)</t>
  </si>
  <si>
    <t>*Note: All the totals are rounded up</t>
  </si>
  <si>
    <t>%</t>
  </si>
  <si>
    <t>Personnel</t>
  </si>
  <si>
    <t>Employees traveling</t>
  </si>
  <si>
    <t>#</t>
  </si>
  <si>
    <t>Qty</t>
  </si>
  <si>
    <t>Laptop</t>
  </si>
  <si>
    <t>Server</t>
  </si>
  <si>
    <t>Laptop accessories (mouse, video export cables, network cable)</t>
  </si>
  <si>
    <t>Facilities (War room)</t>
  </si>
  <si>
    <t>Access Sharing Platform (Teams, Sharepoint &amp; Skype for Biz)</t>
  </si>
  <si>
    <t>1. Hardware Requirements</t>
  </si>
  <si>
    <t xml:space="preserve">Windows 10 Professional Edition </t>
  </si>
  <si>
    <t>Web browser (Mozilla Firefox &amp; Google Chrome)</t>
  </si>
  <si>
    <t>Incident Manager (JIRA)</t>
  </si>
  <si>
    <t>Incident Manager Access (JIRA)</t>
  </si>
  <si>
    <t>2. Software Requirements</t>
  </si>
  <si>
    <t xml:space="preserve"> </t>
  </si>
  <si>
    <t>Author/Updater:</t>
  </si>
  <si>
    <t xml:space="preserve">Work Product: </t>
  </si>
  <si>
    <t>3. Assumptions</t>
  </si>
  <si>
    <t>3 qualified QA testers will be avaialbe when required</t>
  </si>
  <si>
    <t>All hardware and software will be delivered during the development phase</t>
  </si>
  <si>
    <t>The scope of the project will not increase, no new requirements will be introduced</t>
  </si>
  <si>
    <t>Date                                            (the date you worked on it)</t>
  </si>
  <si>
    <t>Comments                                                (Explain the changes you made)</t>
  </si>
  <si>
    <t>*Add one of your own</t>
  </si>
  <si>
    <t>Write (min)</t>
  </si>
  <si>
    <t>Execute (min)</t>
  </si>
  <si>
    <t>Build 1</t>
  </si>
  <si>
    <t>Build 2</t>
  </si>
  <si>
    <t>Total (min)</t>
  </si>
  <si>
    <t>BTC 2 Test Readiness Meeting</t>
  </si>
  <si>
    <t>Test Execution - BTC 1</t>
  </si>
  <si>
    <t>BTC1 and BTC2 Totals</t>
  </si>
  <si>
    <t>weeks</t>
  </si>
  <si>
    <t>days</t>
  </si>
  <si>
    <t>Testing Build 1/BTC 1</t>
  </si>
  <si>
    <t>Testing Build 2/BTC 2</t>
  </si>
  <si>
    <t>Customer Acceptance Test (CAT)</t>
  </si>
  <si>
    <t>Schedule by Phase</t>
  </si>
  <si>
    <t>High Level Schedule Overview</t>
  </si>
  <si>
    <t>Assume 20 impacted test cases had defect fixes to retest</t>
  </si>
  <si>
    <t>$CAN/hrs</t>
  </si>
  <si>
    <t>$CAN</t>
  </si>
  <si>
    <t>*Add at least 3 more of your own</t>
  </si>
  <si>
    <t>Total Writing time in Hours</t>
  </si>
  <si>
    <t>BTC 1 Execution Time in Hours</t>
  </si>
  <si>
    <t>V1</t>
  </si>
  <si>
    <t>Name of Project</t>
  </si>
  <si>
    <t xml:space="preserve">SYSTEM Test Readiness Meeting </t>
  </si>
  <si>
    <t>Full System Test</t>
  </si>
  <si>
    <t>Build 3 - Full System Test</t>
  </si>
  <si>
    <t>Retesting all previous test cases</t>
  </si>
  <si>
    <t>607.5.1</t>
  </si>
  <si>
    <t>Test Execution - Full System Test</t>
  </si>
  <si>
    <t>BTC 2 Execution Time in Hours</t>
  </si>
  <si>
    <t>BTC 3 - Full Sys Test Time in Hours</t>
  </si>
  <si>
    <t>Customer Acceptance Test Readiness Meeting</t>
  </si>
  <si>
    <t>607.5.2</t>
  </si>
  <si>
    <t>QAP1536</t>
  </si>
  <si>
    <t>per person/per day</t>
  </si>
  <si>
    <t>QA Ecommerce Project</t>
  </si>
  <si>
    <t>James Ugdang</t>
  </si>
  <si>
    <t>BlazeCo.</t>
  </si>
  <si>
    <t>Verify the username field is visible- Homepage</t>
  </si>
  <si>
    <t>Verify texts can be entered in the username field - Homepage</t>
  </si>
  <si>
    <t>Verify an appropriate user/error message appears when leaving the username field blank - Homepage</t>
  </si>
  <si>
    <t>Verify an appropriate user/error message appears when entering only spaces in the username field -Home Page</t>
  </si>
  <si>
    <t>Verify Username cannot be above 30 characters - Homepage</t>
  </si>
  <si>
    <t>Verify Username accepts 1-30 characters - Homepage</t>
  </si>
  <si>
    <t>Verify Username cannot accept numerical characters - Homepage</t>
  </si>
  <si>
    <t>Verify the password field visible- Homepage</t>
  </si>
  <si>
    <t>Verify texts can be entered in the password field - Homepage</t>
  </si>
  <si>
    <t>Verify an appropriate user/error message appears when leaving the password field blank - Homepage</t>
  </si>
  <si>
    <t>Verify Password cannot be above 30 characters - Homepage</t>
  </si>
  <si>
    <t>Verify Password accepts 1-30 characters - Homepage</t>
  </si>
  <si>
    <t>Verify the username and password can't be logged if they haven't been preregistered - Homepage</t>
  </si>
  <si>
    <t>Verify forgot password option is visible - Homepage</t>
  </si>
  <si>
    <t>Verify that clicking the forgot password 'option' navigates to the "Forgot Password Page" - Homepage</t>
  </si>
  <si>
    <t>Verify register 'option' is visible- Homepage</t>
  </si>
  <si>
    <t>Verify the register 'option' is clickable - Homepage</t>
  </si>
  <si>
    <t>Verify that clicking the register 'option' navigates to the "New User Registration Page". - Homepage</t>
  </si>
  <si>
    <t>Verify successful log in navigates to the "Search Hotel Page" - Homepage</t>
  </si>
  <si>
    <t>Verify the email field is visible- Forgot Password Page</t>
  </si>
  <si>
    <t>Verify texts can be entered in the email field - Forgot Password Page</t>
  </si>
  <si>
    <t>Verify an appropriate user/error message appears when leaving the email field blank - Forgot Password Page</t>
  </si>
  <si>
    <t>Verify Email cannot be above 50 alphanumeric characters - Forgot Password Page</t>
  </si>
  <si>
    <t>Verify Email accepts 1-50 alphanumeric characters - Forgot Password Page</t>
  </si>
  <si>
    <t>Verify Email cannot accept invalid email format - Forgot Password Page</t>
  </si>
  <si>
    <t>Verify the username field is visible-New User Registration Page</t>
  </si>
  <si>
    <t>Verify texts can be entered in the username field - New User Registration Page</t>
  </si>
  <si>
    <t>Verify an appropriate user/error message appears when leaving the username field blank - New User Registration Page</t>
  </si>
  <si>
    <t>Verify the password field is visible - New User Registration Page</t>
  </si>
  <si>
    <t>Verify texts can be entered in the password field - New User Registration Page</t>
  </si>
  <si>
    <t>Verify an appropriate user/error message appears when leaving the password field blank - New User Registration Page</t>
  </si>
  <si>
    <t>Verify an appropriate user/error message appears when entering only spaces in the password field -New User Registration Page</t>
  </si>
  <si>
    <t>Verify Password accepts 8-30 alphanumeric characters- New User Registration Page</t>
  </si>
  <si>
    <t>Verify Password cannot be above 30 alphanumeric characters - New User Registration Page</t>
  </si>
  <si>
    <t>Verify Password cannot be below 8 alphanumeric characters - New User Registration Page</t>
  </si>
  <si>
    <t>Verify the full name field is visible- New User Registration Page</t>
  </si>
  <si>
    <t>Verify texts can be entered in the full name field - New User Registration Page</t>
  </si>
  <si>
    <t>Verify an appropriate user/error message appears when leaving the full name field blank - New User Registration Page</t>
  </si>
  <si>
    <t>Verify an appropriate user/error message appears when entering only spaces in the full name field -New User Registration Page</t>
  </si>
  <si>
    <t>Verify full name accepts 1-50 alpha characters including spaces- New User Registration Page</t>
  </si>
  <si>
    <t>Verify full name can't accept numerical - New User Registration Page</t>
  </si>
  <si>
    <t>Verify full name cannot be above 50 alpha characters including spaces - New User Registration Page</t>
  </si>
  <si>
    <t>Verify full name cannot accept only spaces without entering alpha characters - New User Registration Page</t>
  </si>
  <si>
    <t>Verify full name cannot accept special characters - New User Registration Page</t>
  </si>
  <si>
    <t>Verify the email address field is visible- New User Registration Page</t>
  </si>
  <si>
    <t>Verify texts can be entered in the email address  field - New User Registration Page</t>
  </si>
  <si>
    <t>Verify an appropriate user/error message appears when leaving the email address field blank - New User Registration Page</t>
  </si>
  <si>
    <t>Verify an appropriate user/error message appears when entering only spaces in the email address field -New User Registration Page</t>
  </si>
  <si>
    <t>Verify the email address field accepts 1-50 alphanumeric and special characters - New User Registration Page</t>
  </si>
  <si>
    <t>Verify the email address field cannot accept above 50 alphanumeric and special characters - New User Registration Page</t>
  </si>
  <si>
    <t>Verify there is a Captcha Text field - New User Registration Page</t>
  </si>
  <si>
    <t>Verify texts can be entered in the Captcha text field - New User Registration Page</t>
  </si>
  <si>
    <t>Verify the Captcha Text field label reads "Captcha Text" - New User Registration Page</t>
  </si>
  <si>
    <t>Verify an appropriate user/error message appears when leaving the Captcha Text field blank - New User Registration Page</t>
  </si>
  <si>
    <t>Verify an appropriate user/error message appears when entering only spaces in the Captcha Text field -New User Registration Page</t>
  </si>
  <si>
    <t>Verify that the Captcha text field accepts 1-30 alpha characters - New User Registration Page</t>
  </si>
  <si>
    <t xml:space="preserve">Verify that the Captcha text field cannot accept above 30 alpha characters - New User Registration Page </t>
  </si>
  <si>
    <t>Verify that the Captcha text field cannot accept numerical characters - New User Registration Page</t>
  </si>
  <si>
    <t>Verify that the Captcha text field cannot accept special characters - New User Registration Page</t>
  </si>
  <si>
    <t>Verify an appropriate user/error message appears when the Captcha Text field doesn't match Captcha Image - New User Registration Page</t>
  </si>
  <si>
    <t>Verify the First Name field is visible -Book a Hotel Page</t>
  </si>
  <si>
    <t>Verify texts can be entered in the First Name field -Book a Hotel Page</t>
  </si>
  <si>
    <t>Verify an appropriate user/error message appears when leaving the First Name field blank -Book a Hotel Page</t>
  </si>
  <si>
    <t>Verify First Name accepts 1-30 alpha characters including spaces -Book a Hotel Page</t>
  </si>
  <si>
    <t>Verify First Name cannot be above 30 alpha characters including spaces -Book a Hotel Page</t>
  </si>
  <si>
    <t>Verify First Name field can't accept numerical characters -Book a Hotel Page</t>
  </si>
  <si>
    <t>Verify First Name cannot accept only spaces without entering alpha characters -Book a Hotel Page</t>
  </si>
  <si>
    <t>Verify First Name cannot accept numerical and special characters -Book a Hotel Page</t>
  </si>
  <si>
    <t>Verify the Last Name field is visible -Book a Hotel Page</t>
  </si>
  <si>
    <t>Verify texts can be entered in the Last Name field -Book a Hotel Page</t>
  </si>
  <si>
    <t>Verify an appropriate user/error message appears when leaving the Last Name field blank -Book a Hotel Page</t>
  </si>
  <si>
    <t>Verify Last Name accepts 1-30 alpha characters including spaces -Book a Hotel Page</t>
  </si>
  <si>
    <t>Verify Last Name cannot be above 30 alpha characters including spaces -Book a Hotel Page</t>
  </si>
  <si>
    <t>Verify Last Name field can't accept alpha and special characters -Book a Hotel Page</t>
  </si>
  <si>
    <t>Verify Last Name cannot accept only spaces without entering alpha characters -Book a Hotel Page</t>
  </si>
  <si>
    <t>Verify Last Name cannot accept numerical and special characters -Book a Hotel Page</t>
  </si>
  <si>
    <t>Verify the Billing Address field is visible -Book a Hotel Page</t>
  </si>
  <si>
    <t>Verify texts can be entered in the Billing Address field -Book a Hotel Page</t>
  </si>
  <si>
    <t>Verify an appropriate user/error message appears when leaving the Billing Address field blank -Book a Hotel Page</t>
  </si>
  <si>
    <t>Verify an appropriate user/error message appears when entering only spaces in the Billing Address field -Book a Hotel Page</t>
  </si>
  <si>
    <t>Verify Billing Address accepts 1-300 alphanumeric characters including spaces -Book a Hotel Page</t>
  </si>
  <si>
    <t>Verify Billing Address cannot be above 300 alphanumeric characters including spaces -Book a Hotel Page</t>
  </si>
  <si>
    <t>Verify the Billing Address field label reads “Billing Address” -Book a Hotel Page</t>
  </si>
  <si>
    <t>Verify Billing Address cannot accept special characters - Book a Hotel Page</t>
  </si>
  <si>
    <t>Verify the Credit Card Number field is visible -Book a Hotel Page</t>
  </si>
  <si>
    <t>Verify texts can be entered in the Credit Card Number field -Book a Hotel Page</t>
  </si>
  <si>
    <t>Verify an appropriate user/error message appears when leaving the Credit Card Number field blank -Book a Hotel Page</t>
  </si>
  <si>
    <t>Verify an appropriate user/error message appears when entering only spaces in the Credit Card Number field -Book a Hotel Page</t>
  </si>
  <si>
    <t>Verify Credit Card Number accepts 1-16 numerical characters -Book a Hotel Page</t>
  </si>
  <si>
    <t>Verify Credit Card Number cannot be above 16 numerical characters  -Book a Hotel Page</t>
  </si>
  <si>
    <t>Verify Credit Card Number cannot accept alpha characters - Book a Hotel Page</t>
  </si>
  <si>
    <t>Verify the Credit Card Type field is visible - Book a Hotel Page</t>
  </si>
  <si>
    <t>Verify the CVV field is visible -Book a Hotel Page</t>
  </si>
  <si>
    <t>Verify texts can be entered in the CVV field -Book a Hotel Page</t>
  </si>
  <si>
    <t>Verify an appropriate user/error message appears when leaving the CVV field blank -Book a Hotel Page</t>
  </si>
  <si>
    <t>Verify an appropriate user/error message appears when entering only spaces in the CVV field -Book a Hotel Page</t>
  </si>
  <si>
    <t>Verify CVV accepts 3-4 numerical characters -Book a Hotel Page</t>
  </si>
  <si>
    <t>Verify CVV field can't accept alpha and special characters -Book a Hotel  Page</t>
  </si>
  <si>
    <t>Verify CVV cannot be above 4 numerical characters  -Book a Hotel Page</t>
  </si>
  <si>
    <t>Verify CVV cannot be below 3 numerical characters  -Book a Hotel Page</t>
  </si>
  <si>
    <t>Finished adding the test cases and included the estimated time (in minutes) for Build 1 in the 'Write' and 'Estimate' columns.</t>
  </si>
  <si>
    <t>Fleshed out Description on the 'Detailed Estimate' sheet and added the test cases and included the estimated time (in minutes) for Build 1 in the 'Write' and 'Estimate'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</si>
</sst>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164" formatCode="[&lt;=9999999]###\-####;\(###\)\ ###\-####"/>
    <numFmt numFmtId="165" formatCode="0.00\ &quot;hrs&quot;"/>
    <numFmt numFmtId="166" formatCode="0.0"/>
    <numFmt numFmtId="167" formatCode="0\ &quot;days&quot;"/>
    <numFmt numFmtId="168" formatCode="0\ &quot;weeks&quot;"/>
    <numFmt numFmtId="169" formatCode="0\ &quot;months&quot;"/>
    <numFmt numFmtId="170" formatCode="[$-409]d\-mmm\-yyyy;@"/>
  </numFmts>
  <fonts count="20" x14ac:knownFonts="1">
    <font>
      <sz val="11"/>
      <color theme="1"/>
      <name val="Franklin Gothic Book"/>
      <family val="2"/>
      <scheme val="minor"/>
    </font>
    <font>
      <sz val="18"/>
      <color theme="1" tint="0.24994659260841701"/>
      <name val="Constantia"/>
      <family val="2"/>
      <scheme val="major"/>
    </font>
    <font>
      <sz val="11"/>
      <color theme="1" tint="0.24994659260841701"/>
      <name val="Franklin Gothic Book"/>
      <family val="2"/>
      <scheme val="minor"/>
    </font>
    <font>
      <sz val="11"/>
      <color theme="1"/>
      <name val="Franklin Gothic Book"/>
      <family val="2"/>
      <scheme val="minor"/>
    </font>
    <font>
      <b/>
      <sz val="11"/>
      <color theme="1"/>
      <name val="Franklin Gothic Book"/>
      <family val="2"/>
      <scheme val="minor"/>
    </font>
    <font>
      <sz val="8"/>
      <name val="Franklin Gothic Book"/>
      <family val="2"/>
      <scheme val="minor"/>
    </font>
    <font>
      <b/>
      <sz val="11"/>
      <color theme="0"/>
      <name val="Franklin Gothic Book"/>
      <family val="2"/>
      <scheme val="minor"/>
    </font>
    <font>
      <sz val="11"/>
      <color theme="0"/>
      <name val="Franklin Gothic Book"/>
      <family val="2"/>
      <scheme val="minor"/>
    </font>
    <font>
      <sz val="11"/>
      <color theme="1"/>
      <name val="Segoe UI"/>
      <family val="2"/>
    </font>
    <font>
      <b/>
      <sz val="11"/>
      <color theme="1"/>
      <name val="Segoe UI"/>
      <family val="2"/>
    </font>
    <font>
      <b/>
      <sz val="8"/>
      <color theme="1"/>
      <name val="Segoe UI"/>
      <family val="2"/>
    </font>
    <font>
      <b/>
      <sz val="11"/>
      <color theme="0"/>
      <name val="Segoe UI"/>
      <family val="2"/>
    </font>
    <font>
      <sz val="11"/>
      <color theme="1"/>
      <name val="Century Gothic"/>
      <family val="2"/>
    </font>
    <font>
      <b/>
      <sz val="10"/>
      <color theme="3"/>
      <name val="Arial"/>
      <family val="2"/>
    </font>
    <font>
      <sz val="11"/>
      <color theme="1"/>
      <name val="Arial"/>
      <family val="2"/>
    </font>
    <font>
      <sz val="10"/>
      <color theme="1"/>
      <name val="Arial"/>
      <family val="2"/>
    </font>
    <font>
      <b/>
      <sz val="10"/>
      <name val="Calibri"/>
      <family val="2"/>
    </font>
    <font>
      <sz val="10"/>
      <name val="Calibri"/>
      <family val="2"/>
    </font>
    <font>
      <sz val="11"/>
      <color theme="0"/>
      <name val="Arial"/>
      <family val="2"/>
    </font>
    <font>
      <b/>
      <u/>
      <sz val="11"/>
      <color theme="1"/>
      <name val="Segoe UI"/>
      <family val="2"/>
    </font>
  </fonts>
  <fills count="18">
    <fill>
      <patternFill patternType="none"/>
    </fill>
    <fill>
      <patternFill patternType="gray125"/>
    </fill>
    <fill>
      <patternFill patternType="solid">
        <fgColor theme="0"/>
        <bgColor indexed="64"/>
      </patternFill>
    </fill>
    <fill>
      <patternFill patternType="solid">
        <fgColor theme="5"/>
      </patternFill>
    </fill>
    <fill>
      <patternFill patternType="solid">
        <fgColor theme="9"/>
      </patternFill>
    </fill>
    <fill>
      <patternFill patternType="solid">
        <fgColor theme="9" tint="0.79998168889431442"/>
        <bgColor indexed="65"/>
      </patternFill>
    </fill>
    <fill>
      <patternFill patternType="solid">
        <fgColor theme="9"/>
        <bgColor indexed="64"/>
      </patternFill>
    </fill>
    <fill>
      <patternFill patternType="solid">
        <fgColor theme="5"/>
        <bgColor indexed="64"/>
      </patternFill>
    </fill>
    <fill>
      <patternFill patternType="solid">
        <fgColor theme="9" tint="0.79998168889431442"/>
        <bgColor indexed="64"/>
      </patternFill>
    </fill>
    <fill>
      <patternFill patternType="solid">
        <fgColor indexed="22"/>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theme="4" tint="-9.9978637043366805E-2"/>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
    <xf numFmtId="0" fontId="0" fillId="0" borderId="0">
      <alignment wrapText="1"/>
    </xf>
    <xf numFmtId="0" fontId="1" fillId="0" borderId="0" applyNumberFormat="0" applyFill="0" applyProtection="0">
      <alignment vertical="center"/>
    </xf>
    <xf numFmtId="0" fontId="2" fillId="0" borderId="0" applyNumberFormat="0" applyFill="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164" fontId="3" fillId="0" borderId="0">
      <alignment horizontal="left"/>
    </xf>
    <xf numFmtId="0" fontId="1" fillId="0" borderId="0" applyNumberFormat="0" applyFill="0" applyBorder="0" applyProtection="0">
      <alignment vertical="center"/>
    </xf>
    <xf numFmtId="14" fontId="3" fillId="0" borderId="0" applyFont="0" applyFill="0" applyBorder="0">
      <alignment horizontal="left" wrapText="1"/>
    </xf>
    <xf numFmtId="44" fontId="3" fillId="0" borderId="0" applyFon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3" fillId="5" borderId="0" applyNumberFormat="0" applyBorder="0" applyAlignment="0" applyProtection="0"/>
    <xf numFmtId="9" fontId="3" fillId="0" borderId="0" applyFont="0" applyFill="0" applyBorder="0" applyAlignment="0" applyProtection="0"/>
  </cellStyleXfs>
  <cellXfs count="79">
    <xf numFmtId="0" fontId="0" fillId="0" borderId="0" xfId="0">
      <alignment wrapText="1"/>
    </xf>
    <xf numFmtId="0" fontId="4" fillId="0" borderId="0" xfId="0" applyFont="1">
      <alignment wrapText="1"/>
    </xf>
    <xf numFmtId="0" fontId="0" fillId="2" borderId="0" xfId="0" applyFill="1">
      <alignment wrapText="1"/>
    </xf>
    <xf numFmtId="0" fontId="0" fillId="0" borderId="0" xfId="0" applyAlignment="1">
      <alignment horizontal="left" wrapText="1"/>
    </xf>
    <xf numFmtId="0" fontId="4" fillId="0" borderId="0" xfId="0" applyFont="1" applyAlignment="1">
      <alignment horizontal="left" wrapText="1"/>
    </xf>
    <xf numFmtId="165" fontId="0" fillId="0" borderId="0" xfId="0" applyNumberFormat="1">
      <alignment wrapText="1"/>
    </xf>
    <xf numFmtId="0" fontId="6" fillId="3" borderId="0" xfId="9" applyFont="1" applyAlignment="1">
      <alignment horizontal="left" wrapText="1"/>
    </xf>
    <xf numFmtId="0" fontId="3" fillId="5" borderId="0" xfId="11" applyAlignment="1">
      <alignment horizontal="left" wrapText="1"/>
    </xf>
    <xf numFmtId="0" fontId="8" fillId="0" borderId="0" xfId="0" applyFont="1" applyAlignment="1">
      <alignment horizontal="left" vertical="center" wrapText="1" indent="2"/>
    </xf>
    <xf numFmtId="166" fontId="0" fillId="0" borderId="0" xfId="0" applyNumberFormat="1">
      <alignment wrapText="1"/>
    </xf>
    <xf numFmtId="0" fontId="9" fillId="0" borderId="0" xfId="0" applyFont="1" applyAlignment="1">
      <alignment horizontal="left" vertical="center" wrapText="1" indent="2"/>
    </xf>
    <xf numFmtId="0" fontId="10" fillId="0" borderId="0" xfId="0" applyFont="1" applyAlignment="1">
      <alignment horizontal="left" vertical="center" wrapText="1" indent="2"/>
    </xf>
    <xf numFmtId="1" fontId="0" fillId="0" borderId="0" xfId="0" applyNumberFormat="1">
      <alignment wrapText="1"/>
    </xf>
    <xf numFmtId="14" fontId="0" fillId="0" borderId="0" xfId="0" applyNumberFormat="1">
      <alignment wrapText="1"/>
    </xf>
    <xf numFmtId="9" fontId="4" fillId="0" borderId="0" xfId="12" applyFont="1" applyAlignment="1">
      <alignment wrapText="1"/>
    </xf>
    <xf numFmtId="9" fontId="0" fillId="0" borderId="0" xfId="12" applyFont="1" applyAlignment="1">
      <alignment wrapText="1"/>
    </xf>
    <xf numFmtId="9" fontId="3" fillId="0" borderId="0" xfId="12" applyFont="1" applyAlignment="1">
      <alignment wrapText="1"/>
    </xf>
    <xf numFmtId="167" fontId="0" fillId="0" borderId="0" xfId="0" applyNumberFormat="1">
      <alignment wrapText="1"/>
    </xf>
    <xf numFmtId="168" fontId="0" fillId="0" borderId="0" xfId="0" applyNumberFormat="1">
      <alignment wrapText="1"/>
    </xf>
    <xf numFmtId="169" fontId="0" fillId="0" borderId="0" xfId="0" applyNumberFormat="1">
      <alignment wrapText="1"/>
    </xf>
    <xf numFmtId="1" fontId="4" fillId="0" borderId="0" xfId="0" applyNumberFormat="1" applyFont="1">
      <alignment wrapText="1"/>
    </xf>
    <xf numFmtId="44" fontId="4" fillId="0" borderId="0" xfId="8" applyFont="1" applyAlignment="1">
      <alignment wrapText="1"/>
    </xf>
    <xf numFmtId="44" fontId="6" fillId="3" borderId="0" xfId="8" applyFont="1" applyFill="1" applyAlignment="1">
      <alignment horizontal="left" wrapText="1"/>
    </xf>
    <xf numFmtId="165" fontId="6" fillId="3" borderId="0" xfId="9" applyNumberFormat="1" applyFont="1" applyAlignment="1">
      <alignment horizontal="left" wrapText="1"/>
    </xf>
    <xf numFmtId="0" fontId="11" fillId="6" borderId="0" xfId="0" applyFont="1" applyFill="1" applyAlignment="1">
      <alignment horizontal="left" vertical="center" wrapText="1" indent="1"/>
    </xf>
    <xf numFmtId="165" fontId="6" fillId="6" borderId="0" xfId="0" applyNumberFormat="1" applyFont="1" applyFill="1">
      <alignment wrapText="1"/>
    </xf>
    <xf numFmtId="9" fontId="6" fillId="6" borderId="0" xfId="12" applyFont="1" applyFill="1" applyAlignment="1">
      <alignment wrapText="1"/>
    </xf>
    <xf numFmtId="9" fontId="7" fillId="6" borderId="0" xfId="12" applyFont="1" applyFill="1" applyAlignment="1">
      <alignment wrapText="1"/>
    </xf>
    <xf numFmtId="44" fontId="6" fillId="6" borderId="0" xfId="8" applyFont="1" applyFill="1" applyAlignment="1">
      <alignment wrapText="1"/>
    </xf>
    <xf numFmtId="9" fontId="6" fillId="3" borderId="0" xfId="9" applyNumberFormat="1" applyFont="1" applyAlignment="1">
      <alignment horizontal="left" wrapText="1"/>
    </xf>
    <xf numFmtId="0" fontId="0" fillId="0" borderId="0" xfId="0" applyAlignment="1">
      <alignment horizontal="left" wrapText="1" indent="1"/>
    </xf>
    <xf numFmtId="0" fontId="6" fillId="7" borderId="0" xfId="0" applyFont="1" applyFill="1">
      <alignment wrapText="1"/>
    </xf>
    <xf numFmtId="2" fontId="0" fillId="0" borderId="0" xfId="0" applyNumberFormat="1">
      <alignment wrapText="1"/>
    </xf>
    <xf numFmtId="0" fontId="8" fillId="0" borderId="0" xfId="0" applyFont="1" applyAlignment="1">
      <alignment horizontal="left" vertical="center" wrapText="1" indent="1"/>
    </xf>
    <xf numFmtId="0" fontId="11" fillId="6" borderId="0" xfId="0" applyFont="1" applyFill="1" applyAlignment="1">
      <alignment horizontal="left" vertical="center" wrapText="1"/>
    </xf>
    <xf numFmtId="0" fontId="8" fillId="0" borderId="0" xfId="0" applyFont="1" applyAlignment="1">
      <alignment horizontal="left" vertical="center" wrapText="1"/>
    </xf>
    <xf numFmtId="0" fontId="12" fillId="0" borderId="0" xfId="0" applyFont="1">
      <alignment wrapText="1"/>
    </xf>
    <xf numFmtId="0" fontId="13" fillId="0" borderId="0" xfId="0" applyFont="1" applyAlignment="1">
      <alignment horizontal="right" wrapText="1"/>
    </xf>
    <xf numFmtId="0" fontId="14" fillId="0" borderId="0" xfId="0" applyFont="1">
      <alignment wrapText="1"/>
    </xf>
    <xf numFmtId="0" fontId="15" fillId="0" borderId="0" xfId="0" applyFont="1">
      <alignment wrapText="1"/>
    </xf>
    <xf numFmtId="0" fontId="16" fillId="9" borderId="1" xfId="0" applyFont="1" applyFill="1" applyBorder="1" applyAlignment="1">
      <alignment horizontal="center" wrapText="1"/>
    </xf>
    <xf numFmtId="166" fontId="17" fillId="0" borderId="1" xfId="0" applyNumberFormat="1" applyFont="1" applyBorder="1" applyAlignment="1" applyProtection="1">
      <alignment horizontal="center" wrapText="1"/>
      <protection locked="0"/>
    </xf>
    <xf numFmtId="170" fontId="17" fillId="0" borderId="1" xfId="0" applyNumberFormat="1" applyFont="1" applyBorder="1" applyAlignment="1" applyProtection="1">
      <alignment horizontal="center" wrapText="1"/>
      <protection locked="0"/>
    </xf>
    <xf numFmtId="0" fontId="17" fillId="0" borderId="1" xfId="0" applyFont="1" applyBorder="1" applyProtection="1">
      <alignment wrapText="1"/>
      <protection locked="0"/>
    </xf>
    <xf numFmtId="166" fontId="14" fillId="0" borderId="0" xfId="0" applyNumberFormat="1" applyFont="1" applyAlignment="1">
      <alignment horizontal="center" wrapText="1"/>
    </xf>
    <xf numFmtId="0" fontId="14" fillId="0" borderId="0" xfId="0" applyFont="1" applyAlignment="1">
      <alignment horizontal="center" wrapText="1"/>
    </xf>
    <xf numFmtId="2" fontId="14" fillId="0" borderId="0" xfId="0" applyNumberFormat="1" applyFont="1" applyAlignment="1">
      <alignment horizontal="center" wrapText="1"/>
    </xf>
    <xf numFmtId="0" fontId="18" fillId="3" borderId="0" xfId="9" applyFont="1" applyAlignment="1">
      <alignment horizontal="center" wrapText="1"/>
    </xf>
    <xf numFmtId="0" fontId="16" fillId="9" borderId="1" xfId="0" applyFont="1" applyFill="1" applyBorder="1" applyAlignment="1">
      <alignment horizontal="center" vertical="center" wrapText="1"/>
    </xf>
    <xf numFmtId="0" fontId="14" fillId="10" borderId="0" xfId="0" applyFont="1" applyFill="1">
      <alignment wrapText="1"/>
    </xf>
    <xf numFmtId="0" fontId="0" fillId="11" borderId="0" xfId="0" applyFill="1">
      <alignment wrapText="1"/>
    </xf>
    <xf numFmtId="0" fontId="6" fillId="12" borderId="0" xfId="0" applyFont="1" applyFill="1">
      <alignment wrapText="1"/>
    </xf>
    <xf numFmtId="0" fontId="0" fillId="13" borderId="0" xfId="0" applyFill="1">
      <alignment wrapText="1"/>
    </xf>
    <xf numFmtId="0" fontId="7" fillId="13" borderId="0" xfId="0" applyFont="1" applyFill="1">
      <alignment wrapText="1"/>
    </xf>
    <xf numFmtId="0" fontId="0" fillId="14" borderId="0" xfId="0" applyFill="1">
      <alignment wrapText="1"/>
    </xf>
    <xf numFmtId="0" fontId="6" fillId="13" borderId="0" xfId="0" applyFont="1" applyFill="1">
      <alignment wrapText="1"/>
    </xf>
    <xf numFmtId="0" fontId="19" fillId="0" borderId="0" xfId="0" applyFont="1" applyAlignment="1">
      <alignment horizontal="left" vertical="center" wrapText="1" indent="2"/>
    </xf>
    <xf numFmtId="0" fontId="4" fillId="10" borderId="0" xfId="0" applyFont="1" applyFill="1">
      <alignment wrapText="1"/>
    </xf>
    <xf numFmtId="0" fontId="0" fillId="15" borderId="0" xfId="0" applyFill="1">
      <alignment wrapText="1"/>
    </xf>
    <xf numFmtId="49" fontId="15" fillId="15" borderId="0" xfId="0" applyNumberFormat="1" applyFont="1" applyFill="1">
      <alignment wrapText="1"/>
    </xf>
    <xf numFmtId="0" fontId="15" fillId="15" borderId="0" xfId="0" applyFont="1" applyFill="1">
      <alignment wrapText="1"/>
    </xf>
    <xf numFmtId="170" fontId="17" fillId="15" borderId="1" xfId="0" applyNumberFormat="1" applyFont="1" applyFill="1" applyBorder="1" applyAlignment="1" applyProtection="1">
      <alignment horizontal="center" wrapText="1"/>
      <protection locked="0"/>
    </xf>
    <xf numFmtId="0" fontId="17" fillId="15" borderId="1" xfId="0" applyFont="1" applyFill="1" applyBorder="1" applyProtection="1">
      <alignment wrapText="1"/>
      <protection locked="0"/>
    </xf>
    <xf numFmtId="0" fontId="0" fillId="16" borderId="0" xfId="0" applyFill="1">
      <alignment wrapText="1"/>
    </xf>
    <xf numFmtId="44" fontId="0" fillId="16" borderId="0" xfId="8" applyFont="1" applyFill="1" applyAlignment="1">
      <alignment wrapText="1"/>
    </xf>
    <xf numFmtId="1" fontId="0" fillId="16" borderId="0" xfId="8" applyNumberFormat="1" applyFont="1" applyFill="1" applyAlignment="1">
      <alignment wrapText="1"/>
    </xf>
    <xf numFmtId="44" fontId="0" fillId="15" borderId="0" xfId="8" applyFont="1" applyFill="1" applyAlignment="1">
      <alignment wrapText="1"/>
    </xf>
    <xf numFmtId="2" fontId="0" fillId="15" borderId="0" xfId="0" applyNumberFormat="1" applyFill="1" applyAlignment="1"/>
    <xf numFmtId="165" fontId="0" fillId="15" borderId="0" xfId="0" applyNumberFormat="1" applyFill="1">
      <alignment wrapText="1"/>
    </xf>
    <xf numFmtId="165" fontId="0" fillId="17" borderId="0" xfId="0" applyNumberFormat="1" applyFill="1">
      <alignment wrapText="1"/>
    </xf>
    <xf numFmtId="0" fontId="4" fillId="17" borderId="0" xfId="0" applyFont="1" applyFill="1">
      <alignment wrapText="1"/>
    </xf>
    <xf numFmtId="9" fontId="4" fillId="17" borderId="0" xfId="12" applyFont="1" applyFill="1" applyAlignment="1">
      <alignment wrapText="1"/>
    </xf>
    <xf numFmtId="167" fontId="4" fillId="17" borderId="0" xfId="0" applyNumberFormat="1" applyFont="1" applyFill="1">
      <alignment wrapText="1"/>
    </xf>
    <xf numFmtId="168" fontId="4" fillId="17" borderId="0" xfId="0" applyNumberFormat="1" applyFont="1" applyFill="1">
      <alignment wrapText="1"/>
    </xf>
    <xf numFmtId="169" fontId="4" fillId="17" borderId="0" xfId="0" applyNumberFormat="1" applyFont="1" applyFill="1">
      <alignment wrapText="1"/>
    </xf>
    <xf numFmtId="0" fontId="14" fillId="10" borderId="0" xfId="0" applyFont="1" applyFill="1" applyAlignment="1">
      <alignment horizontal="left" wrapText="1"/>
    </xf>
    <xf numFmtId="0" fontId="14" fillId="0" borderId="0" xfId="0" applyFont="1" applyAlignment="1">
      <alignment horizontal="left" wrapText="1"/>
    </xf>
    <xf numFmtId="0" fontId="18" fillId="4" borderId="0" xfId="10" applyFont="1" applyAlignment="1">
      <alignment horizontal="center" wrapText="1"/>
    </xf>
    <xf numFmtId="0" fontId="14" fillId="8" borderId="0" xfId="0" applyFont="1" applyFill="1" applyAlignment="1">
      <alignment horizontal="center" wrapText="1"/>
    </xf>
  </cellXfs>
  <cellStyles count="13">
    <cellStyle name="20% - Accent6" xfId="11" builtinId="50"/>
    <cellStyle name="Accent2" xfId="9" builtinId="33"/>
    <cellStyle name="Accent6" xfId="10" builtinId="49"/>
    <cellStyle name="Currency" xfId="8" builtinId="4"/>
    <cellStyle name="Date" xfId="7" xr:uid="{00000000-0005-0000-0000-000000000000}"/>
    <cellStyle name="Followed Hyperlink" xfId="4" builtinId="9" customBuiltin="1"/>
    <cellStyle name="Heading 1" xfId="1" builtinId="16" customBuiltin="1"/>
    <cellStyle name="Heading 2" xfId="2" builtinId="17" customBuiltin="1"/>
    <cellStyle name="Hyperlink" xfId="3" builtinId="8" customBuiltin="1"/>
    <cellStyle name="Normal" xfId="0" builtinId="0" customBuiltin="1"/>
    <cellStyle name="Percent" xfId="12" builtinId="5"/>
    <cellStyle name="Phone" xfId="5" xr:uid="{00000000-0005-0000-0000-000006000000}"/>
    <cellStyle name="Title" xfId="6" builtinId="15" customBuiltin="1"/>
  </cellStyles>
  <dxfs count="7">
    <dxf>
      <font>
        <color theme="1" tint="0.499984740745262"/>
      </font>
      <fill>
        <patternFill patternType="solid">
          <fgColor theme="4" tint="0.79998168889431442"/>
          <bgColor theme="4" tint="0.79998168889431442"/>
        </patternFill>
      </fill>
      <border>
        <left/>
        <right/>
        <vertical/>
      </border>
    </dxf>
    <dxf>
      <font>
        <color theme="1" tint="0.24994659260841701"/>
      </font>
      <fill>
        <patternFill patternType="solid">
          <fgColor theme="4" tint="0.79998168889431442"/>
          <bgColor theme="4" tint="0.79998168889431442"/>
        </patternFill>
      </fill>
      <border>
        <left/>
        <right/>
        <vertical/>
      </border>
    </dxf>
    <dxf>
      <font>
        <color theme="1" tint="0.14996795556505021"/>
      </font>
      <border>
        <left/>
        <right/>
        <vertical/>
      </border>
    </dxf>
    <dxf>
      <font>
        <color theme="1" tint="0.14996795556505021"/>
      </font>
      <border>
        <left/>
        <right/>
        <vertical/>
      </border>
    </dxf>
    <dxf>
      <font>
        <color theme="1" tint="0.24994659260841701"/>
      </font>
      <border>
        <left/>
        <right/>
        <top style="double">
          <color theme="4"/>
        </top>
        <vertical/>
      </border>
    </dxf>
    <dxf>
      <font>
        <color theme="0" tint="-4.9989318521683403E-2"/>
      </font>
      <fill>
        <patternFill patternType="solid">
          <fgColor theme="4"/>
          <bgColor theme="4" tint="-0.499984740745262"/>
        </patternFill>
      </fill>
      <border>
        <left/>
        <right/>
        <vertical/>
      </border>
    </dxf>
    <dxf>
      <font>
        <b val="0"/>
        <i val="0"/>
        <color theme="1" tint="0.24994659260841701"/>
      </font>
      <border>
        <left/>
        <right/>
        <top style="thin">
          <color theme="4" tint="0.39997558519241921"/>
        </top>
        <bottom style="thin">
          <color theme="4" tint="0.39997558519241921"/>
        </bottom>
        <vertical/>
        <horizontal style="thin">
          <color theme="4" tint="0.39997558519241921"/>
        </horizontal>
      </border>
    </dxf>
  </dxfs>
  <tableStyles count="1" defaultTableStyle="TableStyleMedium2" defaultPivotStyle="PivotStyleLight16">
    <tableStyle name="Organizational Telephone List"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1038225</xdr:colOff>
      <xdr:row>0</xdr:row>
      <xdr:rowOff>314325</xdr:rowOff>
    </xdr:from>
    <xdr:to>
      <xdr:col>4</xdr:col>
      <xdr:colOff>2276475</xdr:colOff>
      <xdr:row>0</xdr:row>
      <xdr:rowOff>914400</xdr:rowOff>
    </xdr:to>
    <xdr:sp macro="" textlink="">
      <xdr:nvSpPr>
        <xdr:cNvPr id="10" name="TextBox 9">
          <a:extLst>
            <a:ext uri="{FF2B5EF4-FFF2-40B4-BE49-F238E27FC236}">
              <a16:creationId xmlns:a16="http://schemas.microsoft.com/office/drawing/2014/main" id="{8E9987D4-39FE-430C-AE1D-591DC340EDFF}"/>
            </a:ext>
          </a:extLst>
        </xdr:cNvPr>
        <xdr:cNvSpPr txBox="1"/>
      </xdr:nvSpPr>
      <xdr:spPr>
        <a:xfrm>
          <a:off x="1466850" y="314325"/>
          <a:ext cx="745807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ysClr val="windowText" lastClr="000000"/>
              </a:solidFill>
              <a:latin typeface="Century Gothic" panose="020B0502020202020204" pitchFamily="34" charset="0"/>
              <a:cs typeface="Courier New" panose="02070309020205020404" pitchFamily="49" charset="0"/>
            </a:rPr>
            <a:t>Revision History</a:t>
          </a:r>
        </a:p>
      </xdr:txBody>
    </xdr:sp>
    <xdr:clientData/>
  </xdr:twoCellAnchor>
</xdr:wsDr>
</file>

<file path=xl/theme/theme1.xml><?xml version="1.0" encoding="utf-8"?>
<a:theme xmlns:a="http://schemas.openxmlformats.org/drawingml/2006/main" name="Theme1">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_Activity Based Cost Tracker">
      <a:majorFont>
        <a:latin typeface="Constant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threadedComments/threadedComment1.xml><?xml version="1.0" encoding="utf-8"?>
<ThreadedComments xmlns="http://schemas.microsoft.com/office/spreadsheetml/2018/threadedcomments" xmlns:x="http://schemas.openxmlformats.org/spreadsheetml/2006/main">
  <threadedComment ref="C1" dT="2020-05-07T11:39:47.43" personId="{00000000-0000-0000-0000-000000000000}" id="{AB76D42B-C6C3-4F2A-8A77-398196F719B3}">
    <text>How important is this test case: 1) very important and needs to be executed, 2) moderately important and should be executed, 3) trivial and could be removed if you ran out of time, typically things like spelling and placement of objects on the screen</text>
  </threadedComment>
  <threadedComment ref="F107" dT="2020-05-06T18:51:26.89" personId="{00000000-0000-0000-0000-000000000000}" id="{B579F2DB-6F1E-4279-9379-7EFF196C440B}">
    <text>This is the total execution time for BTC2/Build 2, just divide by 60 to convert to hours before putting into the Schedule &amp; Costs tab</text>
  </threadedComment>
  <threadedComment ref="F109" dT="2020-05-06T18:51:26.89" personId="{00000000-0000-0000-0000-000000000000}" id="{E6082A8F-CDA2-40FD-9745-5191CD77299F}">
    <text>This is the total execution time for BTC2/Build 2, just divide by 60 to convert to hours before putting into the Schedule &amp; Costs tab</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pageSetUpPr fitToPage="1"/>
  </sheetPr>
  <dimension ref="B1:F20"/>
  <sheetViews>
    <sheetView showGridLines="0" topLeftCell="A4" zoomScale="85" zoomScaleNormal="85" workbookViewId="0">
      <selection activeCell="D14" sqref="D14"/>
    </sheetView>
  </sheetViews>
  <sheetFormatPr defaultColWidth="8.81640625" defaultRowHeight="30" customHeight="1" x14ac:dyDescent="0.35"/>
  <cols>
    <col min="1" max="1" width="5" customWidth="1"/>
    <col min="2" max="3" width="21.6328125" customWidth="1"/>
    <col min="4" max="4" width="29.1796875" customWidth="1"/>
    <col min="5" max="5" width="44.1796875" customWidth="1"/>
    <col min="6" max="6" width="20.6328125" customWidth="1"/>
    <col min="7" max="7" width="30.6328125" customWidth="1"/>
    <col min="8" max="8" width="2.6328125" customWidth="1"/>
  </cols>
  <sheetData>
    <row r="1" spans="2:6" ht="59.4" customHeight="1" x14ac:dyDescent="0.35">
      <c r="B1" s="2"/>
      <c r="C1" s="2"/>
      <c r="D1" s="2"/>
      <c r="E1" s="2"/>
      <c r="F1" s="2"/>
    </row>
    <row r="2" spans="2:6" ht="15" customHeight="1" x14ac:dyDescent="0.35"/>
    <row r="3" spans="2:6" ht="15" customHeight="1" x14ac:dyDescent="0.35"/>
    <row r="4" spans="2:6" ht="15" customHeight="1" x14ac:dyDescent="0.35"/>
    <row r="5" spans="2:6" ht="18.75" customHeight="1" x14ac:dyDescent="0.35">
      <c r="B5" s="37" t="s">
        <v>122</v>
      </c>
      <c r="C5" s="39" t="s">
        <v>0</v>
      </c>
    </row>
    <row r="6" spans="2:6" ht="18.75" customHeight="1" x14ac:dyDescent="0.35">
      <c r="B6" s="37" t="s">
        <v>2</v>
      </c>
      <c r="C6" s="39" t="s">
        <v>165</v>
      </c>
    </row>
    <row r="7" spans="2:6" ht="18.75" customHeight="1" x14ac:dyDescent="0.35">
      <c r="B7" s="37" t="s">
        <v>3</v>
      </c>
      <c r="C7" s="39" t="s">
        <v>163</v>
      </c>
    </row>
    <row r="8" spans="2:6" ht="18.75" customHeight="1" x14ac:dyDescent="0.35">
      <c r="B8" s="37" t="s">
        <v>4</v>
      </c>
      <c r="C8" s="39" t="s">
        <v>167</v>
      </c>
    </row>
    <row r="9" spans="2:6" ht="18.75" customHeight="1" x14ac:dyDescent="0.35">
      <c r="B9" s="37" t="s">
        <v>5</v>
      </c>
      <c r="C9" s="59" t="s">
        <v>151</v>
      </c>
    </row>
    <row r="10" spans="2:6" ht="18.75" customHeight="1" x14ac:dyDescent="0.35">
      <c r="B10" s="37" t="s">
        <v>121</v>
      </c>
      <c r="C10" s="60" t="s">
        <v>166</v>
      </c>
    </row>
    <row r="12" spans="2:6" ht="30" customHeight="1" x14ac:dyDescent="0.35">
      <c r="B12" s="40" t="s">
        <v>1</v>
      </c>
      <c r="C12" s="40" t="s">
        <v>127</v>
      </c>
      <c r="D12" s="48" t="s">
        <v>128</v>
      </c>
    </row>
    <row r="13" spans="2:6" ht="30" customHeight="1" x14ac:dyDescent="0.35">
      <c r="B13" s="41">
        <v>0.1</v>
      </c>
      <c r="C13" s="61">
        <v>45604</v>
      </c>
      <c r="D13" s="62" t="s">
        <v>269</v>
      </c>
    </row>
    <row r="14" spans="2:6" ht="30" customHeight="1" x14ac:dyDescent="0.35">
      <c r="B14" s="41">
        <v>1</v>
      </c>
      <c r="C14" s="61">
        <v>45605</v>
      </c>
      <c r="D14" s="62" t="s">
        <v>268</v>
      </c>
    </row>
    <row r="15" spans="2:6" ht="30" customHeight="1" x14ac:dyDescent="0.35">
      <c r="B15" s="41">
        <v>1.1000000000000001</v>
      </c>
      <c r="C15" s="61" t="s">
        <v>120</v>
      </c>
      <c r="D15" s="62" t="s">
        <v>120</v>
      </c>
    </row>
    <row r="16" spans="2:6" ht="30" customHeight="1" x14ac:dyDescent="0.35">
      <c r="B16" s="41">
        <v>1.2</v>
      </c>
      <c r="C16" s="61"/>
      <c r="D16" s="62"/>
    </row>
    <row r="17" spans="2:4" ht="30" customHeight="1" x14ac:dyDescent="0.35">
      <c r="B17" s="41">
        <v>1.3</v>
      </c>
      <c r="C17" s="61"/>
      <c r="D17" s="62"/>
    </row>
    <row r="18" spans="2:4" ht="30" customHeight="1" x14ac:dyDescent="0.35">
      <c r="B18" s="41">
        <v>1.4</v>
      </c>
      <c r="C18" s="61"/>
      <c r="D18" s="62"/>
    </row>
    <row r="19" spans="2:4" ht="30" customHeight="1" x14ac:dyDescent="0.35">
      <c r="B19" s="41">
        <v>1.5</v>
      </c>
      <c r="C19" s="61"/>
      <c r="D19" s="62"/>
    </row>
    <row r="20" spans="2:4" ht="30" customHeight="1" x14ac:dyDescent="0.35">
      <c r="B20" s="41"/>
      <c r="C20" s="42"/>
      <c r="D20" s="43"/>
    </row>
  </sheetData>
  <printOptions horizontalCentered="1"/>
  <pageMargins left="0.4" right="0.4" top="0.4" bottom="0.4" header="0.3" footer="0.3"/>
  <pageSetup scale="65" fitToHeight="0" orientation="landscape" r:id="rId1"/>
  <headerFooter differentFirst="1">
    <oddFoote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FC847-939D-48C6-87E7-D90231A5B908}">
  <sheetPr>
    <tabColor theme="0"/>
  </sheetPr>
  <dimension ref="A1:K110"/>
  <sheetViews>
    <sheetView tabSelected="1" zoomScale="63" zoomScaleNormal="63" workbookViewId="0">
      <pane ySplit="1" topLeftCell="A41" activePane="bottomLeft" state="frozen"/>
      <selection pane="bottomLeft" activeCell="F59" sqref="F59"/>
    </sheetView>
  </sheetViews>
  <sheetFormatPr defaultRowHeight="15" x14ac:dyDescent="0.35"/>
  <cols>
    <col min="1" max="1" width="104" bestFit="1" customWidth="1"/>
    <col min="2" max="2" width="0" hidden="1" customWidth="1"/>
    <col min="5" max="5" width="9.6328125" customWidth="1"/>
    <col min="8" max="11" width="11.26953125" bestFit="1" customWidth="1"/>
  </cols>
  <sheetData>
    <row r="1" spans="1:11" ht="30" x14ac:dyDescent="0.35">
      <c r="A1" s="1" t="s">
        <v>7</v>
      </c>
      <c r="B1" s="1" t="s">
        <v>22</v>
      </c>
      <c r="C1" s="1" t="s">
        <v>24</v>
      </c>
      <c r="D1" s="54"/>
      <c r="E1" s="1" t="s">
        <v>130</v>
      </c>
      <c r="F1" s="1" t="s">
        <v>131</v>
      </c>
      <c r="G1" s="1" t="s">
        <v>134</v>
      </c>
    </row>
    <row r="2" spans="1:11" x14ac:dyDescent="0.35">
      <c r="A2" s="50"/>
      <c r="B2" s="50"/>
      <c r="C2" s="50"/>
      <c r="D2" s="54"/>
      <c r="E2" s="50"/>
      <c r="F2" s="50"/>
      <c r="G2" s="50"/>
    </row>
    <row r="3" spans="1:11" ht="60" x14ac:dyDescent="0.35">
      <c r="A3" s="51" t="s">
        <v>165</v>
      </c>
      <c r="B3" s="51"/>
      <c r="C3" s="51"/>
      <c r="D3" s="54"/>
      <c r="E3" s="51"/>
      <c r="F3" s="51"/>
      <c r="G3" s="51"/>
      <c r="H3" s="57" t="s">
        <v>149</v>
      </c>
      <c r="I3" s="57" t="s">
        <v>150</v>
      </c>
      <c r="J3" s="57" t="s">
        <v>159</v>
      </c>
      <c r="K3" s="57" t="s">
        <v>160</v>
      </c>
    </row>
    <row r="4" spans="1:11" x14ac:dyDescent="0.35">
      <c r="A4" s="50" t="s">
        <v>137</v>
      </c>
      <c r="B4" s="50"/>
      <c r="C4" s="50"/>
      <c r="D4" s="54"/>
      <c r="E4" s="50">
        <f>SUM(E5+E107)</f>
        <v>624</v>
      </c>
      <c r="F4" s="50">
        <f>SUM(F5+F107)</f>
        <v>1313</v>
      </c>
      <c r="G4" s="50">
        <f>SUM(G5+G107)</f>
        <v>1937</v>
      </c>
      <c r="H4" s="32">
        <f>SUM(E4/60)</f>
        <v>10.4</v>
      </c>
      <c r="I4">
        <f>SUM(F5/60)</f>
        <v>17.216666666666665</v>
      </c>
      <c r="J4">
        <f>SUM(F107/60)</f>
        <v>4.666666666666667</v>
      </c>
      <c r="K4">
        <f>SUM(F109/60)</f>
        <v>27.283333333333335</v>
      </c>
    </row>
    <row r="5" spans="1:11" x14ac:dyDescent="0.35">
      <c r="A5" s="55" t="s">
        <v>132</v>
      </c>
      <c r="B5" s="52"/>
      <c r="C5" s="52"/>
      <c r="D5" s="54"/>
      <c r="E5" s="55">
        <f>SUM(E6:E101)</f>
        <v>604</v>
      </c>
      <c r="F5" s="55">
        <f>SUM(F6:F101)</f>
        <v>1033</v>
      </c>
      <c r="G5" s="55">
        <f>SUM(G6:G101)</f>
        <v>1637</v>
      </c>
    </row>
    <row r="6" spans="1:11" x14ac:dyDescent="0.35">
      <c r="A6" s="58" t="s">
        <v>168</v>
      </c>
      <c r="B6" s="58">
        <v>1</v>
      </c>
      <c r="C6" s="58">
        <v>1</v>
      </c>
      <c r="D6" s="54"/>
      <c r="E6" s="58">
        <v>2</v>
      </c>
      <c r="F6" s="58">
        <v>3</v>
      </c>
      <c r="G6">
        <f t="shared" ref="G6:G71" si="0">SUM(E6:F6)</f>
        <v>5</v>
      </c>
    </row>
    <row r="7" spans="1:11" x14ac:dyDescent="0.35">
      <c r="A7" s="58" t="s">
        <v>169</v>
      </c>
      <c r="B7" s="58">
        <v>1</v>
      </c>
      <c r="C7" s="58">
        <v>1</v>
      </c>
      <c r="D7" s="54"/>
      <c r="E7" s="58">
        <v>2</v>
      </c>
      <c r="F7" s="58">
        <v>3</v>
      </c>
      <c r="G7">
        <f t="shared" si="0"/>
        <v>5</v>
      </c>
    </row>
    <row r="8" spans="1:11" x14ac:dyDescent="0.35">
      <c r="A8" s="58" t="s">
        <v>170</v>
      </c>
      <c r="B8" s="58">
        <v>1</v>
      </c>
      <c r="C8" s="58">
        <v>1</v>
      </c>
      <c r="D8" s="54"/>
      <c r="E8" s="58">
        <v>3</v>
      </c>
      <c r="F8" s="58">
        <v>5</v>
      </c>
      <c r="G8">
        <f t="shared" si="0"/>
        <v>8</v>
      </c>
    </row>
    <row r="9" spans="1:11" x14ac:dyDescent="0.35">
      <c r="A9" s="58" t="s">
        <v>171</v>
      </c>
      <c r="B9" s="58">
        <v>1</v>
      </c>
      <c r="C9" s="58">
        <v>1</v>
      </c>
      <c r="D9" s="54"/>
      <c r="E9" s="58">
        <v>3</v>
      </c>
      <c r="F9" s="58">
        <v>5</v>
      </c>
      <c r="G9">
        <f t="shared" si="0"/>
        <v>8</v>
      </c>
    </row>
    <row r="10" spans="1:11" x14ac:dyDescent="0.35">
      <c r="A10" s="58" t="s">
        <v>172</v>
      </c>
      <c r="B10" s="58">
        <v>1</v>
      </c>
      <c r="C10" s="58">
        <v>1</v>
      </c>
      <c r="D10" s="54"/>
      <c r="E10" s="58">
        <v>4</v>
      </c>
      <c r="F10" s="58">
        <v>5</v>
      </c>
      <c r="G10">
        <f t="shared" si="0"/>
        <v>9</v>
      </c>
    </row>
    <row r="11" spans="1:11" x14ac:dyDescent="0.35">
      <c r="A11" s="58" t="s">
        <v>173</v>
      </c>
      <c r="B11" s="58">
        <v>1</v>
      </c>
      <c r="C11" s="58">
        <v>1</v>
      </c>
      <c r="D11" s="54"/>
      <c r="E11" s="58">
        <v>4</v>
      </c>
      <c r="F11" s="58">
        <v>8</v>
      </c>
      <c r="G11">
        <f t="shared" si="0"/>
        <v>12</v>
      </c>
    </row>
    <row r="12" spans="1:11" x14ac:dyDescent="0.35">
      <c r="A12" s="58" t="s">
        <v>174</v>
      </c>
      <c r="B12" s="58">
        <v>1</v>
      </c>
      <c r="C12" s="58">
        <v>1</v>
      </c>
      <c r="D12" s="54"/>
      <c r="E12" s="58">
        <v>4</v>
      </c>
      <c r="F12" s="58">
        <v>8</v>
      </c>
      <c r="G12">
        <f t="shared" si="0"/>
        <v>12</v>
      </c>
    </row>
    <row r="13" spans="1:11" x14ac:dyDescent="0.35">
      <c r="A13" s="58" t="s">
        <v>175</v>
      </c>
      <c r="C13" s="58">
        <v>1</v>
      </c>
      <c r="D13" s="54"/>
      <c r="E13" s="58">
        <v>2</v>
      </c>
      <c r="F13" s="58">
        <v>3</v>
      </c>
      <c r="G13">
        <f t="shared" si="0"/>
        <v>5</v>
      </c>
    </row>
    <row r="14" spans="1:11" x14ac:dyDescent="0.35">
      <c r="A14" s="58" t="s">
        <v>176</v>
      </c>
      <c r="B14">
        <v>1</v>
      </c>
      <c r="C14" s="58">
        <v>1</v>
      </c>
      <c r="D14" s="54"/>
      <c r="E14" s="58">
        <v>3</v>
      </c>
      <c r="F14" s="58">
        <v>5</v>
      </c>
      <c r="G14">
        <f t="shared" si="0"/>
        <v>8</v>
      </c>
    </row>
    <row r="15" spans="1:11" x14ac:dyDescent="0.35">
      <c r="A15" s="58" t="s">
        <v>177</v>
      </c>
      <c r="B15">
        <v>1</v>
      </c>
      <c r="C15" s="58">
        <v>1</v>
      </c>
      <c r="D15" s="54"/>
      <c r="E15" s="58">
        <v>4</v>
      </c>
      <c r="F15" s="58">
        <v>6</v>
      </c>
      <c r="G15">
        <f t="shared" si="0"/>
        <v>10</v>
      </c>
    </row>
    <row r="16" spans="1:11" x14ac:dyDescent="0.35">
      <c r="A16" s="58" t="s">
        <v>178</v>
      </c>
      <c r="B16">
        <v>1</v>
      </c>
      <c r="C16" s="58">
        <v>1</v>
      </c>
      <c r="D16" s="54"/>
      <c r="E16" s="58">
        <v>5</v>
      </c>
      <c r="F16" s="58">
        <v>8</v>
      </c>
      <c r="G16">
        <f t="shared" si="0"/>
        <v>13</v>
      </c>
    </row>
    <row r="17" spans="1:7" x14ac:dyDescent="0.35">
      <c r="A17" s="58" t="s">
        <v>179</v>
      </c>
      <c r="B17">
        <v>1</v>
      </c>
      <c r="C17" s="58">
        <v>1</v>
      </c>
      <c r="D17" s="54"/>
      <c r="E17" s="58">
        <v>5</v>
      </c>
      <c r="F17" s="58">
        <v>8</v>
      </c>
      <c r="G17">
        <f t="shared" si="0"/>
        <v>13</v>
      </c>
    </row>
    <row r="18" spans="1:7" x14ac:dyDescent="0.35">
      <c r="A18" s="58" t="s">
        <v>180</v>
      </c>
      <c r="B18">
        <v>1</v>
      </c>
      <c r="C18" s="58">
        <v>1</v>
      </c>
      <c r="D18" s="54"/>
      <c r="E18" s="58">
        <v>5</v>
      </c>
      <c r="F18" s="58">
        <v>8</v>
      </c>
      <c r="G18">
        <f t="shared" si="0"/>
        <v>13</v>
      </c>
    </row>
    <row r="19" spans="1:7" x14ac:dyDescent="0.35">
      <c r="A19" s="58" t="s">
        <v>181</v>
      </c>
      <c r="B19">
        <v>1</v>
      </c>
      <c r="C19" s="58">
        <v>1</v>
      </c>
      <c r="D19" s="54"/>
      <c r="E19" s="58">
        <v>2</v>
      </c>
      <c r="F19" s="58">
        <v>4</v>
      </c>
      <c r="G19">
        <f t="shared" si="0"/>
        <v>6</v>
      </c>
    </row>
    <row r="20" spans="1:7" x14ac:dyDescent="0.35">
      <c r="A20" s="58" t="s">
        <v>182</v>
      </c>
      <c r="B20">
        <v>1</v>
      </c>
      <c r="C20" s="58">
        <v>1</v>
      </c>
      <c r="D20" s="54"/>
      <c r="E20" s="58">
        <v>4</v>
      </c>
      <c r="F20" s="58">
        <v>6</v>
      </c>
      <c r="G20">
        <f t="shared" si="0"/>
        <v>10</v>
      </c>
    </row>
    <row r="21" spans="1:7" x14ac:dyDescent="0.35">
      <c r="A21" s="58" t="s">
        <v>183</v>
      </c>
      <c r="B21">
        <v>1</v>
      </c>
      <c r="C21" s="58">
        <v>1</v>
      </c>
      <c r="D21" s="54"/>
      <c r="E21" s="58">
        <v>2</v>
      </c>
      <c r="F21" s="58">
        <v>4</v>
      </c>
      <c r="G21">
        <f t="shared" si="0"/>
        <v>6</v>
      </c>
    </row>
    <row r="22" spans="1:7" x14ac:dyDescent="0.35">
      <c r="A22" s="58" t="s">
        <v>184</v>
      </c>
      <c r="B22">
        <v>1</v>
      </c>
      <c r="C22" s="58">
        <v>1</v>
      </c>
      <c r="D22" s="54"/>
      <c r="E22" s="58">
        <v>2</v>
      </c>
      <c r="F22" s="58">
        <v>5</v>
      </c>
      <c r="G22">
        <f t="shared" si="0"/>
        <v>7</v>
      </c>
    </row>
    <row r="23" spans="1:7" x14ac:dyDescent="0.35">
      <c r="A23" s="58" t="s">
        <v>185</v>
      </c>
      <c r="B23">
        <v>1</v>
      </c>
      <c r="C23" s="58">
        <v>1</v>
      </c>
      <c r="D23" s="54"/>
      <c r="E23" s="58">
        <v>3</v>
      </c>
      <c r="F23" s="58">
        <v>6</v>
      </c>
      <c r="G23">
        <f t="shared" si="0"/>
        <v>9</v>
      </c>
    </row>
    <row r="24" spans="1:7" x14ac:dyDescent="0.35">
      <c r="A24" s="58" t="s">
        <v>186</v>
      </c>
      <c r="B24">
        <v>1</v>
      </c>
      <c r="C24" s="58">
        <v>1</v>
      </c>
      <c r="D24" s="54"/>
      <c r="E24" s="58">
        <v>4</v>
      </c>
      <c r="F24" s="58">
        <v>8</v>
      </c>
      <c r="G24">
        <f t="shared" si="0"/>
        <v>12</v>
      </c>
    </row>
    <row r="25" spans="1:7" x14ac:dyDescent="0.35">
      <c r="A25" s="58" t="s">
        <v>187</v>
      </c>
      <c r="B25">
        <v>1</v>
      </c>
      <c r="C25" s="58">
        <v>1</v>
      </c>
      <c r="D25" s="54"/>
      <c r="E25" s="58">
        <v>2</v>
      </c>
      <c r="F25" s="58">
        <v>5</v>
      </c>
      <c r="G25">
        <f t="shared" si="0"/>
        <v>7</v>
      </c>
    </row>
    <row r="26" spans="1:7" x14ac:dyDescent="0.35">
      <c r="A26" s="58" t="s">
        <v>188</v>
      </c>
      <c r="B26">
        <v>1</v>
      </c>
      <c r="C26" s="58">
        <v>1</v>
      </c>
      <c r="D26" s="54"/>
      <c r="E26" s="58">
        <v>3</v>
      </c>
      <c r="F26" s="58">
        <v>4</v>
      </c>
      <c r="G26">
        <f t="shared" si="0"/>
        <v>7</v>
      </c>
    </row>
    <row r="27" spans="1:7" x14ac:dyDescent="0.35">
      <c r="A27" s="58" t="s">
        <v>189</v>
      </c>
      <c r="B27">
        <v>1</v>
      </c>
      <c r="C27" s="58">
        <v>1</v>
      </c>
      <c r="D27" s="54"/>
      <c r="E27" s="58">
        <v>5</v>
      </c>
      <c r="F27" s="58">
        <v>10</v>
      </c>
      <c r="G27">
        <f t="shared" si="0"/>
        <v>15</v>
      </c>
    </row>
    <row r="28" spans="1:7" x14ac:dyDescent="0.35">
      <c r="A28" s="58" t="s">
        <v>190</v>
      </c>
      <c r="B28">
        <v>1</v>
      </c>
      <c r="C28" s="58">
        <v>1</v>
      </c>
      <c r="D28" s="54"/>
      <c r="E28" s="58">
        <v>5</v>
      </c>
      <c r="F28" s="58">
        <v>8</v>
      </c>
      <c r="G28">
        <f t="shared" si="0"/>
        <v>13</v>
      </c>
    </row>
    <row r="29" spans="1:7" x14ac:dyDescent="0.35">
      <c r="A29" s="58" t="s">
        <v>191</v>
      </c>
      <c r="B29">
        <v>1</v>
      </c>
      <c r="C29" s="58">
        <v>1</v>
      </c>
      <c r="D29" s="54"/>
      <c r="E29" s="58">
        <v>5</v>
      </c>
      <c r="F29" s="58">
        <v>7</v>
      </c>
      <c r="G29">
        <f t="shared" si="0"/>
        <v>12</v>
      </c>
    </row>
    <row r="30" spans="1:7" x14ac:dyDescent="0.35">
      <c r="A30" s="58" t="s">
        <v>192</v>
      </c>
      <c r="B30">
        <v>1</v>
      </c>
      <c r="C30" s="58">
        <v>1</v>
      </c>
      <c r="D30" s="54"/>
      <c r="E30" s="58">
        <v>5</v>
      </c>
      <c r="F30" s="58">
        <v>10</v>
      </c>
      <c r="G30">
        <f t="shared" si="0"/>
        <v>15</v>
      </c>
    </row>
    <row r="31" spans="1:7" x14ac:dyDescent="0.35">
      <c r="A31" s="58" t="s">
        <v>193</v>
      </c>
      <c r="B31">
        <v>1</v>
      </c>
      <c r="C31" s="58">
        <v>1</v>
      </c>
      <c r="D31" s="54"/>
      <c r="E31" s="58">
        <v>2</v>
      </c>
      <c r="F31" s="58">
        <v>3</v>
      </c>
      <c r="G31">
        <f t="shared" si="0"/>
        <v>5</v>
      </c>
    </row>
    <row r="32" spans="1:7" x14ac:dyDescent="0.35">
      <c r="A32" s="58" t="s">
        <v>194</v>
      </c>
      <c r="B32">
        <v>1</v>
      </c>
      <c r="C32" s="58">
        <v>1</v>
      </c>
      <c r="D32" s="54"/>
      <c r="E32" s="58">
        <v>2</v>
      </c>
      <c r="F32" s="58">
        <v>4</v>
      </c>
      <c r="G32">
        <f t="shared" si="0"/>
        <v>6</v>
      </c>
    </row>
    <row r="33" spans="1:7" x14ac:dyDescent="0.35">
      <c r="A33" s="58" t="s">
        <v>195</v>
      </c>
      <c r="B33">
        <v>1</v>
      </c>
      <c r="C33" s="58">
        <v>1</v>
      </c>
      <c r="D33" s="54"/>
      <c r="E33" s="58">
        <v>4</v>
      </c>
      <c r="F33" s="58">
        <v>8</v>
      </c>
      <c r="G33">
        <f t="shared" si="0"/>
        <v>12</v>
      </c>
    </row>
    <row r="34" spans="1:7" x14ac:dyDescent="0.35">
      <c r="A34" s="58" t="s">
        <v>196</v>
      </c>
      <c r="B34">
        <v>1</v>
      </c>
      <c r="C34" s="58">
        <v>1</v>
      </c>
      <c r="D34" s="54"/>
      <c r="E34" s="58">
        <v>2</v>
      </c>
      <c r="F34" s="58">
        <v>3</v>
      </c>
      <c r="G34">
        <f t="shared" si="0"/>
        <v>5</v>
      </c>
    </row>
    <row r="35" spans="1:7" x14ac:dyDescent="0.35">
      <c r="A35" s="58" t="s">
        <v>197</v>
      </c>
      <c r="B35">
        <v>1</v>
      </c>
      <c r="C35" s="58">
        <v>1</v>
      </c>
      <c r="D35" s="54"/>
      <c r="E35" s="58">
        <v>2</v>
      </c>
      <c r="F35" s="58">
        <v>5</v>
      </c>
      <c r="G35">
        <f t="shared" si="0"/>
        <v>7</v>
      </c>
    </row>
    <row r="36" spans="1:7" x14ac:dyDescent="0.35">
      <c r="A36" s="58" t="s">
        <v>198</v>
      </c>
      <c r="B36">
        <v>1</v>
      </c>
      <c r="C36" s="58">
        <v>1</v>
      </c>
      <c r="D36" s="54"/>
      <c r="E36" s="58">
        <v>4</v>
      </c>
      <c r="F36" s="58">
        <v>10</v>
      </c>
      <c r="G36">
        <f t="shared" si="0"/>
        <v>14</v>
      </c>
    </row>
    <row r="37" spans="1:7" x14ac:dyDescent="0.35">
      <c r="A37" s="58" t="s">
        <v>199</v>
      </c>
      <c r="B37">
        <v>1</v>
      </c>
      <c r="C37" s="58">
        <v>1</v>
      </c>
      <c r="D37" s="54"/>
      <c r="E37" s="58">
        <v>4</v>
      </c>
      <c r="F37" s="58">
        <v>10</v>
      </c>
      <c r="G37">
        <f t="shared" si="0"/>
        <v>14</v>
      </c>
    </row>
    <row r="38" spans="1:7" x14ac:dyDescent="0.35">
      <c r="A38" s="58" t="s">
        <v>200</v>
      </c>
      <c r="B38">
        <v>1</v>
      </c>
      <c r="C38" s="58">
        <v>1</v>
      </c>
      <c r="D38" s="54"/>
      <c r="E38" s="58">
        <v>3</v>
      </c>
      <c r="F38" s="58">
        <v>6</v>
      </c>
      <c r="G38">
        <f t="shared" si="0"/>
        <v>9</v>
      </c>
    </row>
    <row r="39" spans="1:7" x14ac:dyDescent="0.35">
      <c r="A39" s="58" t="s">
        <v>201</v>
      </c>
      <c r="B39">
        <v>1</v>
      </c>
      <c r="C39" s="58">
        <v>1</v>
      </c>
      <c r="D39" s="54"/>
      <c r="E39" s="58">
        <v>2</v>
      </c>
      <c r="F39" s="58">
        <v>5</v>
      </c>
      <c r="G39">
        <f t="shared" si="0"/>
        <v>7</v>
      </c>
    </row>
    <row r="40" spans="1:7" x14ac:dyDescent="0.35">
      <c r="A40" s="58" t="s">
        <v>202</v>
      </c>
      <c r="B40">
        <v>1</v>
      </c>
      <c r="C40" s="58">
        <v>1</v>
      </c>
      <c r="D40" s="54"/>
      <c r="E40" s="58">
        <v>2</v>
      </c>
      <c r="F40" s="58">
        <v>5</v>
      </c>
      <c r="G40">
        <f t="shared" si="0"/>
        <v>7</v>
      </c>
    </row>
    <row r="41" spans="1:7" x14ac:dyDescent="0.35">
      <c r="A41" s="58" t="s">
        <v>203</v>
      </c>
      <c r="B41">
        <v>1</v>
      </c>
      <c r="C41" s="58">
        <v>1</v>
      </c>
      <c r="D41" s="54"/>
      <c r="E41" s="58">
        <v>2</v>
      </c>
      <c r="F41" s="58">
        <v>3</v>
      </c>
      <c r="G41">
        <f t="shared" si="0"/>
        <v>5</v>
      </c>
    </row>
    <row r="42" spans="1:7" x14ac:dyDescent="0.35">
      <c r="A42" s="58" t="s">
        <v>204</v>
      </c>
      <c r="B42">
        <v>1</v>
      </c>
      <c r="C42" s="58">
        <v>1</v>
      </c>
      <c r="D42" s="54"/>
      <c r="E42" s="58">
        <v>2</v>
      </c>
      <c r="F42" s="58">
        <v>4</v>
      </c>
      <c r="G42">
        <f t="shared" si="0"/>
        <v>6</v>
      </c>
    </row>
    <row r="43" spans="1:7" x14ac:dyDescent="0.35">
      <c r="A43" s="58" t="s">
        <v>205</v>
      </c>
      <c r="B43">
        <v>1</v>
      </c>
      <c r="C43" s="58">
        <v>1</v>
      </c>
      <c r="D43" s="54"/>
      <c r="E43" s="58">
        <v>4</v>
      </c>
      <c r="F43" s="58">
        <v>10</v>
      </c>
      <c r="G43">
        <f t="shared" si="0"/>
        <v>14</v>
      </c>
    </row>
    <row r="44" spans="1:7" x14ac:dyDescent="0.35">
      <c r="A44" s="58" t="s">
        <v>206</v>
      </c>
      <c r="B44">
        <v>1</v>
      </c>
      <c r="C44" s="58">
        <v>1</v>
      </c>
      <c r="D44" s="54"/>
      <c r="E44" s="58">
        <v>4</v>
      </c>
      <c r="F44" s="58">
        <v>10</v>
      </c>
      <c r="G44">
        <f t="shared" si="0"/>
        <v>14</v>
      </c>
    </row>
    <row r="45" spans="1:7" x14ac:dyDescent="0.35">
      <c r="A45" s="58" t="s">
        <v>207</v>
      </c>
      <c r="B45">
        <v>1</v>
      </c>
      <c r="C45" s="58">
        <v>1</v>
      </c>
      <c r="D45" s="54"/>
      <c r="E45" s="58">
        <v>4</v>
      </c>
      <c r="F45" s="58">
        <v>10</v>
      </c>
      <c r="G45">
        <f t="shared" si="0"/>
        <v>14</v>
      </c>
    </row>
    <row r="46" spans="1:7" x14ac:dyDescent="0.35">
      <c r="A46" s="58" t="s">
        <v>208</v>
      </c>
      <c r="B46">
        <v>1</v>
      </c>
      <c r="C46" s="58">
        <v>1</v>
      </c>
      <c r="D46" s="54"/>
      <c r="E46" s="58">
        <v>5</v>
      </c>
      <c r="F46" s="58">
        <v>10</v>
      </c>
      <c r="G46">
        <f t="shared" si="0"/>
        <v>15</v>
      </c>
    </row>
    <row r="47" spans="1:7" x14ac:dyDescent="0.35">
      <c r="A47" s="58" t="s">
        <v>209</v>
      </c>
      <c r="B47">
        <v>1</v>
      </c>
      <c r="C47" s="58">
        <v>1</v>
      </c>
      <c r="D47" s="54"/>
      <c r="E47" s="58">
        <v>4</v>
      </c>
      <c r="F47" s="58">
        <v>10</v>
      </c>
      <c r="G47">
        <f t="shared" si="0"/>
        <v>14</v>
      </c>
    </row>
    <row r="48" spans="1:7" x14ac:dyDescent="0.35">
      <c r="A48" s="58" t="s">
        <v>210</v>
      </c>
      <c r="B48">
        <v>1</v>
      </c>
      <c r="C48" s="58">
        <v>1</v>
      </c>
      <c r="D48" s="54"/>
      <c r="E48" s="58">
        <v>4</v>
      </c>
      <c r="F48" s="58">
        <v>10</v>
      </c>
      <c r="G48">
        <f t="shared" si="0"/>
        <v>14</v>
      </c>
    </row>
    <row r="49" spans="1:7" x14ac:dyDescent="0.35">
      <c r="A49" s="58" t="s">
        <v>211</v>
      </c>
      <c r="B49">
        <v>1</v>
      </c>
      <c r="C49" s="58">
        <v>1</v>
      </c>
      <c r="D49" s="54"/>
      <c r="E49" s="58">
        <v>4</v>
      </c>
      <c r="F49" s="58">
        <v>10</v>
      </c>
      <c r="G49">
        <f t="shared" si="0"/>
        <v>14</v>
      </c>
    </row>
    <row r="50" spans="1:7" x14ac:dyDescent="0.35">
      <c r="A50" s="58" t="s">
        <v>212</v>
      </c>
      <c r="B50">
        <v>1</v>
      </c>
      <c r="C50" s="58">
        <v>1</v>
      </c>
      <c r="D50" s="54"/>
      <c r="E50" s="58">
        <v>3</v>
      </c>
      <c r="F50" s="58">
        <v>5</v>
      </c>
      <c r="G50">
        <f t="shared" si="0"/>
        <v>8</v>
      </c>
    </row>
    <row r="51" spans="1:7" x14ac:dyDescent="0.35">
      <c r="A51" s="58" t="s">
        <v>213</v>
      </c>
      <c r="B51">
        <v>1</v>
      </c>
      <c r="C51" s="58">
        <v>1</v>
      </c>
      <c r="D51" s="54"/>
      <c r="E51" s="58">
        <v>3</v>
      </c>
      <c r="F51" s="58">
        <v>5</v>
      </c>
      <c r="G51">
        <f t="shared" si="0"/>
        <v>8</v>
      </c>
    </row>
    <row r="52" spans="1:7" x14ac:dyDescent="0.35">
      <c r="A52" s="58" t="s">
        <v>214</v>
      </c>
      <c r="B52">
        <v>1</v>
      </c>
      <c r="C52" s="58">
        <v>1</v>
      </c>
      <c r="D52" s="54"/>
      <c r="E52" s="58">
        <v>4</v>
      </c>
      <c r="F52" s="58">
        <v>10</v>
      </c>
      <c r="G52">
        <f t="shared" si="0"/>
        <v>14</v>
      </c>
    </row>
    <row r="53" spans="1:7" x14ac:dyDescent="0.35">
      <c r="A53" s="58" t="s">
        <v>215</v>
      </c>
      <c r="B53">
        <v>1</v>
      </c>
      <c r="C53" s="58">
        <v>1</v>
      </c>
      <c r="D53" s="54"/>
      <c r="E53" s="58">
        <v>4</v>
      </c>
      <c r="F53" s="58">
        <v>10</v>
      </c>
      <c r="G53">
        <f t="shared" si="0"/>
        <v>14</v>
      </c>
    </row>
    <row r="54" spans="1:7" x14ac:dyDescent="0.35">
      <c r="A54" s="58" t="s">
        <v>216</v>
      </c>
      <c r="B54">
        <v>1</v>
      </c>
      <c r="C54" s="58">
        <v>1</v>
      </c>
      <c r="D54" s="54"/>
      <c r="E54" s="58">
        <v>4</v>
      </c>
      <c r="F54" s="58">
        <v>8</v>
      </c>
      <c r="G54">
        <f t="shared" si="0"/>
        <v>12</v>
      </c>
    </row>
    <row r="55" spans="1:7" x14ac:dyDescent="0.35">
      <c r="A55" s="58" t="s">
        <v>217</v>
      </c>
      <c r="B55">
        <v>1</v>
      </c>
      <c r="C55" s="58">
        <v>1</v>
      </c>
      <c r="D55" s="54"/>
      <c r="E55" s="58">
        <v>4</v>
      </c>
      <c r="F55" s="58">
        <v>10</v>
      </c>
      <c r="G55">
        <f t="shared" si="0"/>
        <v>14</v>
      </c>
    </row>
    <row r="56" spans="1:7" x14ac:dyDescent="0.35">
      <c r="A56" s="58" t="s">
        <v>218</v>
      </c>
      <c r="B56">
        <v>1</v>
      </c>
      <c r="C56" s="58">
        <v>1</v>
      </c>
      <c r="D56" s="54"/>
      <c r="E56" s="58">
        <v>3</v>
      </c>
      <c r="F56" s="58">
        <v>5</v>
      </c>
      <c r="G56">
        <f t="shared" si="0"/>
        <v>8</v>
      </c>
    </row>
    <row r="57" spans="1:7" x14ac:dyDescent="0.35">
      <c r="A57" s="58" t="s">
        <v>219</v>
      </c>
      <c r="B57">
        <v>1</v>
      </c>
      <c r="C57" s="58">
        <v>1</v>
      </c>
      <c r="D57" s="54"/>
      <c r="E57" s="58">
        <v>3</v>
      </c>
      <c r="F57" s="58">
        <v>5</v>
      </c>
      <c r="G57">
        <f t="shared" si="0"/>
        <v>8</v>
      </c>
    </row>
    <row r="58" spans="1:7" x14ac:dyDescent="0.35">
      <c r="A58" s="58" t="s">
        <v>220</v>
      </c>
      <c r="B58">
        <v>1</v>
      </c>
      <c r="C58" s="58">
        <v>1</v>
      </c>
      <c r="D58" s="54"/>
      <c r="E58" s="58">
        <v>2</v>
      </c>
      <c r="F58" s="58">
        <v>5</v>
      </c>
      <c r="G58">
        <f t="shared" si="0"/>
        <v>7</v>
      </c>
    </row>
    <row r="59" spans="1:7" x14ac:dyDescent="0.35">
      <c r="A59" s="58" t="s">
        <v>221</v>
      </c>
      <c r="B59">
        <v>1</v>
      </c>
      <c r="C59" s="58">
        <v>1</v>
      </c>
      <c r="D59" s="54"/>
      <c r="E59" s="58">
        <v>4</v>
      </c>
      <c r="F59" s="58">
        <v>10</v>
      </c>
      <c r="G59">
        <f t="shared" si="0"/>
        <v>14</v>
      </c>
    </row>
    <row r="60" spans="1:7" x14ac:dyDescent="0.35">
      <c r="A60" s="58" t="s">
        <v>222</v>
      </c>
      <c r="B60">
        <v>1</v>
      </c>
      <c r="C60" s="58">
        <v>1</v>
      </c>
      <c r="D60" s="54"/>
      <c r="E60" s="58">
        <v>4</v>
      </c>
      <c r="F60" s="58">
        <v>10</v>
      </c>
      <c r="G60">
        <f t="shared" si="0"/>
        <v>14</v>
      </c>
    </row>
    <row r="61" spans="1:7" x14ac:dyDescent="0.35">
      <c r="A61" s="58" t="s">
        <v>223</v>
      </c>
      <c r="B61">
        <v>1</v>
      </c>
      <c r="C61" s="58">
        <v>1</v>
      </c>
      <c r="D61" s="54"/>
      <c r="E61" s="58">
        <v>4</v>
      </c>
      <c r="F61" s="58">
        <v>8</v>
      </c>
      <c r="G61">
        <f t="shared" si="0"/>
        <v>12</v>
      </c>
    </row>
    <row r="62" spans="1:7" x14ac:dyDescent="0.35">
      <c r="A62" s="58" t="s">
        <v>224</v>
      </c>
      <c r="B62">
        <v>1</v>
      </c>
      <c r="C62" s="58">
        <v>1</v>
      </c>
      <c r="D62" s="54"/>
      <c r="E62" s="58">
        <v>3</v>
      </c>
      <c r="F62" s="58">
        <v>5</v>
      </c>
      <c r="G62">
        <f t="shared" si="0"/>
        <v>8</v>
      </c>
    </row>
    <row r="63" spans="1:7" x14ac:dyDescent="0.35">
      <c r="A63" s="58" t="s">
        <v>225</v>
      </c>
      <c r="B63">
        <v>1</v>
      </c>
      <c r="C63" s="58">
        <v>1</v>
      </c>
      <c r="D63" s="54"/>
      <c r="E63" s="58">
        <v>5</v>
      </c>
      <c r="F63" s="58">
        <v>10</v>
      </c>
      <c r="G63">
        <f t="shared" si="0"/>
        <v>15</v>
      </c>
    </row>
    <row r="64" spans="1:7" x14ac:dyDescent="0.35">
      <c r="A64" s="58" t="s">
        <v>226</v>
      </c>
      <c r="B64">
        <v>1</v>
      </c>
      <c r="C64" s="58">
        <v>1</v>
      </c>
      <c r="D64" s="54"/>
      <c r="E64" s="58">
        <v>5</v>
      </c>
      <c r="F64" s="58">
        <v>10</v>
      </c>
      <c r="G64">
        <f t="shared" si="0"/>
        <v>15</v>
      </c>
    </row>
    <row r="65" spans="1:7" x14ac:dyDescent="0.35">
      <c r="A65" s="58" t="s">
        <v>227</v>
      </c>
      <c r="B65">
        <v>1</v>
      </c>
      <c r="C65" s="58">
        <v>1</v>
      </c>
      <c r="D65" s="54"/>
      <c r="E65" s="58">
        <v>5</v>
      </c>
      <c r="F65" s="58">
        <v>12</v>
      </c>
      <c r="G65">
        <f t="shared" si="0"/>
        <v>17</v>
      </c>
    </row>
    <row r="66" spans="1:7" x14ac:dyDescent="0.35">
      <c r="A66" s="58" t="s">
        <v>228</v>
      </c>
      <c r="B66">
        <v>1</v>
      </c>
      <c r="C66" s="58">
        <v>1</v>
      </c>
      <c r="D66" s="54"/>
      <c r="E66" s="58">
        <v>10</v>
      </c>
      <c r="F66" s="58">
        <v>16</v>
      </c>
      <c r="G66">
        <f t="shared" si="0"/>
        <v>26</v>
      </c>
    </row>
    <row r="67" spans="1:7" x14ac:dyDescent="0.35">
      <c r="A67" s="58" t="s">
        <v>229</v>
      </c>
      <c r="B67">
        <v>1</v>
      </c>
      <c r="C67" s="58">
        <v>1</v>
      </c>
      <c r="D67" s="54"/>
      <c r="E67" s="58">
        <v>10</v>
      </c>
      <c r="F67" s="58">
        <v>16</v>
      </c>
      <c r="G67">
        <f t="shared" si="0"/>
        <v>26</v>
      </c>
    </row>
    <row r="68" spans="1:7" x14ac:dyDescent="0.35">
      <c r="A68" s="58" t="s">
        <v>230</v>
      </c>
      <c r="B68">
        <v>1</v>
      </c>
      <c r="C68" s="58">
        <v>1</v>
      </c>
      <c r="D68" s="54"/>
      <c r="E68" s="58">
        <v>10</v>
      </c>
      <c r="F68" s="58">
        <v>18</v>
      </c>
      <c r="G68">
        <f t="shared" si="0"/>
        <v>28</v>
      </c>
    </row>
    <row r="69" spans="1:7" x14ac:dyDescent="0.35">
      <c r="A69" s="58" t="s">
        <v>231</v>
      </c>
      <c r="B69">
        <v>1</v>
      </c>
      <c r="C69" s="58">
        <v>1</v>
      </c>
      <c r="D69" s="54"/>
      <c r="E69" s="58">
        <v>10</v>
      </c>
      <c r="F69" s="58">
        <v>16</v>
      </c>
      <c r="G69">
        <f t="shared" si="0"/>
        <v>26</v>
      </c>
    </row>
    <row r="70" spans="1:7" x14ac:dyDescent="0.35">
      <c r="A70" s="58" t="s">
        <v>232</v>
      </c>
      <c r="B70">
        <v>1</v>
      </c>
      <c r="C70" s="58">
        <v>1</v>
      </c>
      <c r="D70" s="54"/>
      <c r="E70" s="58">
        <v>10</v>
      </c>
      <c r="F70" s="58">
        <v>16</v>
      </c>
      <c r="G70">
        <f t="shared" si="0"/>
        <v>26</v>
      </c>
    </row>
    <row r="71" spans="1:7" x14ac:dyDescent="0.35">
      <c r="A71" s="58" t="s">
        <v>233</v>
      </c>
      <c r="B71">
        <v>1</v>
      </c>
      <c r="C71" s="58">
        <v>1</v>
      </c>
      <c r="D71" s="54"/>
      <c r="E71" s="58">
        <v>12</v>
      </c>
      <c r="F71" s="58">
        <v>18</v>
      </c>
      <c r="G71">
        <f t="shared" si="0"/>
        <v>30</v>
      </c>
    </row>
    <row r="72" spans="1:7" x14ac:dyDescent="0.35">
      <c r="A72" s="58" t="s">
        <v>234</v>
      </c>
      <c r="B72">
        <v>1</v>
      </c>
      <c r="C72" s="58">
        <v>1</v>
      </c>
      <c r="D72" s="54"/>
      <c r="E72" s="58">
        <v>10</v>
      </c>
      <c r="F72" s="58">
        <v>18</v>
      </c>
      <c r="G72">
        <f t="shared" ref="G72:G106" si="1">SUM(E72:F72)</f>
        <v>28</v>
      </c>
    </row>
    <row r="73" spans="1:7" x14ac:dyDescent="0.35">
      <c r="A73" s="58" t="s">
        <v>235</v>
      </c>
      <c r="B73">
        <v>1</v>
      </c>
      <c r="C73" s="58">
        <v>1</v>
      </c>
      <c r="D73" s="54"/>
      <c r="E73" s="58">
        <v>12</v>
      </c>
      <c r="F73" s="58">
        <v>19</v>
      </c>
      <c r="G73">
        <f t="shared" si="1"/>
        <v>31</v>
      </c>
    </row>
    <row r="74" spans="1:7" x14ac:dyDescent="0.35">
      <c r="A74" s="58" t="s">
        <v>236</v>
      </c>
      <c r="B74">
        <v>1</v>
      </c>
      <c r="C74" s="58">
        <v>1</v>
      </c>
      <c r="D74" s="54"/>
      <c r="E74" s="58">
        <v>10</v>
      </c>
      <c r="F74" s="58">
        <v>16</v>
      </c>
      <c r="G74">
        <f t="shared" si="1"/>
        <v>26</v>
      </c>
    </row>
    <row r="75" spans="1:7" x14ac:dyDescent="0.35">
      <c r="A75" s="58" t="s">
        <v>237</v>
      </c>
      <c r="B75">
        <v>1</v>
      </c>
      <c r="C75" s="58">
        <v>1</v>
      </c>
      <c r="D75" s="54"/>
      <c r="E75" s="58">
        <v>10</v>
      </c>
      <c r="F75" s="58">
        <v>16</v>
      </c>
      <c r="G75">
        <f t="shared" si="1"/>
        <v>26</v>
      </c>
    </row>
    <row r="76" spans="1:7" x14ac:dyDescent="0.35">
      <c r="A76" s="58" t="s">
        <v>238</v>
      </c>
      <c r="B76">
        <v>1</v>
      </c>
      <c r="C76" s="58">
        <v>1</v>
      </c>
      <c r="D76" s="54"/>
      <c r="E76" s="58">
        <v>12</v>
      </c>
      <c r="F76" s="58">
        <v>18</v>
      </c>
      <c r="G76">
        <f t="shared" si="1"/>
        <v>30</v>
      </c>
    </row>
    <row r="77" spans="1:7" x14ac:dyDescent="0.35">
      <c r="A77" s="58" t="s">
        <v>239</v>
      </c>
      <c r="B77">
        <v>1</v>
      </c>
      <c r="C77" s="58">
        <v>1</v>
      </c>
      <c r="D77" s="54"/>
      <c r="E77" s="58">
        <v>10</v>
      </c>
      <c r="F77" s="58">
        <v>16</v>
      </c>
      <c r="G77">
        <f t="shared" si="1"/>
        <v>26</v>
      </c>
    </row>
    <row r="78" spans="1:7" x14ac:dyDescent="0.35">
      <c r="A78" s="58" t="s">
        <v>240</v>
      </c>
      <c r="B78">
        <v>1</v>
      </c>
      <c r="C78" s="58">
        <v>1</v>
      </c>
      <c r="D78" s="54"/>
      <c r="E78" s="58">
        <v>10</v>
      </c>
      <c r="F78" s="58">
        <v>16</v>
      </c>
      <c r="G78">
        <f t="shared" si="1"/>
        <v>26</v>
      </c>
    </row>
    <row r="79" spans="1:7" x14ac:dyDescent="0.35">
      <c r="A79" s="58" t="s">
        <v>241</v>
      </c>
      <c r="B79">
        <v>1</v>
      </c>
      <c r="C79" s="58">
        <v>1</v>
      </c>
      <c r="D79" s="54"/>
      <c r="E79" s="58">
        <v>12</v>
      </c>
      <c r="F79" s="58">
        <v>18</v>
      </c>
      <c r="G79">
        <f t="shared" si="1"/>
        <v>30</v>
      </c>
    </row>
    <row r="80" spans="1:7" x14ac:dyDescent="0.35">
      <c r="A80" s="58" t="s">
        <v>242</v>
      </c>
      <c r="B80">
        <v>1</v>
      </c>
      <c r="C80" s="58">
        <v>1</v>
      </c>
      <c r="D80" s="54"/>
      <c r="E80" s="58">
        <v>12</v>
      </c>
      <c r="F80" s="58">
        <v>18</v>
      </c>
      <c r="G80">
        <f t="shared" si="1"/>
        <v>30</v>
      </c>
    </row>
    <row r="81" spans="1:7" x14ac:dyDescent="0.35">
      <c r="A81" s="58" t="s">
        <v>243</v>
      </c>
      <c r="B81">
        <v>1</v>
      </c>
      <c r="C81" s="58">
        <v>1</v>
      </c>
      <c r="D81" s="54"/>
      <c r="E81" s="58">
        <v>12</v>
      </c>
      <c r="F81" s="58">
        <v>18</v>
      </c>
      <c r="G81">
        <f t="shared" si="1"/>
        <v>30</v>
      </c>
    </row>
    <row r="82" spans="1:7" x14ac:dyDescent="0.35">
      <c r="A82" s="58" t="s">
        <v>244</v>
      </c>
      <c r="B82">
        <v>1</v>
      </c>
      <c r="C82" s="58">
        <v>1</v>
      </c>
      <c r="D82" s="54"/>
      <c r="E82" s="58">
        <v>10</v>
      </c>
      <c r="F82" s="58">
        <v>16</v>
      </c>
      <c r="G82">
        <f t="shared" si="1"/>
        <v>26</v>
      </c>
    </row>
    <row r="83" spans="1:7" x14ac:dyDescent="0.35">
      <c r="A83" s="58" t="s">
        <v>245</v>
      </c>
      <c r="B83">
        <v>1</v>
      </c>
      <c r="C83" s="58">
        <v>1</v>
      </c>
      <c r="D83" s="54"/>
      <c r="E83" s="58">
        <v>10</v>
      </c>
      <c r="F83" s="58">
        <v>16</v>
      </c>
      <c r="G83">
        <f t="shared" si="1"/>
        <v>26</v>
      </c>
    </row>
    <row r="84" spans="1:7" x14ac:dyDescent="0.35">
      <c r="A84" s="58" t="s">
        <v>246</v>
      </c>
      <c r="B84">
        <v>1</v>
      </c>
      <c r="C84" s="58">
        <v>1</v>
      </c>
      <c r="D84" s="54"/>
      <c r="E84" s="58">
        <v>12</v>
      </c>
      <c r="F84" s="58">
        <v>18</v>
      </c>
      <c r="G84">
        <f t="shared" si="1"/>
        <v>30</v>
      </c>
    </row>
    <row r="85" spans="1:7" x14ac:dyDescent="0.35">
      <c r="A85" s="58" t="s">
        <v>247</v>
      </c>
      <c r="B85">
        <v>1</v>
      </c>
      <c r="C85" s="58">
        <v>1</v>
      </c>
      <c r="D85" s="54"/>
      <c r="E85" s="58">
        <v>12</v>
      </c>
      <c r="F85" s="58">
        <v>18</v>
      </c>
      <c r="G85">
        <f t="shared" si="1"/>
        <v>30</v>
      </c>
    </row>
    <row r="86" spans="1:7" x14ac:dyDescent="0.35">
      <c r="A86" s="58" t="s">
        <v>248</v>
      </c>
      <c r="B86">
        <v>1</v>
      </c>
      <c r="C86" s="58">
        <v>1</v>
      </c>
      <c r="D86" s="54"/>
      <c r="E86" s="58">
        <v>12</v>
      </c>
      <c r="F86" s="58">
        <v>18</v>
      </c>
      <c r="G86">
        <f t="shared" si="1"/>
        <v>30</v>
      </c>
    </row>
    <row r="87" spans="1:7" x14ac:dyDescent="0.35">
      <c r="A87" s="58" t="s">
        <v>249</v>
      </c>
      <c r="B87">
        <v>1</v>
      </c>
      <c r="C87" s="58">
        <v>1</v>
      </c>
      <c r="D87" s="54"/>
      <c r="E87" s="58">
        <v>12</v>
      </c>
      <c r="F87" s="58">
        <v>18</v>
      </c>
      <c r="G87">
        <f t="shared" si="1"/>
        <v>30</v>
      </c>
    </row>
    <row r="88" spans="1:7" x14ac:dyDescent="0.35">
      <c r="A88" s="58" t="s">
        <v>250</v>
      </c>
      <c r="B88">
        <v>1</v>
      </c>
      <c r="C88" s="58">
        <v>2</v>
      </c>
      <c r="D88" s="54"/>
      <c r="E88" s="58">
        <v>10</v>
      </c>
      <c r="F88" s="58">
        <v>16</v>
      </c>
      <c r="G88">
        <f t="shared" si="1"/>
        <v>26</v>
      </c>
    </row>
    <row r="89" spans="1:7" x14ac:dyDescent="0.35">
      <c r="A89" s="58" t="s">
        <v>251</v>
      </c>
      <c r="B89">
        <v>1</v>
      </c>
      <c r="C89" s="58">
        <v>1</v>
      </c>
      <c r="D89" s="54"/>
      <c r="E89" s="58">
        <v>12</v>
      </c>
      <c r="F89" s="58">
        <v>18</v>
      </c>
      <c r="G89">
        <f t="shared" si="1"/>
        <v>30</v>
      </c>
    </row>
    <row r="90" spans="1:7" x14ac:dyDescent="0.35">
      <c r="A90" s="58" t="s">
        <v>252</v>
      </c>
      <c r="B90">
        <v>1</v>
      </c>
      <c r="C90" s="58">
        <v>1</v>
      </c>
      <c r="D90" s="54"/>
      <c r="E90" s="58">
        <v>10</v>
      </c>
      <c r="F90" s="58">
        <v>16</v>
      </c>
      <c r="G90">
        <f t="shared" si="1"/>
        <v>26</v>
      </c>
    </row>
    <row r="91" spans="1:7" x14ac:dyDescent="0.35">
      <c r="A91" s="58" t="s">
        <v>253</v>
      </c>
      <c r="B91">
        <v>1</v>
      </c>
      <c r="C91" s="58">
        <v>1</v>
      </c>
      <c r="D91" s="54"/>
      <c r="E91" s="58">
        <v>10</v>
      </c>
      <c r="F91" s="58">
        <v>16</v>
      </c>
      <c r="G91">
        <f t="shared" si="1"/>
        <v>26</v>
      </c>
    </row>
    <row r="92" spans="1:7" x14ac:dyDescent="0.35">
      <c r="A92" s="58" t="s">
        <v>254</v>
      </c>
      <c r="B92">
        <v>1</v>
      </c>
      <c r="C92" s="58">
        <v>1</v>
      </c>
      <c r="D92" s="54"/>
      <c r="E92" s="58">
        <v>12</v>
      </c>
      <c r="F92" s="58">
        <v>18</v>
      </c>
      <c r="G92">
        <f t="shared" si="1"/>
        <v>30</v>
      </c>
    </row>
    <row r="93" spans="1:7" x14ac:dyDescent="0.35">
      <c r="A93" s="58" t="s">
        <v>255</v>
      </c>
      <c r="C93" s="58">
        <v>1</v>
      </c>
      <c r="D93" s="54"/>
      <c r="E93" s="58">
        <v>12</v>
      </c>
      <c r="F93" s="58">
        <v>18</v>
      </c>
      <c r="G93">
        <f t="shared" si="1"/>
        <v>30</v>
      </c>
    </row>
    <row r="94" spans="1:7" x14ac:dyDescent="0.35">
      <c r="A94" s="58" t="s">
        <v>256</v>
      </c>
      <c r="B94">
        <v>1</v>
      </c>
      <c r="C94" s="58">
        <v>1</v>
      </c>
      <c r="D94" s="54"/>
      <c r="E94" s="58">
        <v>12</v>
      </c>
      <c r="F94" s="58">
        <v>18</v>
      </c>
      <c r="G94">
        <f t="shared" si="1"/>
        <v>30</v>
      </c>
    </row>
    <row r="95" spans="1:7" x14ac:dyDescent="0.35">
      <c r="A95" s="58" t="s">
        <v>257</v>
      </c>
      <c r="B95">
        <v>1</v>
      </c>
      <c r="C95" s="58">
        <v>1</v>
      </c>
      <c r="D95" s="54"/>
      <c r="E95" s="58">
        <v>12</v>
      </c>
      <c r="F95" s="58">
        <v>18</v>
      </c>
      <c r="G95">
        <f t="shared" si="1"/>
        <v>30</v>
      </c>
    </row>
    <row r="96" spans="1:7" x14ac:dyDescent="0.35">
      <c r="A96" s="58" t="s">
        <v>258</v>
      </c>
      <c r="B96">
        <v>1</v>
      </c>
      <c r="C96" s="58">
        <v>1</v>
      </c>
      <c r="D96" s="54"/>
      <c r="E96" s="58">
        <v>12</v>
      </c>
      <c r="F96" s="58">
        <v>18</v>
      </c>
      <c r="G96">
        <f t="shared" si="1"/>
        <v>30</v>
      </c>
    </row>
    <row r="97" spans="1:7" x14ac:dyDescent="0.35">
      <c r="A97" s="58" t="s">
        <v>259</v>
      </c>
      <c r="B97">
        <v>1</v>
      </c>
      <c r="C97" s="58">
        <v>1</v>
      </c>
      <c r="D97" s="54"/>
      <c r="E97" s="58">
        <v>10</v>
      </c>
      <c r="F97" s="58">
        <v>16</v>
      </c>
      <c r="G97">
        <f t="shared" si="1"/>
        <v>26</v>
      </c>
    </row>
    <row r="98" spans="1:7" x14ac:dyDescent="0.35">
      <c r="A98" s="58" t="s">
        <v>260</v>
      </c>
      <c r="B98">
        <v>1</v>
      </c>
      <c r="C98" s="58">
        <v>1</v>
      </c>
      <c r="D98" s="54"/>
      <c r="E98" s="58">
        <v>10</v>
      </c>
      <c r="F98" s="58">
        <v>16</v>
      </c>
      <c r="G98">
        <f t="shared" si="1"/>
        <v>26</v>
      </c>
    </row>
    <row r="99" spans="1:7" x14ac:dyDescent="0.35">
      <c r="A99" s="58" t="s">
        <v>261</v>
      </c>
      <c r="B99">
        <v>1</v>
      </c>
      <c r="C99" s="58">
        <v>1</v>
      </c>
      <c r="D99" s="54"/>
      <c r="E99" s="58">
        <v>10</v>
      </c>
      <c r="F99" s="58">
        <v>16</v>
      </c>
      <c r="G99">
        <f t="shared" si="1"/>
        <v>26</v>
      </c>
    </row>
    <row r="100" spans="1:7" x14ac:dyDescent="0.35">
      <c r="A100" s="58" t="s">
        <v>262</v>
      </c>
      <c r="B100">
        <v>1</v>
      </c>
      <c r="C100" s="58">
        <v>1</v>
      </c>
      <c r="D100" s="54"/>
      <c r="E100" s="58">
        <v>12</v>
      </c>
      <c r="F100" s="58">
        <v>18</v>
      </c>
      <c r="G100">
        <f t="shared" si="1"/>
        <v>30</v>
      </c>
    </row>
    <row r="101" spans="1:7" x14ac:dyDescent="0.35">
      <c r="A101" s="58" t="s">
        <v>263</v>
      </c>
      <c r="B101">
        <v>1</v>
      </c>
      <c r="C101" s="58">
        <v>1</v>
      </c>
      <c r="D101" s="54"/>
      <c r="E101" s="58">
        <v>12</v>
      </c>
      <c r="F101" s="58">
        <v>18</v>
      </c>
      <c r="G101">
        <f t="shared" si="1"/>
        <v>30</v>
      </c>
    </row>
    <row r="102" spans="1:7" x14ac:dyDescent="0.35">
      <c r="A102" s="58" t="s">
        <v>264</v>
      </c>
      <c r="C102" s="58">
        <v>1</v>
      </c>
      <c r="D102" s="54"/>
      <c r="E102" s="58">
        <v>12</v>
      </c>
      <c r="F102" s="58">
        <v>18</v>
      </c>
      <c r="G102">
        <f t="shared" si="1"/>
        <v>30</v>
      </c>
    </row>
    <row r="103" spans="1:7" x14ac:dyDescent="0.35">
      <c r="A103" s="58" t="s">
        <v>265</v>
      </c>
      <c r="C103" s="58">
        <v>1</v>
      </c>
      <c r="D103" s="54"/>
      <c r="E103" s="58">
        <v>12</v>
      </c>
      <c r="F103" s="58">
        <v>18</v>
      </c>
      <c r="G103">
        <f t="shared" si="1"/>
        <v>30</v>
      </c>
    </row>
    <row r="104" spans="1:7" x14ac:dyDescent="0.35">
      <c r="A104" s="58" t="s">
        <v>266</v>
      </c>
      <c r="C104" s="58">
        <v>1</v>
      </c>
      <c r="D104" s="54"/>
      <c r="E104" s="58">
        <v>12</v>
      </c>
      <c r="F104" s="58">
        <v>18</v>
      </c>
      <c r="G104">
        <f t="shared" si="1"/>
        <v>30</v>
      </c>
    </row>
    <row r="105" spans="1:7" x14ac:dyDescent="0.35">
      <c r="A105" s="58" t="s">
        <v>267</v>
      </c>
      <c r="C105" s="58"/>
      <c r="D105" s="54"/>
      <c r="E105" s="58">
        <v>12</v>
      </c>
      <c r="F105" s="58">
        <v>18</v>
      </c>
      <c r="G105">
        <f t="shared" si="1"/>
        <v>30</v>
      </c>
    </row>
    <row r="106" spans="1:7" x14ac:dyDescent="0.35">
      <c r="A106" s="50"/>
      <c r="B106" s="50"/>
      <c r="C106" s="50"/>
      <c r="D106" s="54"/>
      <c r="E106" s="50"/>
      <c r="F106" s="50"/>
      <c r="G106" s="50"/>
    </row>
    <row r="107" spans="1:7" x14ac:dyDescent="0.35">
      <c r="A107" s="53" t="s">
        <v>133</v>
      </c>
      <c r="B107" s="52"/>
      <c r="C107" s="52"/>
      <c r="D107" s="54"/>
      <c r="E107" s="55">
        <f>SUM(E108:E108)</f>
        <v>20</v>
      </c>
      <c r="F107" s="55">
        <f>SUM(F108:F108)</f>
        <v>280</v>
      </c>
      <c r="G107" s="55">
        <f>SUM(G108:G108)</f>
        <v>300</v>
      </c>
    </row>
    <row r="108" spans="1:7" ht="30" x14ac:dyDescent="0.35">
      <c r="A108" s="63" t="s">
        <v>145</v>
      </c>
      <c r="B108" s="63">
        <v>2</v>
      </c>
      <c r="C108" s="63">
        <v>1</v>
      </c>
      <c r="D108" s="54"/>
      <c r="E108" s="63">
        <v>20</v>
      </c>
      <c r="F108" s="63">
        <v>280</v>
      </c>
      <c r="G108" s="63">
        <f t="shared" ref="G108" si="2">SUM(E108:F108)</f>
        <v>300</v>
      </c>
    </row>
    <row r="109" spans="1:7" x14ac:dyDescent="0.35">
      <c r="A109" s="53" t="s">
        <v>155</v>
      </c>
      <c r="B109" s="52"/>
      <c r="C109" s="52"/>
      <c r="D109" s="54"/>
      <c r="E109" s="55">
        <f>SUM(E110:E110)</f>
        <v>0</v>
      </c>
      <c r="F109" s="55">
        <f>SUM(F110:F110)</f>
        <v>1637</v>
      </c>
      <c r="G109" s="55">
        <f>SUM(G110:G110)</f>
        <v>1637</v>
      </c>
    </row>
    <row r="110" spans="1:7" x14ac:dyDescent="0.35">
      <c r="A110" s="63" t="s">
        <v>156</v>
      </c>
      <c r="B110" s="63">
        <v>2</v>
      </c>
      <c r="C110" s="63">
        <v>1</v>
      </c>
      <c r="D110" s="54"/>
      <c r="E110" s="63">
        <v>0</v>
      </c>
      <c r="F110" s="63">
        <f>SUM(G5)</f>
        <v>1637</v>
      </c>
      <c r="G110" s="63">
        <f t="shared" ref="G110" si="3">SUM(E110:F110)</f>
        <v>1637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9D4CF-04D9-4050-B1A6-7134675CC3D2}">
  <sheetPr>
    <tabColor theme="3" tint="-0.249977111117893"/>
    <outlinePr summaryBelow="0"/>
  </sheetPr>
  <dimension ref="A1:W320"/>
  <sheetViews>
    <sheetView topLeftCell="A43" zoomScale="90" zoomScaleNormal="90" workbookViewId="0">
      <selection activeCell="T4" sqref="T4"/>
    </sheetView>
  </sheetViews>
  <sheetFormatPr defaultRowHeight="15" outlineLevelRow="1" x14ac:dyDescent="0.35"/>
  <cols>
    <col min="1" max="1" width="6.6328125" style="3" bestFit="1" customWidth="1"/>
    <col min="2" max="2" width="32.453125" bestFit="1" customWidth="1"/>
    <col min="3" max="3" width="10.1796875" bestFit="1" customWidth="1"/>
    <col min="4" max="4" width="5.6328125" style="15" hidden="1" customWidth="1"/>
    <col min="5" max="5" width="10.1796875" bestFit="1" customWidth="1"/>
    <col min="6" max="6" width="5.6328125" style="15" hidden="1" customWidth="1"/>
    <col min="7" max="7" width="12.1796875" bestFit="1" customWidth="1"/>
    <col min="8" max="8" width="4.54296875" style="15" hidden="1" customWidth="1"/>
    <col min="9" max="9" width="12.1796875" bestFit="1" customWidth="1"/>
    <col min="10" max="10" width="5.6328125" style="15" hidden="1" customWidth="1"/>
    <col min="11" max="11" width="12.6328125" bestFit="1" customWidth="1"/>
    <col min="12" max="12" width="5.6328125" style="15" hidden="1" customWidth="1"/>
    <col min="13" max="13" width="12.6328125" bestFit="1" customWidth="1"/>
    <col min="14" max="14" width="5.6328125" style="15" hidden="1" customWidth="1"/>
    <col min="15" max="15" width="10.1796875" bestFit="1" customWidth="1"/>
    <col min="16" max="16" width="5.6328125" style="15" hidden="1" customWidth="1"/>
    <col min="17" max="17" width="10" bestFit="1" customWidth="1"/>
    <col min="18" max="18" width="5.6328125" style="15" hidden="1" customWidth="1"/>
    <col min="19" max="19" width="10.1796875" bestFit="1" customWidth="1"/>
    <col min="20" max="20" width="13.36328125" style="12" bestFit="1" customWidth="1"/>
    <col min="21" max="22" width="9.54296875" bestFit="1" customWidth="1"/>
  </cols>
  <sheetData>
    <row r="1" spans="1:21" ht="30" x14ac:dyDescent="0.35">
      <c r="A1" s="4" t="s">
        <v>25</v>
      </c>
      <c r="B1" s="1" t="s">
        <v>26</v>
      </c>
      <c r="C1" s="1" t="s">
        <v>27</v>
      </c>
      <c r="D1" s="14" t="s">
        <v>104</v>
      </c>
      <c r="E1" s="1" t="s">
        <v>28</v>
      </c>
      <c r="F1" s="14" t="s">
        <v>104</v>
      </c>
      <c r="G1" s="1" t="s">
        <v>29</v>
      </c>
      <c r="H1" s="14" t="s">
        <v>104</v>
      </c>
      <c r="I1" s="1" t="s">
        <v>30</v>
      </c>
      <c r="J1" s="14" t="s">
        <v>104</v>
      </c>
      <c r="K1" s="1" t="s">
        <v>33</v>
      </c>
      <c r="L1" s="14" t="s">
        <v>104</v>
      </c>
      <c r="M1" s="1" t="s">
        <v>34</v>
      </c>
      <c r="N1" s="14" t="s">
        <v>104</v>
      </c>
      <c r="O1" s="1" t="s">
        <v>31</v>
      </c>
      <c r="P1" s="14" t="s">
        <v>104</v>
      </c>
      <c r="Q1" s="1" t="s">
        <v>32</v>
      </c>
      <c r="R1" s="14" t="s">
        <v>104</v>
      </c>
      <c r="S1" s="1" t="s">
        <v>35</v>
      </c>
      <c r="T1" s="20" t="s">
        <v>23</v>
      </c>
    </row>
    <row r="2" spans="1:21" x14ac:dyDescent="0.35">
      <c r="A2" s="6">
        <v>607</v>
      </c>
      <c r="B2" s="6" t="s">
        <v>152</v>
      </c>
      <c r="C2" s="23">
        <f>SUM(C4,C13,C22,C31,C41)</f>
        <v>374.61666666666667</v>
      </c>
      <c r="D2" s="29"/>
      <c r="E2" s="23"/>
      <c r="F2" s="29"/>
      <c r="G2" s="23"/>
      <c r="H2" s="29"/>
      <c r="I2" s="23"/>
      <c r="J2" s="29"/>
      <c r="K2" s="23"/>
      <c r="L2" s="29"/>
      <c r="M2" s="23"/>
      <c r="N2" s="29"/>
      <c r="O2" s="23"/>
      <c r="P2" s="29"/>
      <c r="Q2" s="23"/>
      <c r="R2" s="29"/>
      <c r="S2" s="23"/>
      <c r="T2" s="22">
        <f>SUM(T4,T13,T22,T31,T41,T45)</f>
        <v>60020.133333333331</v>
      </c>
    </row>
    <row r="3" spans="1:21" x14ac:dyDescent="0.35">
      <c r="A3" s="7"/>
      <c r="B3" s="7"/>
      <c r="C3" s="7"/>
      <c r="D3" s="7"/>
      <c r="E3" s="7"/>
      <c r="F3" s="7"/>
      <c r="G3" s="7"/>
      <c r="H3" s="7"/>
      <c r="I3" s="7"/>
      <c r="J3" s="7"/>
      <c r="K3" s="7"/>
      <c r="L3" s="7"/>
      <c r="M3" s="7"/>
      <c r="N3" s="7"/>
      <c r="O3" s="7"/>
      <c r="P3" s="7"/>
      <c r="Q3" s="7"/>
      <c r="R3" s="7"/>
      <c r="S3" s="7"/>
      <c r="T3" s="7"/>
    </row>
    <row r="4" spans="1:21" ht="16.8" x14ac:dyDescent="0.35">
      <c r="A4" s="34">
        <v>607.1</v>
      </c>
      <c r="B4" s="24" t="s">
        <v>36</v>
      </c>
      <c r="C4" s="25">
        <f>SUBTOTAL(9,C5:C11)</f>
        <v>60</v>
      </c>
      <c r="D4" s="26"/>
      <c r="E4" s="25">
        <f>SUM(E5:E11)</f>
        <v>38</v>
      </c>
      <c r="F4" s="27"/>
      <c r="G4" s="25">
        <f>SUM(G5:G11)</f>
        <v>4</v>
      </c>
      <c r="H4" s="27"/>
      <c r="I4" s="25">
        <f>SUM(I5:I11)</f>
        <v>4</v>
      </c>
      <c r="J4" s="27"/>
      <c r="K4" s="25">
        <f>SUM(K5:K11)</f>
        <v>4</v>
      </c>
      <c r="L4" s="27"/>
      <c r="M4" s="25">
        <f>SUM(M5:M11)</f>
        <v>4</v>
      </c>
      <c r="N4" s="27"/>
      <c r="O4" s="25">
        <f>SUM(O5:O11)</f>
        <v>2</v>
      </c>
      <c r="P4" s="27"/>
      <c r="Q4" s="25">
        <f>SUM(Q5:Q11)</f>
        <v>4</v>
      </c>
      <c r="R4" s="27"/>
      <c r="S4" s="25">
        <f>SUM(S5:S11)</f>
        <v>2</v>
      </c>
      <c r="T4" s="28">
        <f>SUM(E4,G4,I4,K4,M4,O4,Q4,S4)*'Rates and Travel Costs'!$D$3</f>
        <v>3224</v>
      </c>
      <c r="U4" s="32"/>
    </row>
    <row r="5" spans="1:21" ht="16.8" outlineLevel="1" x14ac:dyDescent="0.35">
      <c r="A5" s="35" t="s">
        <v>8</v>
      </c>
      <c r="B5" s="8" t="s">
        <v>37</v>
      </c>
      <c r="C5" s="5">
        <v>8</v>
      </c>
      <c r="D5" s="14">
        <v>1</v>
      </c>
      <c r="E5" s="5">
        <v>6</v>
      </c>
      <c r="F5" s="15">
        <v>0</v>
      </c>
      <c r="G5" s="5">
        <f>F5*$C5</f>
        <v>0</v>
      </c>
      <c r="H5" s="15">
        <v>0</v>
      </c>
      <c r="I5" s="5">
        <f>H5*$C5</f>
        <v>0</v>
      </c>
      <c r="J5" s="15">
        <v>0</v>
      </c>
      <c r="K5" s="5">
        <f>J5*$C5</f>
        <v>0</v>
      </c>
      <c r="L5" s="15">
        <v>0</v>
      </c>
      <c r="M5" s="5">
        <f>L5*$C5</f>
        <v>0</v>
      </c>
      <c r="N5" s="14">
        <v>1</v>
      </c>
      <c r="O5" s="5">
        <v>0</v>
      </c>
      <c r="P5" s="14">
        <v>1</v>
      </c>
      <c r="Q5" s="5">
        <v>1</v>
      </c>
      <c r="R5" s="14">
        <v>1</v>
      </c>
      <c r="S5" s="5">
        <v>1</v>
      </c>
      <c r="T5" s="21">
        <f>SUM(S5,Q5,O5,M5,K5,I5,G5,E5)*'Rates and Travel Costs'!$D$3</f>
        <v>416</v>
      </c>
      <c r="U5" s="32"/>
    </row>
    <row r="6" spans="1:21" ht="16.8" outlineLevel="1" collapsed="1" x14ac:dyDescent="0.35">
      <c r="A6" s="35" t="s">
        <v>9</v>
      </c>
      <c r="B6" s="8" t="s">
        <v>38</v>
      </c>
      <c r="C6" s="5">
        <v>10</v>
      </c>
      <c r="D6" s="14">
        <v>1</v>
      </c>
      <c r="E6" s="5">
        <v>8</v>
      </c>
      <c r="F6" s="15">
        <v>0</v>
      </c>
      <c r="G6" s="5">
        <f t="shared" ref="G6:G51" si="0">F6*$C6</f>
        <v>0</v>
      </c>
      <c r="H6" s="15">
        <v>0</v>
      </c>
      <c r="I6" s="5">
        <f t="shared" ref="I6:I51" si="1">H6*$C6</f>
        <v>0</v>
      </c>
      <c r="J6" s="15">
        <v>0</v>
      </c>
      <c r="K6" s="5">
        <f t="shared" ref="K6:K51" si="2">J6*$C6</f>
        <v>0</v>
      </c>
      <c r="L6" s="15">
        <v>0</v>
      </c>
      <c r="M6" s="5">
        <f t="shared" ref="M6:M51" si="3">L6*$C6</f>
        <v>0</v>
      </c>
      <c r="N6" s="14">
        <v>1</v>
      </c>
      <c r="O6" s="5">
        <v>0</v>
      </c>
      <c r="P6" s="14">
        <v>1</v>
      </c>
      <c r="Q6" s="5">
        <v>2</v>
      </c>
      <c r="R6" s="15">
        <v>0</v>
      </c>
      <c r="S6" s="5">
        <f t="shared" ref="S6:S51" si="4">R6*$C6</f>
        <v>0</v>
      </c>
      <c r="T6" s="21">
        <f>SUM(S6,Q6,O6,M6,K6,I6,G6,E6)*'Rates and Travel Costs'!$D$3</f>
        <v>520</v>
      </c>
      <c r="U6" s="32"/>
    </row>
    <row r="7" spans="1:21" ht="16.8" outlineLevel="1" x14ac:dyDescent="0.35">
      <c r="A7" s="35" t="s">
        <v>70</v>
      </c>
      <c r="B7" s="8" t="s">
        <v>39</v>
      </c>
      <c r="C7" s="5">
        <v>6</v>
      </c>
      <c r="D7" s="14">
        <v>1</v>
      </c>
      <c r="E7" s="5">
        <v>8</v>
      </c>
      <c r="F7" s="15">
        <v>0</v>
      </c>
      <c r="G7" s="5">
        <f t="shared" si="0"/>
        <v>0</v>
      </c>
      <c r="H7" s="15">
        <v>0</v>
      </c>
      <c r="I7" s="5">
        <f t="shared" si="1"/>
        <v>0</v>
      </c>
      <c r="J7" s="15">
        <v>0</v>
      </c>
      <c r="K7" s="5">
        <f t="shared" si="2"/>
        <v>0</v>
      </c>
      <c r="L7" s="15">
        <v>0</v>
      </c>
      <c r="M7" s="5">
        <f t="shared" si="3"/>
        <v>0</v>
      </c>
      <c r="N7" s="14">
        <v>0.5</v>
      </c>
      <c r="O7" s="5">
        <v>0</v>
      </c>
      <c r="P7" s="15">
        <v>0</v>
      </c>
      <c r="Q7" s="5">
        <f t="shared" ref="Q7:Q51" si="5">P7*$C7</f>
        <v>0</v>
      </c>
      <c r="R7" s="15">
        <v>0</v>
      </c>
      <c r="S7" s="5">
        <f t="shared" si="4"/>
        <v>0</v>
      </c>
      <c r="T7" s="21">
        <f>SUM(S7,Q7,O7,M7,K7,I7,G7,E7)*'Rates and Travel Costs'!$D$3</f>
        <v>416</v>
      </c>
      <c r="U7" s="32"/>
    </row>
    <row r="8" spans="1:21" ht="16.8" outlineLevel="1" x14ac:dyDescent="0.35">
      <c r="A8" s="35" t="s">
        <v>71</v>
      </c>
      <c r="B8" s="8" t="s">
        <v>40</v>
      </c>
      <c r="C8" s="5">
        <v>8</v>
      </c>
      <c r="D8" s="14">
        <v>1</v>
      </c>
      <c r="E8" s="5">
        <v>2</v>
      </c>
      <c r="F8" s="15">
        <v>0</v>
      </c>
      <c r="G8" s="5">
        <f t="shared" si="0"/>
        <v>0</v>
      </c>
      <c r="H8" s="15">
        <v>0</v>
      </c>
      <c r="I8" s="5">
        <f t="shared" si="1"/>
        <v>0</v>
      </c>
      <c r="J8" s="14">
        <v>1</v>
      </c>
      <c r="K8" s="5">
        <v>2</v>
      </c>
      <c r="L8" s="14">
        <v>1</v>
      </c>
      <c r="M8" s="5">
        <v>2</v>
      </c>
      <c r="N8" s="14">
        <v>1</v>
      </c>
      <c r="O8" s="5">
        <v>2</v>
      </c>
      <c r="P8" s="15">
        <v>0</v>
      </c>
      <c r="Q8" s="5">
        <f t="shared" si="5"/>
        <v>0</v>
      </c>
      <c r="R8" s="15">
        <v>0</v>
      </c>
      <c r="S8" s="5">
        <f t="shared" si="4"/>
        <v>0</v>
      </c>
      <c r="T8" s="21">
        <f>SUM(S8,Q8,O8,M8,K8,I8,G8,E8)*'Rates and Travel Costs'!$D$3</f>
        <v>416</v>
      </c>
      <c r="U8" s="32"/>
    </row>
    <row r="9" spans="1:21" ht="16.8" outlineLevel="1" collapsed="1" x14ac:dyDescent="0.35">
      <c r="A9" s="35" t="s">
        <v>72</v>
      </c>
      <c r="B9" s="8" t="s">
        <v>41</v>
      </c>
      <c r="C9" s="5">
        <v>8</v>
      </c>
      <c r="D9" s="14">
        <v>1</v>
      </c>
      <c r="E9" s="5">
        <f t="shared" ref="E9:E46" si="6">D9*$C9</f>
        <v>8</v>
      </c>
      <c r="F9" s="15">
        <v>0</v>
      </c>
      <c r="G9" s="5">
        <f t="shared" si="0"/>
        <v>0</v>
      </c>
      <c r="H9" s="15">
        <v>0</v>
      </c>
      <c r="I9" s="5">
        <f t="shared" si="1"/>
        <v>0</v>
      </c>
      <c r="J9" s="14">
        <v>1</v>
      </c>
      <c r="K9" s="5">
        <v>0</v>
      </c>
      <c r="L9" s="14">
        <v>1</v>
      </c>
      <c r="M9" s="5">
        <v>0</v>
      </c>
      <c r="N9" s="14">
        <v>1</v>
      </c>
      <c r="O9" s="5">
        <v>0</v>
      </c>
      <c r="P9" s="15">
        <v>0</v>
      </c>
      <c r="Q9" s="5">
        <f t="shared" si="5"/>
        <v>0</v>
      </c>
      <c r="R9" s="15">
        <v>0</v>
      </c>
      <c r="S9" s="5">
        <f t="shared" si="4"/>
        <v>0</v>
      </c>
      <c r="T9" s="21">
        <f>SUM(S9,Q9,O9,M9,K9,I9,G9,E9)*'Rates and Travel Costs'!$D$3</f>
        <v>416</v>
      </c>
      <c r="U9" s="32"/>
    </row>
    <row r="10" spans="1:21" ht="16.8" outlineLevel="1" x14ac:dyDescent="0.35">
      <c r="A10" s="35" t="s">
        <v>73</v>
      </c>
      <c r="B10" s="8" t="s">
        <v>42</v>
      </c>
      <c r="C10" s="5">
        <v>8</v>
      </c>
      <c r="D10" s="14">
        <v>1</v>
      </c>
      <c r="E10" s="5">
        <v>2</v>
      </c>
      <c r="F10" s="15">
        <v>0</v>
      </c>
      <c r="G10" s="5">
        <f t="shared" si="0"/>
        <v>0</v>
      </c>
      <c r="H10" s="15">
        <v>0</v>
      </c>
      <c r="I10" s="5">
        <f t="shared" si="1"/>
        <v>0</v>
      </c>
      <c r="J10" s="14">
        <v>1</v>
      </c>
      <c r="K10" s="5">
        <v>2</v>
      </c>
      <c r="L10" s="14">
        <v>1</v>
      </c>
      <c r="M10" s="5">
        <v>2</v>
      </c>
      <c r="N10" s="14">
        <v>1</v>
      </c>
      <c r="O10" s="5">
        <v>0</v>
      </c>
      <c r="P10" s="14">
        <v>1</v>
      </c>
      <c r="Q10" s="5">
        <v>1</v>
      </c>
      <c r="R10" s="14">
        <v>1</v>
      </c>
      <c r="S10" s="5">
        <v>1</v>
      </c>
      <c r="T10" s="21">
        <f>SUM(S10,Q10,O10,M10,K10,I10,G10,E10)*'Rates and Travel Costs'!$D$3</f>
        <v>416</v>
      </c>
      <c r="U10" s="32"/>
    </row>
    <row r="11" spans="1:21" ht="16.8" outlineLevel="1" x14ac:dyDescent="0.35">
      <c r="A11" s="35" t="s">
        <v>74</v>
      </c>
      <c r="B11" s="8" t="s">
        <v>43</v>
      </c>
      <c r="C11" s="5">
        <v>12</v>
      </c>
      <c r="D11" s="14">
        <v>1</v>
      </c>
      <c r="E11" s="5">
        <v>4</v>
      </c>
      <c r="F11" s="14">
        <v>1</v>
      </c>
      <c r="G11" s="5">
        <v>4</v>
      </c>
      <c r="H11" s="14">
        <v>0.5</v>
      </c>
      <c r="I11" s="5">
        <v>4</v>
      </c>
      <c r="J11" s="15">
        <v>0</v>
      </c>
      <c r="K11" s="5">
        <f t="shared" si="2"/>
        <v>0</v>
      </c>
      <c r="L11" s="15">
        <v>0</v>
      </c>
      <c r="M11" s="5">
        <f t="shared" si="3"/>
        <v>0</v>
      </c>
      <c r="N11" s="15">
        <v>0</v>
      </c>
      <c r="O11" s="5">
        <f t="shared" ref="O11:O51" si="7">N11*$C11</f>
        <v>0</v>
      </c>
      <c r="P11" s="15">
        <v>0</v>
      </c>
      <c r="Q11" s="5">
        <f t="shared" si="5"/>
        <v>0</v>
      </c>
      <c r="R11" s="15">
        <v>0</v>
      </c>
      <c r="S11" s="5">
        <f t="shared" si="4"/>
        <v>0</v>
      </c>
      <c r="T11" s="21">
        <f>SUM(S11,Q11,O11,M11,K11,I11,G11,E11)*'Rates and Travel Costs'!$D$3</f>
        <v>624</v>
      </c>
      <c r="U11" s="32"/>
    </row>
    <row r="12" spans="1:21" ht="16.8" outlineLevel="1" x14ac:dyDescent="0.35">
      <c r="A12" s="33"/>
      <c r="B12" s="8"/>
      <c r="C12" s="5"/>
      <c r="D12" s="14"/>
      <c r="E12" s="5"/>
      <c r="F12" s="14"/>
      <c r="G12" s="5"/>
      <c r="I12" s="5"/>
      <c r="K12" s="5"/>
      <c r="M12" s="5"/>
      <c r="O12" s="5"/>
      <c r="Q12" s="5"/>
      <c r="S12" s="5"/>
      <c r="T12" s="21"/>
      <c r="U12" s="32"/>
    </row>
    <row r="13" spans="1:21" ht="16.8" x14ac:dyDescent="0.35">
      <c r="A13" s="34">
        <v>607.20000000000005</v>
      </c>
      <c r="B13" s="24" t="s">
        <v>44</v>
      </c>
      <c r="C13" s="25">
        <f>SUBTOTAL(9,C14:C20)</f>
        <v>70.400000000000006</v>
      </c>
      <c r="D13" s="27"/>
      <c r="E13" s="25">
        <f>SUM(E14:E20)</f>
        <v>39.466666666666669</v>
      </c>
      <c r="F13" s="27"/>
      <c r="G13" s="25">
        <f>SUM(G14:G20)</f>
        <v>31.466666666666669</v>
      </c>
      <c r="H13" s="27"/>
      <c r="I13" s="25">
        <f>SUM(I14:I20)</f>
        <v>19.466666666666669</v>
      </c>
      <c r="J13" s="27"/>
      <c r="K13" s="25">
        <f>SUM(K14:K20)</f>
        <v>4</v>
      </c>
      <c r="L13" s="27"/>
      <c r="M13" s="25">
        <f>SUM(M14:M20)</f>
        <v>4</v>
      </c>
      <c r="N13" s="27"/>
      <c r="O13" s="25">
        <f>SUM(O14:O20)</f>
        <v>4</v>
      </c>
      <c r="P13" s="27"/>
      <c r="Q13" s="25">
        <f>SUM(Q14:Q20)</f>
        <v>2</v>
      </c>
      <c r="R13" s="27"/>
      <c r="S13" s="25">
        <f>SUM(S14:S20)</f>
        <v>2</v>
      </c>
      <c r="T13" s="28">
        <f>SUM(E13,G13,I13,K13,M13,O13,Q13,S13)*'Rates and Travel Costs'!$D$3</f>
        <v>5532.8</v>
      </c>
      <c r="U13" s="32"/>
    </row>
    <row r="14" spans="1:21" ht="26.4" customHeight="1" outlineLevel="1" x14ac:dyDescent="0.35">
      <c r="A14" s="35" t="s">
        <v>10</v>
      </c>
      <c r="B14" s="8" t="s">
        <v>45</v>
      </c>
      <c r="C14" s="67">
        <f>SUM('Detailed Estimate'!H4)</f>
        <v>10.4</v>
      </c>
      <c r="D14" s="14">
        <v>1</v>
      </c>
      <c r="E14" s="5">
        <f>C14/3</f>
        <v>3.4666666666666668</v>
      </c>
      <c r="F14" s="5">
        <f t="shared" ref="F14:H14" si="8">D14/3</f>
        <v>0.33333333333333331</v>
      </c>
      <c r="G14" s="5">
        <f>C14/3</f>
        <v>3.4666666666666668</v>
      </c>
      <c r="H14" s="5">
        <f t="shared" si="8"/>
        <v>0.1111111111111111</v>
      </c>
      <c r="I14" s="5">
        <f>C14/3</f>
        <v>3.4666666666666668</v>
      </c>
      <c r="J14" s="15">
        <v>0</v>
      </c>
      <c r="K14" s="5">
        <f t="shared" si="2"/>
        <v>0</v>
      </c>
      <c r="L14" s="15">
        <v>0</v>
      </c>
      <c r="M14" s="5">
        <f t="shared" si="3"/>
        <v>0</v>
      </c>
      <c r="N14" s="15">
        <v>0</v>
      </c>
      <c r="O14" s="5">
        <f t="shared" si="7"/>
        <v>0</v>
      </c>
      <c r="P14" s="15">
        <v>0</v>
      </c>
      <c r="Q14" s="5">
        <f t="shared" si="5"/>
        <v>0</v>
      </c>
      <c r="R14" s="15">
        <v>0</v>
      </c>
      <c r="S14" s="5">
        <f t="shared" si="4"/>
        <v>0</v>
      </c>
      <c r="T14" s="21">
        <f>SUM(S14,Q14,O14,M14,K14,I14,G14,E14)*'Rates and Travel Costs'!$D$3</f>
        <v>540.80000000000007</v>
      </c>
      <c r="U14" s="32"/>
    </row>
    <row r="15" spans="1:21" ht="16.8" outlineLevel="1" x14ac:dyDescent="0.35">
      <c r="A15" s="35" t="s">
        <v>11</v>
      </c>
      <c r="B15" s="8" t="s">
        <v>46</v>
      </c>
      <c r="C15" s="5">
        <v>4</v>
      </c>
      <c r="D15" s="14">
        <v>1</v>
      </c>
      <c r="E15" s="5">
        <f t="shared" si="6"/>
        <v>4</v>
      </c>
      <c r="F15" s="15">
        <v>0</v>
      </c>
      <c r="G15" s="5">
        <f t="shared" si="0"/>
        <v>0</v>
      </c>
      <c r="H15" s="15">
        <v>0</v>
      </c>
      <c r="I15" s="5">
        <f t="shared" si="1"/>
        <v>0</v>
      </c>
      <c r="J15" s="15">
        <v>0</v>
      </c>
      <c r="K15" s="5">
        <f t="shared" si="2"/>
        <v>0</v>
      </c>
      <c r="L15" s="15">
        <v>0</v>
      </c>
      <c r="M15" s="5">
        <f t="shared" si="3"/>
        <v>0</v>
      </c>
      <c r="N15" s="15">
        <v>0</v>
      </c>
      <c r="O15" s="5">
        <f t="shared" si="7"/>
        <v>0</v>
      </c>
      <c r="P15" s="15">
        <v>0</v>
      </c>
      <c r="Q15" s="5">
        <f t="shared" si="5"/>
        <v>0</v>
      </c>
      <c r="R15" s="15">
        <v>0</v>
      </c>
      <c r="S15" s="5">
        <f t="shared" si="4"/>
        <v>0</v>
      </c>
      <c r="T15" s="21">
        <f>SUM(S15,Q15,O15,M15,K15,I15,G15,E15)*'Rates and Travel Costs'!$D$3</f>
        <v>208</v>
      </c>
      <c r="U15" s="32"/>
    </row>
    <row r="16" spans="1:21" ht="16.8" outlineLevel="1" x14ac:dyDescent="0.35">
      <c r="A16" s="35" t="s">
        <v>12</v>
      </c>
      <c r="B16" s="8" t="s">
        <v>47</v>
      </c>
      <c r="C16" s="5">
        <v>12</v>
      </c>
      <c r="D16" s="14">
        <v>1</v>
      </c>
      <c r="E16" s="5">
        <f t="shared" si="6"/>
        <v>12</v>
      </c>
      <c r="F16" s="14">
        <v>1</v>
      </c>
      <c r="G16" s="5">
        <f t="shared" si="0"/>
        <v>12</v>
      </c>
      <c r="H16" s="14">
        <v>0.5</v>
      </c>
      <c r="I16" s="5">
        <v>4</v>
      </c>
      <c r="J16" s="14">
        <v>1</v>
      </c>
      <c r="K16" s="5">
        <v>0</v>
      </c>
      <c r="L16" s="14">
        <v>1</v>
      </c>
      <c r="M16" s="5">
        <v>0</v>
      </c>
      <c r="N16" s="14">
        <v>1</v>
      </c>
      <c r="O16" s="5">
        <v>0</v>
      </c>
      <c r="P16" s="15">
        <v>0</v>
      </c>
      <c r="Q16" s="5">
        <f t="shared" si="5"/>
        <v>0</v>
      </c>
      <c r="R16" s="15">
        <v>0</v>
      </c>
      <c r="S16" s="5">
        <f t="shared" si="4"/>
        <v>0</v>
      </c>
      <c r="T16" s="21">
        <f>SUM(S16,Q16,O16,M16,K16,I16,G16,E16)*'Rates and Travel Costs'!$D$3</f>
        <v>1456</v>
      </c>
      <c r="U16" s="32"/>
    </row>
    <row r="17" spans="1:21" ht="16.8" outlineLevel="1" x14ac:dyDescent="0.35">
      <c r="A17" s="35" t="s">
        <v>13</v>
      </c>
      <c r="B17" s="8" t="s">
        <v>48</v>
      </c>
      <c r="C17" s="5">
        <v>12</v>
      </c>
      <c r="D17" s="14">
        <v>1</v>
      </c>
      <c r="E17" s="5">
        <v>2</v>
      </c>
      <c r="F17" s="14">
        <v>1</v>
      </c>
      <c r="G17" s="5">
        <v>2</v>
      </c>
      <c r="H17" s="14">
        <v>0.5</v>
      </c>
      <c r="I17" s="5">
        <f t="shared" si="1"/>
        <v>6</v>
      </c>
      <c r="J17" s="14">
        <v>1</v>
      </c>
      <c r="K17" s="5">
        <v>2</v>
      </c>
      <c r="L17" s="14">
        <v>1</v>
      </c>
      <c r="M17" s="5">
        <v>2</v>
      </c>
      <c r="N17" s="14">
        <v>1</v>
      </c>
      <c r="O17" s="5">
        <v>2</v>
      </c>
      <c r="P17" s="14">
        <v>1</v>
      </c>
      <c r="Q17" s="5">
        <v>0</v>
      </c>
      <c r="R17" s="14">
        <v>1</v>
      </c>
      <c r="S17" s="5">
        <v>0</v>
      </c>
      <c r="T17" s="21">
        <f>SUM(S17,Q17,O17,M17,K17,I17,G17,E17)*'Rates and Travel Costs'!$D$3</f>
        <v>832</v>
      </c>
      <c r="U17" s="32"/>
    </row>
    <row r="18" spans="1:21" ht="16.8" outlineLevel="1" x14ac:dyDescent="0.35">
      <c r="A18" s="35" t="s">
        <v>14</v>
      </c>
      <c r="B18" s="8" t="s">
        <v>49</v>
      </c>
      <c r="C18" s="5">
        <v>12</v>
      </c>
      <c r="D18" s="14">
        <v>1</v>
      </c>
      <c r="E18" s="5">
        <f t="shared" si="6"/>
        <v>12</v>
      </c>
      <c r="F18" s="14">
        <v>1</v>
      </c>
      <c r="G18" s="5">
        <f t="shared" si="0"/>
        <v>12</v>
      </c>
      <c r="H18" s="14">
        <v>0.5</v>
      </c>
      <c r="I18" s="5">
        <v>4</v>
      </c>
      <c r="J18" s="14">
        <v>1</v>
      </c>
      <c r="K18" s="5">
        <v>0</v>
      </c>
      <c r="L18" s="14">
        <v>1</v>
      </c>
      <c r="M18" s="5">
        <v>0</v>
      </c>
      <c r="N18" s="15">
        <v>0</v>
      </c>
      <c r="O18" s="5">
        <f t="shared" si="7"/>
        <v>0</v>
      </c>
      <c r="P18" s="15">
        <v>0</v>
      </c>
      <c r="Q18" s="5">
        <f t="shared" si="5"/>
        <v>0</v>
      </c>
      <c r="R18" s="15">
        <v>0</v>
      </c>
      <c r="S18" s="5">
        <f t="shared" si="4"/>
        <v>0</v>
      </c>
      <c r="T18" s="21">
        <f>SUM(S18,Q18,O18,M18,K18,I18,G18,E18)*'Rates and Travel Costs'!$D$3</f>
        <v>1456</v>
      </c>
      <c r="U18" s="32"/>
    </row>
    <row r="19" spans="1:21" ht="16.8" outlineLevel="1" x14ac:dyDescent="0.35">
      <c r="A19" s="35" t="s">
        <v>15</v>
      </c>
      <c r="B19" s="8" t="s">
        <v>50</v>
      </c>
      <c r="C19" s="5">
        <v>4</v>
      </c>
      <c r="D19" s="14">
        <v>1</v>
      </c>
      <c r="E19" s="5">
        <f t="shared" si="6"/>
        <v>4</v>
      </c>
      <c r="F19" s="14">
        <v>1</v>
      </c>
      <c r="G19" s="5">
        <v>0</v>
      </c>
      <c r="H19" s="14">
        <v>0.5</v>
      </c>
      <c r="I19" s="5">
        <v>0</v>
      </c>
      <c r="J19" s="14">
        <v>1</v>
      </c>
      <c r="K19" s="5">
        <v>0</v>
      </c>
      <c r="L19" s="14">
        <v>1</v>
      </c>
      <c r="M19" s="5">
        <v>0</v>
      </c>
      <c r="N19" s="15">
        <v>0</v>
      </c>
      <c r="O19" s="5">
        <f t="shared" si="7"/>
        <v>0</v>
      </c>
      <c r="P19" s="15">
        <v>0</v>
      </c>
      <c r="Q19" s="5">
        <f t="shared" si="5"/>
        <v>0</v>
      </c>
      <c r="R19" s="15">
        <v>0</v>
      </c>
      <c r="S19" s="5">
        <f t="shared" si="4"/>
        <v>0</v>
      </c>
      <c r="T19" s="21">
        <f>SUM(S19,Q19,O19,M19,K19,I19,G19,E19)*'Rates and Travel Costs'!$D$3</f>
        <v>208</v>
      </c>
      <c r="U19" s="32"/>
    </row>
    <row r="20" spans="1:21" ht="16.8" outlineLevel="1" x14ac:dyDescent="0.35">
      <c r="A20" s="35" t="s">
        <v>75</v>
      </c>
      <c r="B20" s="8" t="s">
        <v>51</v>
      </c>
      <c r="C20" s="5">
        <v>16</v>
      </c>
      <c r="D20" s="14">
        <v>1</v>
      </c>
      <c r="E20" s="5">
        <v>2</v>
      </c>
      <c r="F20" s="14">
        <v>1</v>
      </c>
      <c r="G20" s="5">
        <v>2</v>
      </c>
      <c r="H20" s="14">
        <v>0.5</v>
      </c>
      <c r="I20" s="5">
        <v>2</v>
      </c>
      <c r="J20" s="14">
        <v>1</v>
      </c>
      <c r="K20" s="5">
        <v>2</v>
      </c>
      <c r="L20" s="14">
        <v>1</v>
      </c>
      <c r="M20" s="5">
        <v>2</v>
      </c>
      <c r="N20" s="14">
        <v>1</v>
      </c>
      <c r="O20" s="5">
        <v>2</v>
      </c>
      <c r="P20" s="14">
        <v>1</v>
      </c>
      <c r="Q20" s="5">
        <v>2</v>
      </c>
      <c r="R20" s="14">
        <v>1</v>
      </c>
      <c r="S20" s="5">
        <v>2</v>
      </c>
      <c r="T20" s="21">
        <f>SUM(S20,Q20,O20,M20,K20,I20,G20,E20)*'Rates and Travel Costs'!$D$3</f>
        <v>832</v>
      </c>
      <c r="U20" s="32"/>
    </row>
    <row r="21" spans="1:21" ht="16.8" outlineLevel="1" x14ac:dyDescent="0.35">
      <c r="A21" s="33"/>
      <c r="B21" s="8"/>
      <c r="C21" s="5"/>
      <c r="D21" s="14"/>
      <c r="E21" s="5"/>
      <c r="F21" s="14"/>
      <c r="G21" s="5"/>
      <c r="H21" s="14"/>
      <c r="I21" s="5"/>
      <c r="J21" s="14"/>
      <c r="K21" s="5"/>
      <c r="L21" s="14"/>
      <c r="M21" s="5"/>
      <c r="N21" s="14"/>
      <c r="O21" s="5"/>
      <c r="P21" s="14"/>
      <c r="Q21" s="5"/>
      <c r="R21" s="14"/>
      <c r="S21" s="5"/>
      <c r="T21" s="21"/>
      <c r="U21" s="32"/>
    </row>
    <row r="22" spans="1:21" ht="16.8" x14ac:dyDescent="0.35">
      <c r="A22" s="34">
        <v>607.29999999999995</v>
      </c>
      <c r="B22" s="24" t="s">
        <v>52</v>
      </c>
      <c r="C22" s="25">
        <f>SUBTOTAL(9,C23:C29)</f>
        <v>67.216666666666669</v>
      </c>
      <c r="D22" s="27"/>
      <c r="E22" s="25">
        <f>SUM(E23:E29)</f>
        <v>29.738888888888887</v>
      </c>
      <c r="F22" s="27"/>
      <c r="G22" s="25">
        <f>SUM(G23:G29)</f>
        <v>25.738888888888887</v>
      </c>
      <c r="H22" s="27"/>
      <c r="I22" s="25">
        <f>SUM(I23:I29)</f>
        <v>17.738888888888887</v>
      </c>
      <c r="J22" s="27"/>
      <c r="K22" s="25">
        <f>SUM(K23:K29)</f>
        <v>2</v>
      </c>
      <c r="L22" s="27"/>
      <c r="M22" s="25">
        <f>SUM(M23:M29)</f>
        <v>2</v>
      </c>
      <c r="N22" s="27"/>
      <c r="O22" s="25">
        <f>SUM(O23:O29)</f>
        <v>2</v>
      </c>
      <c r="P22" s="27"/>
      <c r="Q22" s="25">
        <f>SUM(Q23:Q29)</f>
        <v>2</v>
      </c>
      <c r="R22" s="27"/>
      <c r="S22" s="25">
        <f>SUM(S23:S29)</f>
        <v>2</v>
      </c>
      <c r="T22" s="28">
        <f>SUM(E22,G22,I22,K22,M22,O22,Q22,S22)*'Rates and Travel Costs'!$D$3</f>
        <v>4327.2666666666664</v>
      </c>
      <c r="U22" s="32"/>
    </row>
    <row r="23" spans="1:21" ht="16.8" outlineLevel="1" x14ac:dyDescent="0.35">
      <c r="A23" s="35" t="s">
        <v>16</v>
      </c>
      <c r="B23" s="8" t="s">
        <v>53</v>
      </c>
      <c r="C23" s="5">
        <v>6</v>
      </c>
      <c r="D23" s="14">
        <v>1</v>
      </c>
      <c r="E23" s="5">
        <v>2</v>
      </c>
      <c r="F23" s="14">
        <v>1</v>
      </c>
      <c r="G23" s="5">
        <v>2</v>
      </c>
      <c r="H23" s="14">
        <v>0.5</v>
      </c>
      <c r="I23" s="5">
        <v>2</v>
      </c>
      <c r="J23" s="15">
        <v>0</v>
      </c>
      <c r="K23" s="5">
        <f t="shared" si="2"/>
        <v>0</v>
      </c>
      <c r="L23" s="15">
        <v>0</v>
      </c>
      <c r="M23" s="5">
        <f t="shared" si="3"/>
        <v>0</v>
      </c>
      <c r="N23" s="15">
        <v>0</v>
      </c>
      <c r="O23" s="5">
        <f t="shared" si="7"/>
        <v>0</v>
      </c>
      <c r="P23" s="15">
        <v>0</v>
      </c>
      <c r="Q23" s="5">
        <f t="shared" si="5"/>
        <v>0</v>
      </c>
      <c r="R23" s="15">
        <v>0</v>
      </c>
      <c r="S23" s="5">
        <f t="shared" si="4"/>
        <v>0</v>
      </c>
      <c r="T23" s="21">
        <f>SUM(S23,Q23,O23,M23,K23,I23,G23,E23)*'Rates and Travel Costs'!$D$3</f>
        <v>312</v>
      </c>
      <c r="U23" s="32"/>
    </row>
    <row r="24" spans="1:21" ht="16.8" outlineLevel="1" x14ac:dyDescent="0.35">
      <c r="A24" s="35" t="s">
        <v>17</v>
      </c>
      <c r="B24" s="8" t="s">
        <v>54</v>
      </c>
      <c r="C24" s="5">
        <v>6</v>
      </c>
      <c r="D24" s="14">
        <v>1</v>
      </c>
      <c r="E24" s="5">
        <v>2</v>
      </c>
      <c r="F24" s="15">
        <v>0</v>
      </c>
      <c r="G24" s="5">
        <v>2</v>
      </c>
      <c r="H24" s="15">
        <v>0</v>
      </c>
      <c r="I24" s="5">
        <v>2</v>
      </c>
      <c r="J24" s="15">
        <v>0</v>
      </c>
      <c r="K24" s="5">
        <f t="shared" si="2"/>
        <v>0</v>
      </c>
      <c r="L24" s="15">
        <v>0</v>
      </c>
      <c r="M24" s="5">
        <f t="shared" si="3"/>
        <v>0</v>
      </c>
      <c r="N24" s="15">
        <v>0</v>
      </c>
      <c r="O24" s="5">
        <f t="shared" si="7"/>
        <v>0</v>
      </c>
      <c r="P24" s="15">
        <v>0</v>
      </c>
      <c r="Q24" s="5">
        <f t="shared" si="5"/>
        <v>0</v>
      </c>
      <c r="R24" s="15">
        <v>0</v>
      </c>
      <c r="S24" s="5">
        <f t="shared" si="4"/>
        <v>0</v>
      </c>
      <c r="T24" s="21">
        <f>SUM(S24,Q24,O24,M24,K24,I24,G24,E24)*'Rates and Travel Costs'!$D$3</f>
        <v>312</v>
      </c>
      <c r="U24" s="32"/>
    </row>
    <row r="25" spans="1:21" ht="16.8" outlineLevel="1" x14ac:dyDescent="0.35">
      <c r="A25" s="35" t="s">
        <v>18</v>
      </c>
      <c r="B25" s="8" t="s">
        <v>55</v>
      </c>
      <c r="C25" s="5">
        <v>4</v>
      </c>
      <c r="D25" s="14">
        <v>1</v>
      </c>
      <c r="E25" s="5">
        <f t="shared" si="6"/>
        <v>4</v>
      </c>
      <c r="F25" s="15">
        <v>0</v>
      </c>
      <c r="G25" s="5">
        <f t="shared" si="0"/>
        <v>0</v>
      </c>
      <c r="H25" s="15">
        <v>0</v>
      </c>
      <c r="I25" s="5">
        <f t="shared" si="1"/>
        <v>0</v>
      </c>
      <c r="J25" s="15">
        <v>0</v>
      </c>
      <c r="K25" s="5">
        <f t="shared" si="2"/>
        <v>0</v>
      </c>
      <c r="L25" s="15">
        <v>0</v>
      </c>
      <c r="M25" s="5">
        <f t="shared" si="3"/>
        <v>0</v>
      </c>
      <c r="N25" s="15">
        <v>0</v>
      </c>
      <c r="O25" s="5">
        <f t="shared" si="7"/>
        <v>0</v>
      </c>
      <c r="P25" s="15">
        <v>0</v>
      </c>
      <c r="Q25" s="5">
        <f t="shared" si="5"/>
        <v>0</v>
      </c>
      <c r="R25" s="15">
        <v>0</v>
      </c>
      <c r="S25" s="5">
        <f t="shared" si="4"/>
        <v>0</v>
      </c>
      <c r="T25" s="21">
        <f>SUM(S25,Q25,O25,M25,K25,I25,G25,E25)*'Rates and Travel Costs'!$D$3</f>
        <v>208</v>
      </c>
      <c r="U25" s="32"/>
    </row>
    <row r="26" spans="1:21" ht="16.8" outlineLevel="1" x14ac:dyDescent="0.35">
      <c r="A26" s="35" t="s">
        <v>19</v>
      </c>
      <c r="B26" s="8" t="s">
        <v>56</v>
      </c>
      <c r="C26" s="5">
        <v>6</v>
      </c>
      <c r="D26" s="14">
        <v>1</v>
      </c>
      <c r="E26" s="5">
        <v>2</v>
      </c>
      <c r="F26" s="14">
        <v>1</v>
      </c>
      <c r="G26" s="5">
        <v>2</v>
      </c>
      <c r="H26" s="14">
        <v>0.5</v>
      </c>
      <c r="I26" s="5">
        <v>2</v>
      </c>
      <c r="J26" s="15">
        <v>0</v>
      </c>
      <c r="K26" s="5">
        <f t="shared" si="2"/>
        <v>0</v>
      </c>
      <c r="L26" s="15">
        <v>0</v>
      </c>
      <c r="M26" s="5">
        <f t="shared" si="3"/>
        <v>0</v>
      </c>
      <c r="N26" s="15">
        <v>0</v>
      </c>
      <c r="O26" s="5">
        <f t="shared" si="7"/>
        <v>0</v>
      </c>
      <c r="P26" s="15">
        <v>0</v>
      </c>
      <c r="Q26" s="5">
        <f t="shared" si="5"/>
        <v>0</v>
      </c>
      <c r="R26" s="15">
        <v>0</v>
      </c>
      <c r="S26" s="5">
        <f t="shared" si="4"/>
        <v>0</v>
      </c>
      <c r="T26" s="21">
        <f>SUM(S26,Q26,O26,M26,K26,I26,G26,E26)*'Rates and Travel Costs'!$D$3</f>
        <v>312</v>
      </c>
      <c r="U26" s="32"/>
    </row>
    <row r="27" spans="1:21" ht="16.8" outlineLevel="1" x14ac:dyDescent="0.35">
      <c r="A27" s="35" t="s">
        <v>20</v>
      </c>
      <c r="B27" s="8" t="s">
        <v>57</v>
      </c>
      <c r="C27" s="5">
        <v>12</v>
      </c>
      <c r="D27" s="14">
        <v>1</v>
      </c>
      <c r="E27" s="5">
        <f t="shared" si="6"/>
        <v>12</v>
      </c>
      <c r="F27" s="14">
        <v>1</v>
      </c>
      <c r="G27" s="5">
        <f t="shared" si="0"/>
        <v>12</v>
      </c>
      <c r="H27" s="14">
        <v>0.5</v>
      </c>
      <c r="I27" s="5">
        <v>4</v>
      </c>
      <c r="J27" s="15">
        <v>0</v>
      </c>
      <c r="K27" s="5">
        <f t="shared" si="2"/>
        <v>0</v>
      </c>
      <c r="L27" s="15">
        <v>0</v>
      </c>
      <c r="M27" s="5">
        <f t="shared" si="3"/>
        <v>0</v>
      </c>
      <c r="N27" s="15">
        <v>0</v>
      </c>
      <c r="O27" s="5">
        <f t="shared" si="7"/>
        <v>0</v>
      </c>
      <c r="P27" s="15">
        <v>0</v>
      </c>
      <c r="Q27" s="5">
        <f t="shared" si="5"/>
        <v>0</v>
      </c>
      <c r="R27" s="15">
        <v>0</v>
      </c>
      <c r="S27" s="5">
        <f t="shared" si="4"/>
        <v>0</v>
      </c>
      <c r="T27" s="21">
        <f>SUM(S27,Q27,O27,M27,K27,I27,G27,E27)*'Rates and Travel Costs'!$D$3</f>
        <v>1456</v>
      </c>
      <c r="U27" s="32"/>
    </row>
    <row r="28" spans="1:21" ht="16.8" outlineLevel="1" x14ac:dyDescent="0.35">
      <c r="A28" s="35" t="s">
        <v>21</v>
      </c>
      <c r="B28" s="8" t="s">
        <v>136</v>
      </c>
      <c r="C28" s="68">
        <f>SUM('Detailed Estimate'!I4)</f>
        <v>17.216666666666665</v>
      </c>
      <c r="D28" s="14">
        <v>1</v>
      </c>
      <c r="E28" s="5">
        <f>C28/3</f>
        <v>5.738888888888888</v>
      </c>
      <c r="F28" s="5">
        <f t="shared" ref="F28:H28" si="9">D28/3</f>
        <v>0.33333333333333331</v>
      </c>
      <c r="G28" s="5">
        <f>C28/3</f>
        <v>5.738888888888888</v>
      </c>
      <c r="H28" s="5">
        <f t="shared" si="9"/>
        <v>0.1111111111111111</v>
      </c>
      <c r="I28" s="5">
        <f>C28/3</f>
        <v>5.738888888888888</v>
      </c>
      <c r="J28" s="15">
        <v>0</v>
      </c>
      <c r="K28" s="5">
        <f t="shared" si="2"/>
        <v>0</v>
      </c>
      <c r="L28" s="15">
        <v>0</v>
      </c>
      <c r="M28" s="5">
        <f t="shared" si="3"/>
        <v>0</v>
      </c>
      <c r="N28" s="15">
        <v>0</v>
      </c>
      <c r="O28" s="5">
        <f t="shared" si="7"/>
        <v>0</v>
      </c>
      <c r="P28" s="15">
        <v>0</v>
      </c>
      <c r="Q28" s="5">
        <f t="shared" si="5"/>
        <v>0</v>
      </c>
      <c r="R28" s="15">
        <v>0</v>
      </c>
      <c r="S28" s="5">
        <f t="shared" si="4"/>
        <v>0</v>
      </c>
      <c r="T28" s="21">
        <f>SUM(S28,Q28,O28,M28,K28,I28,G28,E28)*'Rates and Travel Costs'!$D$3</f>
        <v>895.26666666666654</v>
      </c>
      <c r="U28" s="32"/>
    </row>
    <row r="29" spans="1:21" ht="16.8" outlineLevel="1" x14ac:dyDescent="0.35">
      <c r="A29" s="35" t="s">
        <v>76</v>
      </c>
      <c r="B29" s="8" t="s">
        <v>135</v>
      </c>
      <c r="C29" s="5">
        <v>16</v>
      </c>
      <c r="D29" s="14">
        <v>1</v>
      </c>
      <c r="E29" s="5">
        <v>2</v>
      </c>
      <c r="F29" s="14">
        <v>1</v>
      </c>
      <c r="G29" s="5">
        <v>2</v>
      </c>
      <c r="H29" s="14">
        <v>0.5</v>
      </c>
      <c r="I29" s="5">
        <v>2</v>
      </c>
      <c r="J29" s="14">
        <v>1</v>
      </c>
      <c r="K29" s="5">
        <v>2</v>
      </c>
      <c r="L29" s="14">
        <v>1</v>
      </c>
      <c r="M29" s="5">
        <v>2</v>
      </c>
      <c r="N29" s="14">
        <v>1</v>
      </c>
      <c r="O29" s="5">
        <v>2</v>
      </c>
      <c r="P29" s="14">
        <v>1</v>
      </c>
      <c r="Q29" s="5">
        <v>2</v>
      </c>
      <c r="R29" s="14">
        <v>1</v>
      </c>
      <c r="S29" s="5">
        <v>2</v>
      </c>
      <c r="T29" s="21">
        <f>SUM(S29,Q29,O29,M29,K29,I29,G29,E29)*'Rates and Travel Costs'!$D$3</f>
        <v>832</v>
      </c>
      <c r="U29" s="32"/>
    </row>
    <row r="30" spans="1:21" ht="16.8" outlineLevel="1" x14ac:dyDescent="0.35">
      <c r="A30" s="33"/>
      <c r="B30" s="8"/>
      <c r="C30" s="5"/>
      <c r="D30" s="14"/>
      <c r="E30" s="5"/>
      <c r="F30" s="14"/>
      <c r="G30" s="5"/>
      <c r="H30" s="14"/>
      <c r="I30" s="5"/>
      <c r="J30" s="14"/>
      <c r="K30" s="5"/>
      <c r="L30" s="14"/>
      <c r="M30" s="5"/>
      <c r="N30" s="14"/>
      <c r="O30" s="5"/>
      <c r="P30" s="14"/>
      <c r="Q30" s="5"/>
      <c r="R30" s="14"/>
      <c r="S30" s="5"/>
      <c r="T30" s="21"/>
      <c r="U30" s="32"/>
    </row>
    <row r="31" spans="1:21" ht="16.8" x14ac:dyDescent="0.35">
      <c r="A31" s="34">
        <v>607.4</v>
      </c>
      <c r="B31" s="24" t="s">
        <v>58</v>
      </c>
      <c r="C31" s="25">
        <f>SUBTOTAL(9,C32:C37)</f>
        <v>49</v>
      </c>
      <c r="D31" s="27"/>
      <c r="E31" s="25">
        <f>SUM(E32:E37)</f>
        <v>32.5</v>
      </c>
      <c r="F31" s="27"/>
      <c r="G31" s="25">
        <f>SUM(G32:G37)</f>
        <v>24.5</v>
      </c>
      <c r="H31" s="27"/>
      <c r="I31" s="25">
        <f>SUM(I32:I37)</f>
        <v>15</v>
      </c>
      <c r="J31" s="27"/>
      <c r="K31" s="25">
        <f>SUM(K32:K37)</f>
        <v>2</v>
      </c>
      <c r="L31" s="27"/>
      <c r="M31" s="25">
        <f>SUM(M32:M37)</f>
        <v>2</v>
      </c>
      <c r="N31" s="27"/>
      <c r="O31" s="25">
        <f>SUM(O32:O37)</f>
        <v>2</v>
      </c>
      <c r="P31" s="27"/>
      <c r="Q31" s="25">
        <f>SUM(Q32:Q37)</f>
        <v>2</v>
      </c>
      <c r="R31" s="27"/>
      <c r="S31" s="25">
        <f>SUM(S32:S37)</f>
        <v>2</v>
      </c>
      <c r="T31" s="28">
        <f>SUM(E31,G31,I31,K31,M31,O31,Q31,S31)*'Rates and Travel Costs'!$D$3</f>
        <v>4264</v>
      </c>
      <c r="U31" s="32"/>
    </row>
    <row r="32" spans="1:21" ht="16.8" outlineLevel="1" x14ac:dyDescent="0.35">
      <c r="A32" s="35" t="s">
        <v>77</v>
      </c>
      <c r="B32" s="8" t="s">
        <v>53</v>
      </c>
      <c r="C32" s="5">
        <f t="shared" ref="C32:C35" si="10">ROUND(C23*1.7,0)</f>
        <v>10</v>
      </c>
      <c r="D32" s="14">
        <v>1</v>
      </c>
      <c r="E32" s="5">
        <f t="shared" si="6"/>
        <v>10</v>
      </c>
      <c r="F32" s="14">
        <v>1</v>
      </c>
      <c r="G32" s="5">
        <f t="shared" si="0"/>
        <v>10</v>
      </c>
      <c r="H32" s="14">
        <v>0.5</v>
      </c>
      <c r="I32" s="5">
        <f t="shared" si="1"/>
        <v>5</v>
      </c>
      <c r="J32" s="15">
        <v>0</v>
      </c>
      <c r="K32" s="5">
        <f t="shared" si="2"/>
        <v>0</v>
      </c>
      <c r="L32" s="15">
        <v>0</v>
      </c>
      <c r="M32" s="5">
        <f t="shared" si="3"/>
        <v>0</v>
      </c>
      <c r="N32" s="15">
        <v>0</v>
      </c>
      <c r="O32" s="5">
        <f t="shared" si="7"/>
        <v>0</v>
      </c>
      <c r="P32" s="15">
        <v>0</v>
      </c>
      <c r="Q32" s="5">
        <f t="shared" si="5"/>
        <v>0</v>
      </c>
      <c r="R32" s="15">
        <v>0</v>
      </c>
      <c r="S32" s="5">
        <f t="shared" si="4"/>
        <v>0</v>
      </c>
      <c r="T32" s="21">
        <f>SUM(S32,Q32,O32,M32,K32,I32,G32,E32)*'Rates and Travel Costs'!$D$3</f>
        <v>1300</v>
      </c>
      <c r="U32" s="32"/>
    </row>
    <row r="33" spans="1:21" ht="16.8" outlineLevel="1" x14ac:dyDescent="0.35">
      <c r="A33" s="35" t="s">
        <v>78</v>
      </c>
      <c r="B33" s="8" t="s">
        <v>54</v>
      </c>
      <c r="C33" s="5">
        <v>1</v>
      </c>
      <c r="D33" s="14">
        <v>1</v>
      </c>
      <c r="E33" s="5">
        <f t="shared" si="6"/>
        <v>1</v>
      </c>
      <c r="F33" s="15">
        <v>0</v>
      </c>
      <c r="G33" s="5">
        <f t="shared" si="0"/>
        <v>0</v>
      </c>
      <c r="H33" s="15">
        <v>0</v>
      </c>
      <c r="I33" s="5">
        <f t="shared" si="1"/>
        <v>0</v>
      </c>
      <c r="J33" s="15">
        <v>0</v>
      </c>
      <c r="K33" s="5">
        <f t="shared" si="2"/>
        <v>0</v>
      </c>
      <c r="L33" s="15">
        <v>0</v>
      </c>
      <c r="M33" s="5">
        <f t="shared" si="3"/>
        <v>0</v>
      </c>
      <c r="N33" s="15">
        <v>0</v>
      </c>
      <c r="O33" s="5">
        <f t="shared" si="7"/>
        <v>0</v>
      </c>
      <c r="P33" s="15">
        <v>0</v>
      </c>
      <c r="Q33" s="5">
        <f t="shared" si="5"/>
        <v>0</v>
      </c>
      <c r="R33" s="15">
        <v>0</v>
      </c>
      <c r="S33" s="5">
        <f t="shared" si="4"/>
        <v>0</v>
      </c>
      <c r="T33" s="21">
        <f>SUM(S33,Q33,O33,M33,K33,I33,G33,E33)*'Rates and Travel Costs'!$D$3</f>
        <v>52</v>
      </c>
      <c r="U33" s="32"/>
    </row>
    <row r="34" spans="1:21" ht="16.8" outlineLevel="1" x14ac:dyDescent="0.35">
      <c r="A34" s="35" t="s">
        <v>79</v>
      </c>
      <c r="B34" s="8" t="s">
        <v>55</v>
      </c>
      <c r="C34" s="5">
        <f t="shared" si="10"/>
        <v>7</v>
      </c>
      <c r="D34" s="14">
        <v>1</v>
      </c>
      <c r="E34" s="5">
        <f t="shared" si="6"/>
        <v>7</v>
      </c>
      <c r="F34" s="15">
        <v>0</v>
      </c>
      <c r="G34" s="5">
        <f t="shared" si="0"/>
        <v>0</v>
      </c>
      <c r="H34" s="15">
        <v>0</v>
      </c>
      <c r="I34" s="5">
        <f t="shared" si="1"/>
        <v>0</v>
      </c>
      <c r="J34" s="15">
        <v>0</v>
      </c>
      <c r="K34" s="5">
        <f t="shared" si="2"/>
        <v>0</v>
      </c>
      <c r="L34" s="15">
        <v>0</v>
      </c>
      <c r="M34" s="5">
        <f t="shared" si="3"/>
        <v>0</v>
      </c>
      <c r="N34" s="15">
        <v>0</v>
      </c>
      <c r="O34" s="5">
        <f t="shared" si="7"/>
        <v>0</v>
      </c>
      <c r="P34" s="15">
        <v>0</v>
      </c>
      <c r="Q34" s="5">
        <f t="shared" si="5"/>
        <v>0</v>
      </c>
      <c r="R34" s="15">
        <v>0</v>
      </c>
      <c r="S34" s="5">
        <f t="shared" si="4"/>
        <v>0</v>
      </c>
      <c r="T34" s="21">
        <f>SUM(S34,Q34,O34,M34,K34,I34,G34,E34)*'Rates and Travel Costs'!$D$3</f>
        <v>364</v>
      </c>
      <c r="U34" s="32"/>
    </row>
    <row r="35" spans="1:21" ht="16.8" outlineLevel="1" collapsed="1" x14ac:dyDescent="0.35">
      <c r="A35" s="35" t="s">
        <v>80</v>
      </c>
      <c r="B35" s="8" t="s">
        <v>56</v>
      </c>
      <c r="C35" s="5">
        <f t="shared" si="10"/>
        <v>10</v>
      </c>
      <c r="D35" s="14">
        <v>1</v>
      </c>
      <c r="E35" s="5">
        <f t="shared" si="6"/>
        <v>10</v>
      </c>
      <c r="F35" s="14">
        <v>1</v>
      </c>
      <c r="G35" s="5">
        <f t="shared" si="0"/>
        <v>10</v>
      </c>
      <c r="H35" s="14">
        <v>0.5</v>
      </c>
      <c r="I35" s="5">
        <f>ROUNDUP(H35*$C35,0)</f>
        <v>5</v>
      </c>
      <c r="J35" s="15">
        <v>0</v>
      </c>
      <c r="K35" s="5">
        <f t="shared" si="2"/>
        <v>0</v>
      </c>
      <c r="L35" s="15">
        <v>0</v>
      </c>
      <c r="M35" s="5">
        <f t="shared" si="3"/>
        <v>0</v>
      </c>
      <c r="N35" s="15">
        <v>0</v>
      </c>
      <c r="O35" s="5">
        <f t="shared" si="7"/>
        <v>0</v>
      </c>
      <c r="P35" s="15">
        <v>0</v>
      </c>
      <c r="Q35" s="5">
        <f t="shared" si="5"/>
        <v>0</v>
      </c>
      <c r="R35" s="15">
        <v>0</v>
      </c>
      <c r="S35" s="5">
        <f t="shared" si="4"/>
        <v>0</v>
      </c>
      <c r="T35" s="21">
        <f>SUM(S35,Q35,O35,M35,K35,I35,G35,E35)*'Rates and Travel Costs'!$D$3</f>
        <v>1300</v>
      </c>
      <c r="U35" s="32"/>
    </row>
    <row r="36" spans="1:21" ht="16.8" outlineLevel="1" x14ac:dyDescent="0.35">
      <c r="A36" s="35" t="s">
        <v>81</v>
      </c>
      <c r="B36" s="8" t="s">
        <v>57</v>
      </c>
      <c r="C36" s="5">
        <v>5</v>
      </c>
      <c r="D36" s="14">
        <v>1</v>
      </c>
      <c r="E36" s="5">
        <v>2.5</v>
      </c>
      <c r="F36" s="14">
        <v>1</v>
      </c>
      <c r="G36" s="5">
        <v>2.5</v>
      </c>
      <c r="H36" s="14">
        <v>0.5</v>
      </c>
      <c r="I36" s="5">
        <f>ROUNDUP(H36*$C36,0)</f>
        <v>3</v>
      </c>
      <c r="J36" s="15">
        <v>0</v>
      </c>
      <c r="K36" s="5">
        <f t="shared" si="2"/>
        <v>0</v>
      </c>
      <c r="L36" s="15">
        <v>0</v>
      </c>
      <c r="M36" s="5">
        <f t="shared" si="3"/>
        <v>0</v>
      </c>
      <c r="N36" s="15">
        <v>0</v>
      </c>
      <c r="O36" s="5">
        <f t="shared" si="7"/>
        <v>0</v>
      </c>
      <c r="P36" s="15">
        <v>0</v>
      </c>
      <c r="Q36" s="5">
        <f t="shared" si="5"/>
        <v>0</v>
      </c>
      <c r="R36" s="15">
        <v>0</v>
      </c>
      <c r="S36" s="5">
        <f t="shared" si="4"/>
        <v>0</v>
      </c>
      <c r="T36" s="21">
        <f>SUM(S36,Q36,O36,M36,K36,I36,G36,E36)*'Rates and Travel Costs'!$D$3</f>
        <v>416</v>
      </c>
      <c r="U36" s="32"/>
    </row>
    <row r="37" spans="1:21" ht="16.8" outlineLevel="1" x14ac:dyDescent="0.35">
      <c r="A37" s="35" t="s">
        <v>82</v>
      </c>
      <c r="B37" s="8" t="s">
        <v>153</v>
      </c>
      <c r="C37" s="5">
        <v>16</v>
      </c>
      <c r="D37" s="14">
        <v>1</v>
      </c>
      <c r="E37" s="5">
        <v>2</v>
      </c>
      <c r="F37" s="14">
        <v>1</v>
      </c>
      <c r="G37" s="5">
        <v>2</v>
      </c>
      <c r="H37" s="14">
        <v>0.5</v>
      </c>
      <c r="I37" s="5">
        <v>2</v>
      </c>
      <c r="J37" s="14">
        <v>1</v>
      </c>
      <c r="K37" s="5">
        <v>2</v>
      </c>
      <c r="L37" s="14">
        <v>1</v>
      </c>
      <c r="M37" s="5">
        <v>2</v>
      </c>
      <c r="N37" s="14">
        <v>1</v>
      </c>
      <c r="O37" s="5">
        <v>2</v>
      </c>
      <c r="P37" s="14">
        <v>1</v>
      </c>
      <c r="Q37" s="5">
        <v>2</v>
      </c>
      <c r="R37" s="14">
        <v>1</v>
      </c>
      <c r="S37" s="5">
        <v>2</v>
      </c>
      <c r="T37" s="21">
        <f>SUM(S37,Q37,O37,M37,K37,I37,G37,E37)*'Rates and Travel Costs'!$D$3</f>
        <v>832</v>
      </c>
      <c r="U37" s="32"/>
    </row>
    <row r="38" spans="1:21" ht="16.8" x14ac:dyDescent="0.35">
      <c r="A38" s="34">
        <v>607.5</v>
      </c>
      <c r="B38" s="24" t="s">
        <v>154</v>
      </c>
      <c r="C38" s="25">
        <f>SUBTOTAL(9,C39:C45)</f>
        <v>171.28333333333333</v>
      </c>
      <c r="D38" s="27"/>
      <c r="E38" s="25">
        <f>SUM(E39:E45)</f>
        <v>304.09444444444443</v>
      </c>
      <c r="F38" s="27"/>
      <c r="G38" s="25">
        <f>SUM(G39:G45)</f>
        <v>275.09444444444443</v>
      </c>
      <c r="H38" s="27"/>
      <c r="I38" s="25">
        <f>SUM(I39:I45)</f>
        <v>147.09444444444443</v>
      </c>
      <c r="J38" s="27"/>
      <c r="K38" s="25">
        <f>SUM(K39:K45)</f>
        <v>18</v>
      </c>
      <c r="L38" s="27"/>
      <c r="M38" s="25">
        <f>SUM(M39:M45)</f>
        <v>18</v>
      </c>
      <c r="N38" s="27"/>
      <c r="O38" s="25">
        <f>SUM(O39:O45)</f>
        <v>18</v>
      </c>
      <c r="P38" s="27"/>
      <c r="Q38" s="25">
        <f>SUM(Q39:Q45)</f>
        <v>18</v>
      </c>
      <c r="R38" s="27"/>
      <c r="S38" s="25">
        <f>SUM(S39:S45)</f>
        <v>425.61666666666667</v>
      </c>
      <c r="T38" s="28">
        <f>SUM(E38,G38,I38,K38,M38,O38,Q38,S38)*'Rates and Travel Costs'!$D$3</f>
        <v>63642.8</v>
      </c>
      <c r="U38" s="32"/>
    </row>
    <row r="39" spans="1:21" ht="16.8" outlineLevel="1" x14ac:dyDescent="0.35">
      <c r="A39" s="35" t="s">
        <v>157</v>
      </c>
      <c r="B39" s="8" t="s">
        <v>158</v>
      </c>
      <c r="C39" s="68">
        <f>SUM('Detailed Estimate'!K4)</f>
        <v>27.283333333333335</v>
      </c>
      <c r="D39" s="14">
        <v>1</v>
      </c>
      <c r="E39" s="5">
        <f>C39/3</f>
        <v>9.094444444444445</v>
      </c>
      <c r="F39" s="14">
        <v>1</v>
      </c>
      <c r="G39" s="5">
        <f>C39/3</f>
        <v>9.094444444444445</v>
      </c>
      <c r="H39" s="14">
        <v>0.5</v>
      </c>
      <c r="I39" s="5">
        <f>C39/3</f>
        <v>9.094444444444445</v>
      </c>
      <c r="J39" s="15">
        <v>0</v>
      </c>
      <c r="K39" s="5">
        <f t="shared" ref="K39" si="11">J39*$C39</f>
        <v>0</v>
      </c>
      <c r="L39" s="15">
        <v>0</v>
      </c>
      <c r="M39" s="5">
        <f t="shared" ref="M39" si="12">L39*$C39</f>
        <v>0</v>
      </c>
      <c r="N39" s="15">
        <v>0</v>
      </c>
      <c r="O39" s="5">
        <f t="shared" ref="O39" si="13">N39*$C39</f>
        <v>0</v>
      </c>
      <c r="P39" s="15">
        <v>0</v>
      </c>
      <c r="Q39" s="5">
        <f t="shared" ref="Q39" si="14">P39*$C39</f>
        <v>0</v>
      </c>
      <c r="R39" s="15">
        <v>0</v>
      </c>
      <c r="S39" s="5">
        <f t="shared" ref="S39" si="15">R39*$C39</f>
        <v>0</v>
      </c>
      <c r="T39" s="21">
        <f>SUM(S39,Q39,O39,M39,K39,I39,G39,E39)*'Rates and Travel Costs'!$D$3</f>
        <v>1418.7333333333333</v>
      </c>
      <c r="U39" s="32"/>
    </row>
    <row r="40" spans="1:21" ht="33.6" outlineLevel="1" x14ac:dyDescent="0.35">
      <c r="A40" s="35" t="s">
        <v>162</v>
      </c>
      <c r="B40" s="8" t="s">
        <v>161</v>
      </c>
      <c r="C40" s="5">
        <v>16</v>
      </c>
      <c r="D40" s="14">
        <v>1</v>
      </c>
      <c r="E40" s="5">
        <v>2</v>
      </c>
      <c r="F40" s="14">
        <v>1</v>
      </c>
      <c r="G40" s="5">
        <v>2</v>
      </c>
      <c r="H40" s="14">
        <v>0.5</v>
      </c>
      <c r="I40" s="5">
        <v>2</v>
      </c>
      <c r="J40" s="14">
        <v>1</v>
      </c>
      <c r="K40" s="5">
        <v>2</v>
      </c>
      <c r="L40" s="14">
        <v>1</v>
      </c>
      <c r="M40" s="5">
        <v>2</v>
      </c>
      <c r="N40" s="14">
        <v>1</v>
      </c>
      <c r="O40" s="5">
        <v>2</v>
      </c>
      <c r="P40" s="14">
        <v>1</v>
      </c>
      <c r="Q40" s="5">
        <v>2</v>
      </c>
      <c r="R40" s="14">
        <v>1</v>
      </c>
      <c r="S40" s="5">
        <v>2</v>
      </c>
      <c r="T40" s="21">
        <f>SUM(S40,Q40,O40,M40,K40,I40,G40,E40)*'Rates and Travel Costs'!$D$3</f>
        <v>832</v>
      </c>
      <c r="U40" s="32"/>
    </row>
    <row r="41" spans="1:21" ht="16.8" x14ac:dyDescent="0.35">
      <c r="A41" s="34">
        <v>607.6</v>
      </c>
      <c r="B41" s="24" t="s">
        <v>59</v>
      </c>
      <c r="C41" s="25">
        <f>SUBTOTAL(9,C42:C43)</f>
        <v>128</v>
      </c>
      <c r="D41" s="27"/>
      <c r="E41" s="25">
        <f>SUM(E42:E43)</f>
        <v>128</v>
      </c>
      <c r="F41" s="27"/>
      <c r="G41" s="25">
        <f>SUM(G42:G43)</f>
        <v>128</v>
      </c>
      <c r="H41" s="27"/>
      <c r="I41" s="25">
        <f>SUM(I42:I43)</f>
        <v>64</v>
      </c>
      <c r="J41" s="27"/>
      <c r="K41" s="25">
        <f>SUM(K42:K43)</f>
        <v>8</v>
      </c>
      <c r="L41" s="27"/>
      <c r="M41" s="25">
        <f>SUM(M42:M43)</f>
        <v>8</v>
      </c>
      <c r="N41" s="27"/>
      <c r="O41" s="25">
        <f>SUM(O42:O43)</f>
        <v>8</v>
      </c>
      <c r="P41" s="27"/>
      <c r="Q41" s="25">
        <f>SUM(Q42:Q43)</f>
        <v>8</v>
      </c>
      <c r="R41" s="27"/>
      <c r="S41" s="25">
        <f>SUM(S42:S43)</f>
        <v>8</v>
      </c>
      <c r="T41" s="28">
        <f>SUM(E41,G41,I41,K41,M41,O41,Q41,S41)*'Rates and Travel Costs'!$D$3</f>
        <v>18720</v>
      </c>
      <c r="U41" s="32"/>
    </row>
    <row r="42" spans="1:21" ht="16.8" outlineLevel="1" x14ac:dyDescent="0.35">
      <c r="A42" s="35" t="s">
        <v>83</v>
      </c>
      <c r="B42" s="8" t="s">
        <v>61</v>
      </c>
      <c r="C42" s="5">
        <v>120</v>
      </c>
      <c r="D42" s="14">
        <v>1</v>
      </c>
      <c r="E42" s="5">
        <f t="shared" si="6"/>
        <v>120</v>
      </c>
      <c r="F42" s="14">
        <v>1</v>
      </c>
      <c r="G42" s="5">
        <f t="shared" si="0"/>
        <v>120</v>
      </c>
      <c r="H42" s="14">
        <v>0.5</v>
      </c>
      <c r="I42" s="5">
        <f t="shared" si="1"/>
        <v>60</v>
      </c>
      <c r="J42" s="15">
        <v>0</v>
      </c>
      <c r="K42" s="5">
        <f t="shared" si="2"/>
        <v>0</v>
      </c>
      <c r="L42" s="15">
        <v>0</v>
      </c>
      <c r="M42" s="5">
        <f t="shared" si="3"/>
        <v>0</v>
      </c>
      <c r="N42" s="15">
        <v>0</v>
      </c>
      <c r="O42" s="5">
        <f t="shared" si="7"/>
        <v>0</v>
      </c>
      <c r="P42" s="15">
        <v>0</v>
      </c>
      <c r="Q42" s="5">
        <f t="shared" si="5"/>
        <v>0</v>
      </c>
      <c r="R42" s="15">
        <v>0</v>
      </c>
      <c r="S42" s="5">
        <f t="shared" si="4"/>
        <v>0</v>
      </c>
      <c r="T42" s="21">
        <f>SUM(S42,Q42,O42,M42,K42,I42,G42,E42)*'Rates and Travel Costs'!$D$3 + SUM('Rates and Travel Costs'!$D$6:$D$8) + ROUNDUP(($C$42/8),0)*' Schedule &amp; Costs'!$D$11*'Rates and Travel Costs'!$D$9</f>
        <v>22213</v>
      </c>
      <c r="U42" s="32"/>
    </row>
    <row r="43" spans="1:21" ht="16.8" outlineLevel="1" x14ac:dyDescent="0.35">
      <c r="A43" s="35" t="s">
        <v>84</v>
      </c>
      <c r="B43" s="8" t="s">
        <v>62</v>
      </c>
      <c r="C43" s="5">
        <v>8</v>
      </c>
      <c r="D43" s="14">
        <v>1</v>
      </c>
      <c r="E43" s="5">
        <f t="shared" si="6"/>
        <v>8</v>
      </c>
      <c r="F43" s="14">
        <v>1</v>
      </c>
      <c r="G43" s="5">
        <f t="shared" si="0"/>
        <v>8</v>
      </c>
      <c r="H43" s="14">
        <v>0.5</v>
      </c>
      <c r="I43" s="5">
        <f t="shared" si="1"/>
        <v>4</v>
      </c>
      <c r="J43" s="14">
        <v>1</v>
      </c>
      <c r="K43" s="5">
        <f t="shared" si="2"/>
        <v>8</v>
      </c>
      <c r="L43" s="14">
        <v>1</v>
      </c>
      <c r="M43" s="5">
        <f t="shared" si="3"/>
        <v>8</v>
      </c>
      <c r="N43" s="14">
        <v>1</v>
      </c>
      <c r="O43" s="5">
        <f t="shared" si="7"/>
        <v>8</v>
      </c>
      <c r="P43" s="14">
        <v>1</v>
      </c>
      <c r="Q43" s="5">
        <f t="shared" si="5"/>
        <v>8</v>
      </c>
      <c r="R43" s="14">
        <v>1</v>
      </c>
      <c r="S43" s="5">
        <f t="shared" si="4"/>
        <v>8</v>
      </c>
      <c r="T43" s="21">
        <f>SUM(S43,Q43,O43,M43,K43,I43,G43,E43)*'Rates and Travel Costs'!$D$3</f>
        <v>3120</v>
      </c>
      <c r="U43" s="32"/>
    </row>
    <row r="44" spans="1:21" ht="16.8" outlineLevel="1" x14ac:dyDescent="0.35">
      <c r="A44" s="33"/>
      <c r="B44" s="8"/>
      <c r="C44" s="5"/>
      <c r="D44" s="14"/>
      <c r="E44" s="5"/>
      <c r="F44" s="14"/>
      <c r="G44" s="5"/>
      <c r="H44" s="14"/>
      <c r="I44" s="5"/>
      <c r="J44" s="14"/>
      <c r="K44" s="5"/>
      <c r="L44" s="14"/>
      <c r="M44" s="5"/>
      <c r="N44" s="14"/>
      <c r="O44" s="5"/>
      <c r="P44" s="14"/>
      <c r="Q44" s="5"/>
      <c r="R44" s="14"/>
      <c r="S44" s="5"/>
      <c r="T44" s="21"/>
      <c r="U44" s="32"/>
    </row>
    <row r="45" spans="1:21" ht="16.8" x14ac:dyDescent="0.35">
      <c r="A45" s="34">
        <v>607.70000000000005</v>
      </c>
      <c r="B45" s="24" t="s">
        <v>63</v>
      </c>
      <c r="C45" s="25">
        <f>SUBTOTAL(9,C46:C51)</f>
        <v>460.61666666666667</v>
      </c>
      <c r="D45" s="27"/>
      <c r="E45" s="25">
        <f>SUM(E46:E51)</f>
        <v>37</v>
      </c>
      <c r="F45" s="27"/>
      <c r="G45" s="25">
        <f>SUM(G46:G51)</f>
        <v>8</v>
      </c>
      <c r="H45" s="27"/>
      <c r="I45" s="25">
        <f>SUM(I46:I51)</f>
        <v>8</v>
      </c>
      <c r="J45" s="27"/>
      <c r="K45" s="25">
        <f>SUM(K46:K51)</f>
        <v>0</v>
      </c>
      <c r="L45" s="27"/>
      <c r="M45" s="25">
        <f>SUM(M46:M51)</f>
        <v>0</v>
      </c>
      <c r="N45" s="27"/>
      <c r="O45" s="25">
        <f>SUM(O46:O51)</f>
        <v>0</v>
      </c>
      <c r="P45" s="27"/>
      <c r="Q45" s="25">
        <f>SUM(Q46:Q51)</f>
        <v>0</v>
      </c>
      <c r="R45" s="27"/>
      <c r="S45" s="25">
        <f>SUM(S46:S51)</f>
        <v>407.61666666666667</v>
      </c>
      <c r="T45" s="28">
        <f>SUM(E45,G45,I45,K45,M45,O45,Q45,S45)*'Rates and Travel Costs'!$D$3</f>
        <v>23952.066666666666</v>
      </c>
      <c r="U45" s="32"/>
    </row>
    <row r="46" spans="1:21" ht="16.8" outlineLevel="1" x14ac:dyDescent="0.35">
      <c r="A46" s="35" t="s">
        <v>85</v>
      </c>
      <c r="B46" s="8" t="s">
        <v>64</v>
      </c>
      <c r="C46" s="69">
        <f>SUM(C41,C31,C22,C13,C4)</f>
        <v>374.61666666666667</v>
      </c>
      <c r="D46" s="15">
        <v>0</v>
      </c>
      <c r="E46" s="5">
        <f t="shared" si="6"/>
        <v>0</v>
      </c>
      <c r="F46" s="15">
        <v>0</v>
      </c>
      <c r="G46" s="5">
        <f t="shared" si="0"/>
        <v>0</v>
      </c>
      <c r="H46" s="15">
        <v>0</v>
      </c>
      <c r="I46" s="5">
        <f t="shared" si="1"/>
        <v>0</v>
      </c>
      <c r="J46" s="15">
        <v>0</v>
      </c>
      <c r="K46" s="5">
        <f t="shared" si="2"/>
        <v>0</v>
      </c>
      <c r="L46" s="15">
        <v>0</v>
      </c>
      <c r="M46" s="5">
        <f t="shared" si="3"/>
        <v>0</v>
      </c>
      <c r="N46" s="15">
        <v>0</v>
      </c>
      <c r="O46" s="5">
        <f t="shared" si="7"/>
        <v>0</v>
      </c>
      <c r="P46" s="15">
        <v>0</v>
      </c>
      <c r="Q46" s="5">
        <f t="shared" si="5"/>
        <v>0</v>
      </c>
      <c r="R46" s="14">
        <v>1</v>
      </c>
      <c r="S46" s="5">
        <f t="shared" si="4"/>
        <v>374.61666666666667</v>
      </c>
      <c r="T46" s="21">
        <f>SUM(S46,Q46,O46,M46,K46,I46,G46,E46)*'Rates and Travel Costs'!$D$3</f>
        <v>19480.066666666666</v>
      </c>
    </row>
    <row r="47" spans="1:21" ht="16.8" outlineLevel="1" x14ac:dyDescent="0.35">
      <c r="A47" s="35" t="s">
        <v>86</v>
      </c>
      <c r="B47" s="8" t="s">
        <v>65</v>
      </c>
      <c r="C47" s="69">
        <v>32</v>
      </c>
      <c r="D47" s="14">
        <v>1</v>
      </c>
      <c r="E47" s="5">
        <v>8</v>
      </c>
      <c r="F47" s="14">
        <v>1</v>
      </c>
      <c r="G47" s="5">
        <v>8</v>
      </c>
      <c r="H47" s="14">
        <v>0.5</v>
      </c>
      <c r="I47" s="5">
        <v>8</v>
      </c>
      <c r="J47" s="14">
        <v>1</v>
      </c>
      <c r="K47" s="5">
        <v>0</v>
      </c>
      <c r="L47" s="14">
        <v>1</v>
      </c>
      <c r="M47" s="5">
        <v>0</v>
      </c>
      <c r="N47" s="14">
        <v>1</v>
      </c>
      <c r="O47" s="5">
        <v>0</v>
      </c>
      <c r="P47" s="14">
        <v>1</v>
      </c>
      <c r="Q47" s="5">
        <v>0</v>
      </c>
      <c r="R47" s="14">
        <v>1</v>
      </c>
      <c r="S47" s="5">
        <v>8</v>
      </c>
      <c r="T47" s="21">
        <f>SUM(S47,Q47,O47,M47,K47,I47,G47,E47)*'Rates and Travel Costs'!$D$3</f>
        <v>1664</v>
      </c>
    </row>
    <row r="48" spans="1:21" ht="16.8" outlineLevel="1" collapsed="1" x14ac:dyDescent="0.35">
      <c r="A48" s="35" t="s">
        <v>87</v>
      </c>
      <c r="B48" s="8" t="s">
        <v>66</v>
      </c>
      <c r="C48" s="69">
        <f>ROUNDUP(2*1*69/5,0)</f>
        <v>28</v>
      </c>
      <c r="D48" s="14">
        <v>1</v>
      </c>
      <c r="E48" s="5">
        <v>14</v>
      </c>
      <c r="F48" s="15">
        <v>0</v>
      </c>
      <c r="G48" s="5">
        <f t="shared" si="0"/>
        <v>0</v>
      </c>
      <c r="H48" s="15">
        <v>0</v>
      </c>
      <c r="I48" s="5">
        <f t="shared" si="1"/>
        <v>0</v>
      </c>
      <c r="J48" s="15">
        <v>0</v>
      </c>
      <c r="K48" s="5">
        <f t="shared" si="2"/>
        <v>0</v>
      </c>
      <c r="L48" s="15">
        <v>0</v>
      </c>
      <c r="M48" s="5">
        <f t="shared" si="3"/>
        <v>0</v>
      </c>
      <c r="N48" s="15">
        <v>0</v>
      </c>
      <c r="O48" s="5">
        <f t="shared" si="7"/>
        <v>0</v>
      </c>
      <c r="P48" s="15">
        <v>0</v>
      </c>
      <c r="Q48" s="5">
        <f t="shared" si="5"/>
        <v>0</v>
      </c>
      <c r="R48" s="14">
        <v>1</v>
      </c>
      <c r="S48" s="5">
        <v>14</v>
      </c>
      <c r="T48" s="21">
        <f>SUM(S48,Q48,O48,M48,K48,I48,G48,E48)*'Rates and Travel Costs'!$D$3</f>
        <v>1456</v>
      </c>
    </row>
    <row r="49" spans="1:23" ht="16.8" outlineLevel="1" x14ac:dyDescent="0.35">
      <c r="A49" s="35" t="s">
        <v>88</v>
      </c>
      <c r="B49" s="8" t="s">
        <v>67</v>
      </c>
      <c r="C49" s="69">
        <v>8</v>
      </c>
      <c r="D49" s="14">
        <v>1</v>
      </c>
      <c r="E49" s="5">
        <v>4</v>
      </c>
      <c r="F49" s="15">
        <v>0</v>
      </c>
      <c r="G49" s="5">
        <f t="shared" si="0"/>
        <v>0</v>
      </c>
      <c r="H49" s="15">
        <v>0</v>
      </c>
      <c r="I49" s="5">
        <f t="shared" si="1"/>
        <v>0</v>
      </c>
      <c r="J49" s="15">
        <v>0</v>
      </c>
      <c r="K49" s="5">
        <f t="shared" si="2"/>
        <v>0</v>
      </c>
      <c r="L49" s="15">
        <v>0</v>
      </c>
      <c r="M49" s="5">
        <f t="shared" si="3"/>
        <v>0</v>
      </c>
      <c r="N49" s="15">
        <v>0</v>
      </c>
      <c r="O49" s="5">
        <f t="shared" si="7"/>
        <v>0</v>
      </c>
      <c r="P49" s="14">
        <v>1</v>
      </c>
      <c r="Q49" s="5">
        <v>0</v>
      </c>
      <c r="R49" s="15">
        <v>0</v>
      </c>
      <c r="S49" s="5">
        <v>4</v>
      </c>
      <c r="T49" s="21">
        <f>SUM(S49,Q49,O49,M49,K49,I49,G49,E49)*'Rates and Travel Costs'!$D$3</f>
        <v>416</v>
      </c>
    </row>
    <row r="50" spans="1:23" ht="16.8" outlineLevel="1" x14ac:dyDescent="0.35">
      <c r="A50" s="35" t="s">
        <v>89</v>
      </c>
      <c r="B50" s="8" t="s">
        <v>68</v>
      </c>
      <c r="C50" s="69">
        <f>ROUNDUP(1*69/5,0)</f>
        <v>14</v>
      </c>
      <c r="D50" s="14">
        <v>1</v>
      </c>
      <c r="E50" s="5">
        <v>7</v>
      </c>
      <c r="F50" s="16">
        <v>0</v>
      </c>
      <c r="G50" s="5">
        <f t="shared" si="0"/>
        <v>0</v>
      </c>
      <c r="H50" s="16">
        <v>0</v>
      </c>
      <c r="I50" s="5">
        <f t="shared" si="1"/>
        <v>0</v>
      </c>
      <c r="J50" s="16">
        <v>0</v>
      </c>
      <c r="K50" s="5">
        <f t="shared" si="2"/>
        <v>0</v>
      </c>
      <c r="L50" s="16">
        <v>0</v>
      </c>
      <c r="M50" s="5">
        <f t="shared" si="3"/>
        <v>0</v>
      </c>
      <c r="N50" s="14">
        <v>1</v>
      </c>
      <c r="O50" s="5">
        <v>0</v>
      </c>
      <c r="P50" s="14">
        <v>1</v>
      </c>
      <c r="Q50" s="5">
        <v>0</v>
      </c>
      <c r="R50" s="16">
        <v>0</v>
      </c>
      <c r="S50" s="5">
        <v>7</v>
      </c>
      <c r="T50" s="21">
        <f>SUM(S50,Q50,O50,M50,K50,I50,G50,E50)*'Rates and Travel Costs'!$D$3</f>
        <v>728</v>
      </c>
    </row>
    <row r="51" spans="1:23" ht="16.8" outlineLevel="1" x14ac:dyDescent="0.35">
      <c r="A51" s="35" t="s">
        <v>90</v>
      </c>
      <c r="B51" s="8" t="s">
        <v>69</v>
      </c>
      <c r="C51" s="69">
        <v>4</v>
      </c>
      <c r="D51" s="14">
        <v>1</v>
      </c>
      <c r="E51" s="5">
        <v>4</v>
      </c>
      <c r="F51" s="15">
        <v>0</v>
      </c>
      <c r="G51" s="5">
        <f t="shared" si="0"/>
        <v>0</v>
      </c>
      <c r="H51" s="15">
        <v>0</v>
      </c>
      <c r="I51" s="5">
        <f t="shared" si="1"/>
        <v>0</v>
      </c>
      <c r="J51" s="15">
        <v>0</v>
      </c>
      <c r="K51" s="5">
        <f t="shared" si="2"/>
        <v>0</v>
      </c>
      <c r="L51" s="15">
        <v>0</v>
      </c>
      <c r="M51" s="5">
        <f t="shared" si="3"/>
        <v>0</v>
      </c>
      <c r="N51" s="15">
        <v>0</v>
      </c>
      <c r="O51" s="5">
        <f t="shared" si="7"/>
        <v>0</v>
      </c>
      <c r="P51" s="15">
        <v>0</v>
      </c>
      <c r="Q51" s="5">
        <f t="shared" si="5"/>
        <v>0</v>
      </c>
      <c r="R51" s="15">
        <v>0</v>
      </c>
      <c r="S51" s="5">
        <f t="shared" si="4"/>
        <v>0</v>
      </c>
      <c r="T51" s="21">
        <f>SUM(S51,Q51,O51,M51,K51,I51,G51,E51)*'Rates and Travel Costs'!$D$3</f>
        <v>208</v>
      </c>
    </row>
    <row r="52" spans="1:23" ht="16.8" outlineLevel="1" x14ac:dyDescent="0.35">
      <c r="A52" s="35"/>
      <c r="B52" s="8"/>
      <c r="C52" s="5"/>
      <c r="D52" s="14"/>
      <c r="E52" s="5"/>
      <c r="G52" s="5"/>
      <c r="I52" s="5"/>
      <c r="K52" s="5"/>
      <c r="M52" s="5"/>
      <c r="O52" s="5"/>
      <c r="Q52" s="5"/>
      <c r="S52" s="5"/>
      <c r="T52" s="21"/>
    </row>
    <row r="53" spans="1:23" ht="16.8" x14ac:dyDescent="0.35">
      <c r="A53"/>
      <c r="B53" s="56" t="s">
        <v>144</v>
      </c>
    </row>
    <row r="54" spans="1:23" ht="16.8" x14ac:dyDescent="0.35">
      <c r="A54"/>
      <c r="B54" s="10" t="s">
        <v>100</v>
      </c>
      <c r="C54" s="72">
        <f>ROUNDUP((C2)/8,0)</f>
        <v>47</v>
      </c>
      <c r="D54" s="16"/>
      <c r="E54" s="17"/>
      <c r="F54" s="16"/>
      <c r="G54" s="17"/>
      <c r="H54" s="16"/>
      <c r="I54" s="17"/>
      <c r="J54" s="16"/>
      <c r="K54" s="17"/>
      <c r="L54" s="16"/>
      <c r="M54" s="17"/>
      <c r="N54" s="16"/>
      <c r="O54" s="17"/>
      <c r="P54" s="16"/>
      <c r="Q54" s="17"/>
      <c r="R54" s="16"/>
      <c r="S54" s="17"/>
    </row>
    <row r="55" spans="1:23" ht="16.8" x14ac:dyDescent="0.35">
      <c r="A55"/>
      <c r="B55" s="10" t="s">
        <v>101</v>
      </c>
      <c r="C55" s="73">
        <f>C54/5</f>
        <v>9.4</v>
      </c>
      <c r="D55" s="16"/>
      <c r="E55" s="18"/>
      <c r="F55" s="16"/>
      <c r="G55" s="18"/>
      <c r="H55" s="16"/>
      <c r="I55" s="18"/>
      <c r="J55" s="16"/>
      <c r="K55" s="18"/>
      <c r="L55" s="16"/>
      <c r="M55" s="17"/>
      <c r="N55" s="16"/>
      <c r="O55" s="18"/>
      <c r="P55" s="16"/>
      <c r="Q55" s="18"/>
      <c r="R55" s="16"/>
      <c r="S55" s="18"/>
    </row>
    <row r="56" spans="1:23" ht="16.8" x14ac:dyDescent="0.35">
      <c r="A56"/>
      <c r="B56" s="10" t="s">
        <v>102</v>
      </c>
      <c r="C56" s="74">
        <f>C55*12/52</f>
        <v>2.1692307692307695</v>
      </c>
      <c r="D56" s="16"/>
      <c r="E56" s="19"/>
      <c r="F56" s="16"/>
      <c r="G56" s="19"/>
      <c r="H56" s="16"/>
      <c r="I56" s="19"/>
      <c r="J56" s="16"/>
      <c r="K56" s="19"/>
      <c r="L56" s="16"/>
      <c r="M56" s="19"/>
      <c r="N56" s="16"/>
      <c r="O56" s="19"/>
      <c r="P56" s="16"/>
      <c r="Q56" s="19"/>
      <c r="R56" s="16"/>
      <c r="S56" s="19"/>
    </row>
    <row r="57" spans="1:23" x14ac:dyDescent="0.35">
      <c r="A57"/>
      <c r="B57" s="11" t="s">
        <v>103</v>
      </c>
    </row>
    <row r="58" spans="1:23" x14ac:dyDescent="0.35">
      <c r="A58"/>
      <c r="U58" s="13"/>
      <c r="V58" s="13"/>
      <c r="W58" s="13"/>
    </row>
    <row r="59" spans="1:23" ht="16.8" x14ac:dyDescent="0.35">
      <c r="A59"/>
      <c r="B59" s="56" t="s">
        <v>143</v>
      </c>
    </row>
    <row r="60" spans="1:23" ht="16.8" x14ac:dyDescent="0.35">
      <c r="A60"/>
      <c r="B60" s="8" t="s">
        <v>36</v>
      </c>
      <c r="C60" s="70">
        <f>SUM(C4/40)</f>
        <v>1.5</v>
      </c>
      <c r="D60" s="71" t="s">
        <v>138</v>
      </c>
      <c r="E60" s="70">
        <f>SUM(C4/8)</f>
        <v>7.5</v>
      </c>
      <c r="F60" s="15" t="s">
        <v>139</v>
      </c>
    </row>
    <row r="61" spans="1:23" ht="16.8" x14ac:dyDescent="0.35">
      <c r="A61"/>
      <c r="B61" s="8" t="s">
        <v>44</v>
      </c>
      <c r="C61" s="70">
        <f>SUM(C13/40)</f>
        <v>1.7600000000000002</v>
      </c>
      <c r="D61" s="71" t="s">
        <v>138</v>
      </c>
      <c r="E61" s="70">
        <f>SUM(C13/8)</f>
        <v>8.8000000000000007</v>
      </c>
      <c r="F61" s="15" t="s">
        <v>139</v>
      </c>
    </row>
    <row r="62" spans="1:23" ht="16.8" x14ac:dyDescent="0.35">
      <c r="A62"/>
      <c r="B62" s="8" t="s">
        <v>140</v>
      </c>
      <c r="C62" s="70">
        <f>SUM(C22/40)</f>
        <v>1.6804166666666667</v>
      </c>
      <c r="D62" s="71" t="s">
        <v>138</v>
      </c>
      <c r="E62" s="70">
        <f>SUM(C22/8)</f>
        <v>8.4020833333333336</v>
      </c>
      <c r="F62" s="15" t="s">
        <v>139</v>
      </c>
    </row>
    <row r="63" spans="1:23" ht="16.8" collapsed="1" x14ac:dyDescent="0.35">
      <c r="A63" s="1"/>
      <c r="B63" s="8" t="s">
        <v>141</v>
      </c>
      <c r="C63" s="70">
        <f>SUM(C31/40)</f>
        <v>1.2250000000000001</v>
      </c>
      <c r="D63" s="71" t="s">
        <v>138</v>
      </c>
      <c r="E63" s="70">
        <f>SUM(C31/8)</f>
        <v>6.125</v>
      </c>
      <c r="F63" s="15" t="s">
        <v>139</v>
      </c>
    </row>
    <row r="64" spans="1:23" ht="16.8" x14ac:dyDescent="0.35">
      <c r="A64"/>
      <c r="B64" s="8" t="s">
        <v>142</v>
      </c>
      <c r="C64" s="70">
        <f>SUM(C41/40)</f>
        <v>3.2</v>
      </c>
      <c r="D64" s="71" t="s">
        <v>138</v>
      </c>
      <c r="E64" s="70">
        <f>SUM(C41/8)</f>
        <v>16</v>
      </c>
      <c r="F64" s="15" t="s">
        <v>139</v>
      </c>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2" x14ac:dyDescent="0.35">
      <c r="A81"/>
    </row>
    <row r="82" spans="1:2" x14ac:dyDescent="0.35">
      <c r="A82"/>
    </row>
    <row r="83" spans="1:2" x14ac:dyDescent="0.35">
      <c r="A83"/>
    </row>
    <row r="84" spans="1:2" x14ac:dyDescent="0.35">
      <c r="A84"/>
    </row>
    <row r="85" spans="1:2" collapsed="1" x14ac:dyDescent="0.35">
      <c r="A85" s="1"/>
      <c r="B85" s="1"/>
    </row>
    <row r="86" spans="1:2" x14ac:dyDescent="0.35">
      <c r="A86"/>
    </row>
    <row r="87" spans="1:2" x14ac:dyDescent="0.35">
      <c r="A87"/>
    </row>
    <row r="88" spans="1:2" collapsed="1" x14ac:dyDescent="0.35">
      <c r="A88" s="4"/>
      <c r="B88" s="1"/>
    </row>
    <row r="89" spans="1:2" collapsed="1" x14ac:dyDescent="0.35">
      <c r="A89" s="1"/>
      <c r="B89" s="1"/>
    </row>
    <row r="90" spans="1:2" collapsed="1" x14ac:dyDescent="0.35">
      <c r="A90" s="1"/>
      <c r="B90" s="1"/>
    </row>
    <row r="91" spans="1:2" x14ac:dyDescent="0.35">
      <c r="A91"/>
    </row>
    <row r="92" spans="1:2" x14ac:dyDescent="0.35">
      <c r="A92"/>
    </row>
    <row r="93" spans="1:2" x14ac:dyDescent="0.35">
      <c r="A93"/>
    </row>
    <row r="94" spans="1:2" x14ac:dyDescent="0.35">
      <c r="A94"/>
    </row>
    <row r="95" spans="1:2" collapsed="1" x14ac:dyDescent="0.35">
      <c r="A95" s="1"/>
      <c r="B95" s="1"/>
    </row>
    <row r="96" spans="1:2"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8" spans="1:1" x14ac:dyDescent="0.35">
      <c r="A108"/>
    </row>
    <row r="109" spans="1:1" x14ac:dyDescent="0.35">
      <c r="A109"/>
    </row>
    <row r="110" spans="1:1" x14ac:dyDescent="0.35">
      <c r="A110"/>
    </row>
    <row r="111" spans="1:1" x14ac:dyDescent="0.35">
      <c r="A111"/>
    </row>
    <row r="112" spans="1:1" x14ac:dyDescent="0.35">
      <c r="A112"/>
    </row>
    <row r="113" spans="1:2" collapsed="1" x14ac:dyDescent="0.35">
      <c r="A113" s="1"/>
      <c r="B113" s="1"/>
    </row>
    <row r="114" spans="1:2" x14ac:dyDescent="0.35">
      <c r="A114"/>
    </row>
    <row r="115" spans="1:2" x14ac:dyDescent="0.35">
      <c r="A115"/>
    </row>
    <row r="116" spans="1:2" x14ac:dyDescent="0.35">
      <c r="A116"/>
    </row>
    <row r="117" spans="1:2" x14ac:dyDescent="0.35">
      <c r="A117"/>
    </row>
    <row r="118" spans="1:2" x14ac:dyDescent="0.35">
      <c r="A118"/>
    </row>
    <row r="119" spans="1:2" x14ac:dyDescent="0.35">
      <c r="A119"/>
    </row>
    <row r="120" spans="1:2" x14ac:dyDescent="0.35">
      <c r="A120"/>
    </row>
    <row r="121" spans="1:2" x14ac:dyDescent="0.35">
      <c r="A121"/>
    </row>
    <row r="122" spans="1:2" x14ac:dyDescent="0.35">
      <c r="A122"/>
    </row>
    <row r="123" spans="1:2" x14ac:dyDescent="0.35">
      <c r="A123"/>
    </row>
    <row r="124" spans="1:2" x14ac:dyDescent="0.35">
      <c r="A124"/>
    </row>
    <row r="125" spans="1:2" x14ac:dyDescent="0.35">
      <c r="A125"/>
    </row>
    <row r="126" spans="1:2" x14ac:dyDescent="0.35">
      <c r="A126"/>
    </row>
    <row r="127" spans="1:2" x14ac:dyDescent="0.35">
      <c r="A127"/>
    </row>
    <row r="128" spans="1:2" collapsed="1" x14ac:dyDescent="0.35">
      <c r="A128" s="1"/>
      <c r="B128" s="1"/>
    </row>
    <row r="129" spans="1:2" x14ac:dyDescent="0.35">
      <c r="A129"/>
    </row>
    <row r="130" spans="1:2" x14ac:dyDescent="0.35">
      <c r="A130"/>
    </row>
    <row r="131" spans="1:2" x14ac:dyDescent="0.35">
      <c r="A131"/>
    </row>
    <row r="132" spans="1:2" x14ac:dyDescent="0.35">
      <c r="A132"/>
    </row>
    <row r="133" spans="1:2" x14ac:dyDescent="0.35">
      <c r="A133"/>
    </row>
    <row r="134" spans="1:2" x14ac:dyDescent="0.35">
      <c r="A134"/>
    </row>
    <row r="135" spans="1:2" x14ac:dyDescent="0.35">
      <c r="A135"/>
    </row>
    <row r="136" spans="1:2" x14ac:dyDescent="0.35">
      <c r="A136"/>
    </row>
    <row r="137" spans="1:2" x14ac:dyDescent="0.35">
      <c r="A137"/>
    </row>
    <row r="138" spans="1:2" collapsed="1" x14ac:dyDescent="0.35">
      <c r="A138" s="1"/>
      <c r="B138" s="1"/>
    </row>
    <row r="139" spans="1:2" collapsed="1" x14ac:dyDescent="0.35">
      <c r="A139" s="1"/>
      <c r="B139" s="1"/>
    </row>
    <row r="140" spans="1:2" x14ac:dyDescent="0.35">
      <c r="A140"/>
    </row>
    <row r="141" spans="1:2" x14ac:dyDescent="0.35">
      <c r="A141"/>
    </row>
    <row r="142" spans="1:2" x14ac:dyDescent="0.35">
      <c r="A142"/>
    </row>
    <row r="143" spans="1:2" x14ac:dyDescent="0.35">
      <c r="A143"/>
    </row>
    <row r="144" spans="1:2" x14ac:dyDescent="0.35">
      <c r="A144"/>
    </row>
    <row r="145" spans="1:2" x14ac:dyDescent="0.35">
      <c r="A145"/>
    </row>
    <row r="146" spans="1:2" x14ac:dyDescent="0.35">
      <c r="A146"/>
    </row>
    <row r="147" spans="1:2" x14ac:dyDescent="0.35">
      <c r="A147"/>
    </row>
    <row r="148" spans="1:2" x14ac:dyDescent="0.35">
      <c r="A148"/>
    </row>
    <row r="149" spans="1:2" x14ac:dyDescent="0.35">
      <c r="A149"/>
    </row>
    <row r="150" spans="1:2" collapsed="1" x14ac:dyDescent="0.35">
      <c r="A150" s="1"/>
      <c r="B150" s="1"/>
    </row>
    <row r="151" spans="1:2" x14ac:dyDescent="0.35">
      <c r="A151"/>
    </row>
    <row r="152" spans="1:2" x14ac:dyDescent="0.35">
      <c r="A152"/>
    </row>
    <row r="153" spans="1:2" x14ac:dyDescent="0.35">
      <c r="A153"/>
    </row>
    <row r="154" spans="1:2" x14ac:dyDescent="0.35">
      <c r="A154"/>
    </row>
    <row r="155" spans="1:2" x14ac:dyDescent="0.35">
      <c r="A155"/>
    </row>
    <row r="156" spans="1:2" x14ac:dyDescent="0.35">
      <c r="A156"/>
    </row>
    <row r="157" spans="1:2" x14ac:dyDescent="0.35">
      <c r="A157"/>
    </row>
    <row r="158" spans="1:2" x14ac:dyDescent="0.35">
      <c r="A158"/>
    </row>
    <row r="159" spans="1:2" x14ac:dyDescent="0.35">
      <c r="A159"/>
    </row>
    <row r="160" spans="1:2" collapsed="1" x14ac:dyDescent="0.35">
      <c r="A160" s="1"/>
      <c r="B160" s="1"/>
    </row>
    <row r="161" spans="1:2" x14ac:dyDescent="0.35">
      <c r="A161"/>
    </row>
    <row r="162" spans="1:2" x14ac:dyDescent="0.35">
      <c r="A162"/>
    </row>
    <row r="163" spans="1:2" x14ac:dyDescent="0.35">
      <c r="A163"/>
    </row>
    <row r="164" spans="1:2" x14ac:dyDescent="0.35">
      <c r="A164"/>
    </row>
    <row r="165" spans="1:2" collapsed="1" x14ac:dyDescent="0.35">
      <c r="A165" s="1"/>
      <c r="B165" s="1"/>
    </row>
    <row r="166" spans="1:2" collapsed="1" x14ac:dyDescent="0.35">
      <c r="A166" s="1"/>
      <c r="B166" s="1"/>
    </row>
    <row r="167" spans="1:2" x14ac:dyDescent="0.35">
      <c r="A167"/>
    </row>
    <row r="168" spans="1:2" x14ac:dyDescent="0.35">
      <c r="A168"/>
    </row>
    <row r="169" spans="1:2" x14ac:dyDescent="0.35">
      <c r="A169"/>
    </row>
    <row r="170" spans="1:2" x14ac:dyDescent="0.35">
      <c r="A170"/>
    </row>
    <row r="171" spans="1:2" x14ac:dyDescent="0.35">
      <c r="A171"/>
    </row>
    <row r="172" spans="1:2" x14ac:dyDescent="0.35">
      <c r="A172"/>
    </row>
    <row r="173" spans="1:2" x14ac:dyDescent="0.35">
      <c r="A173"/>
    </row>
    <row r="174" spans="1:2" collapsed="1" x14ac:dyDescent="0.35">
      <c r="A174" s="1"/>
      <c r="B174" s="1"/>
    </row>
    <row r="175" spans="1:2" x14ac:dyDescent="0.35">
      <c r="A175"/>
    </row>
    <row r="176" spans="1:2" x14ac:dyDescent="0.35">
      <c r="A176"/>
    </row>
    <row r="177" spans="1:2" x14ac:dyDescent="0.35">
      <c r="A177"/>
    </row>
    <row r="178" spans="1:2" x14ac:dyDescent="0.35">
      <c r="A178"/>
    </row>
    <row r="179" spans="1:2" x14ac:dyDescent="0.35">
      <c r="A179"/>
    </row>
    <row r="180" spans="1:2" x14ac:dyDescent="0.35">
      <c r="A180"/>
    </row>
    <row r="181" spans="1:2" x14ac:dyDescent="0.35">
      <c r="A181"/>
    </row>
    <row r="182" spans="1:2" x14ac:dyDescent="0.35">
      <c r="A182"/>
    </row>
    <row r="183" spans="1:2" x14ac:dyDescent="0.35">
      <c r="A183"/>
    </row>
    <row r="184" spans="1:2" x14ac:dyDescent="0.35">
      <c r="A184"/>
    </row>
    <row r="185" spans="1:2" x14ac:dyDescent="0.35">
      <c r="A185"/>
    </row>
    <row r="186" spans="1:2" x14ac:dyDescent="0.35">
      <c r="A186"/>
    </row>
    <row r="187" spans="1:2" x14ac:dyDescent="0.35">
      <c r="A187"/>
    </row>
    <row r="188" spans="1:2" x14ac:dyDescent="0.35">
      <c r="A188"/>
    </row>
    <row r="189" spans="1:2" x14ac:dyDescent="0.35">
      <c r="A189"/>
    </row>
    <row r="190" spans="1:2" x14ac:dyDescent="0.35">
      <c r="A190"/>
    </row>
    <row r="191" spans="1:2" x14ac:dyDescent="0.35">
      <c r="A191"/>
    </row>
    <row r="192" spans="1:2" collapsed="1" x14ac:dyDescent="0.35">
      <c r="A192" s="1"/>
      <c r="B192" s="1"/>
    </row>
    <row r="193" spans="1:1" x14ac:dyDescent="0.35">
      <c r="A193"/>
    </row>
    <row r="194" spans="1:1" x14ac:dyDescent="0.35">
      <c r="A194"/>
    </row>
    <row r="195" spans="1:1" x14ac:dyDescent="0.35">
      <c r="A195"/>
    </row>
    <row r="196" spans="1:1" x14ac:dyDescent="0.35">
      <c r="A196"/>
    </row>
    <row r="197" spans="1:1" x14ac:dyDescent="0.35">
      <c r="A197"/>
    </row>
    <row r="198" spans="1:1" x14ac:dyDescent="0.35">
      <c r="A198"/>
    </row>
    <row r="199" spans="1:1" x14ac:dyDescent="0.35">
      <c r="A199"/>
    </row>
    <row r="200" spans="1:1" x14ac:dyDescent="0.35">
      <c r="A200"/>
    </row>
    <row r="201" spans="1:1" x14ac:dyDescent="0.35">
      <c r="A201"/>
    </row>
    <row r="202" spans="1:1" x14ac:dyDescent="0.35">
      <c r="A202"/>
    </row>
    <row r="203" spans="1:1" x14ac:dyDescent="0.35">
      <c r="A203"/>
    </row>
    <row r="204" spans="1:1" x14ac:dyDescent="0.35">
      <c r="A204"/>
    </row>
    <row r="205" spans="1:1" x14ac:dyDescent="0.35">
      <c r="A205"/>
    </row>
    <row r="206" spans="1:1" x14ac:dyDescent="0.35">
      <c r="A206"/>
    </row>
    <row r="207" spans="1:1" x14ac:dyDescent="0.35">
      <c r="A207"/>
    </row>
    <row r="208" spans="1:1" x14ac:dyDescent="0.35">
      <c r="A208"/>
    </row>
    <row r="209" spans="1:2" x14ac:dyDescent="0.35">
      <c r="A209"/>
    </row>
    <row r="210" spans="1:2" collapsed="1" x14ac:dyDescent="0.35">
      <c r="A210" s="1"/>
      <c r="B210" s="1"/>
    </row>
    <row r="211" spans="1:2" x14ac:dyDescent="0.35">
      <c r="A211"/>
    </row>
    <row r="212" spans="1:2" x14ac:dyDescent="0.35">
      <c r="A212"/>
    </row>
    <row r="213" spans="1:2" x14ac:dyDescent="0.35">
      <c r="A213"/>
    </row>
    <row r="214" spans="1:2" x14ac:dyDescent="0.35">
      <c r="A214"/>
    </row>
    <row r="215" spans="1:2" x14ac:dyDescent="0.35">
      <c r="A215"/>
    </row>
    <row r="216" spans="1:2" x14ac:dyDescent="0.35">
      <c r="A216"/>
    </row>
    <row r="217" spans="1:2" x14ac:dyDescent="0.35">
      <c r="A217"/>
    </row>
    <row r="218" spans="1:2" x14ac:dyDescent="0.35">
      <c r="A218"/>
    </row>
    <row r="219" spans="1:2" collapsed="1" x14ac:dyDescent="0.35">
      <c r="A219" s="1"/>
      <c r="B219" s="1"/>
    </row>
    <row r="220" spans="1:2" collapsed="1" x14ac:dyDescent="0.35">
      <c r="A220" s="1"/>
      <c r="B220" s="1"/>
    </row>
    <row r="221" spans="1:2" x14ac:dyDescent="0.35">
      <c r="A221"/>
    </row>
    <row r="222" spans="1:2" x14ac:dyDescent="0.35">
      <c r="A222"/>
    </row>
    <row r="223" spans="1:2" x14ac:dyDescent="0.35">
      <c r="A223"/>
    </row>
    <row r="224" spans="1:2" x14ac:dyDescent="0.35">
      <c r="A224"/>
    </row>
    <row r="225" spans="1:2" x14ac:dyDescent="0.35">
      <c r="A225"/>
    </row>
    <row r="226" spans="1:2" x14ac:dyDescent="0.35">
      <c r="A226"/>
    </row>
    <row r="227" spans="1:2" x14ac:dyDescent="0.35">
      <c r="A227"/>
    </row>
    <row r="228" spans="1:2" x14ac:dyDescent="0.35">
      <c r="A228"/>
    </row>
    <row r="229" spans="1:2" x14ac:dyDescent="0.35">
      <c r="A229"/>
    </row>
    <row r="230" spans="1:2" x14ac:dyDescent="0.35">
      <c r="A230"/>
    </row>
    <row r="231" spans="1:2" collapsed="1" x14ac:dyDescent="0.35">
      <c r="A231" s="1"/>
      <c r="B231" s="1"/>
    </row>
    <row r="232" spans="1:2" x14ac:dyDescent="0.35">
      <c r="A232"/>
    </row>
    <row r="233" spans="1:2" x14ac:dyDescent="0.35">
      <c r="A233"/>
    </row>
    <row r="234" spans="1:2" x14ac:dyDescent="0.35">
      <c r="A234"/>
    </row>
    <row r="235" spans="1:2" x14ac:dyDescent="0.35">
      <c r="A235"/>
    </row>
    <row r="236" spans="1:2" x14ac:dyDescent="0.35">
      <c r="A236"/>
    </row>
    <row r="237" spans="1:2" x14ac:dyDescent="0.35">
      <c r="A237"/>
    </row>
    <row r="238" spans="1:2" x14ac:dyDescent="0.35">
      <c r="A238"/>
    </row>
    <row r="239" spans="1:2" x14ac:dyDescent="0.35">
      <c r="A239"/>
    </row>
    <row r="240" spans="1:2" x14ac:dyDescent="0.35">
      <c r="A240"/>
    </row>
    <row r="241" spans="1:2" x14ac:dyDescent="0.35">
      <c r="A241"/>
    </row>
    <row r="242" spans="1:2" x14ac:dyDescent="0.35">
      <c r="A242"/>
    </row>
    <row r="243" spans="1:2" x14ac:dyDescent="0.35">
      <c r="A243"/>
    </row>
    <row r="244" spans="1:2" x14ac:dyDescent="0.35">
      <c r="A244"/>
    </row>
    <row r="245" spans="1:2" x14ac:dyDescent="0.35">
      <c r="A245"/>
    </row>
    <row r="246" spans="1:2" x14ac:dyDescent="0.35">
      <c r="A246"/>
    </row>
    <row r="247" spans="1:2" x14ac:dyDescent="0.35">
      <c r="A247"/>
    </row>
    <row r="248" spans="1:2" x14ac:dyDescent="0.35">
      <c r="A248"/>
    </row>
    <row r="249" spans="1:2" x14ac:dyDescent="0.35">
      <c r="A249"/>
    </row>
    <row r="250" spans="1:2" x14ac:dyDescent="0.35">
      <c r="A250"/>
    </row>
    <row r="251" spans="1:2" x14ac:dyDescent="0.35">
      <c r="A251"/>
    </row>
    <row r="252" spans="1:2" x14ac:dyDescent="0.35">
      <c r="A252"/>
    </row>
    <row r="253" spans="1:2" x14ac:dyDescent="0.35">
      <c r="A253"/>
    </row>
    <row r="254" spans="1:2" collapsed="1" x14ac:dyDescent="0.35">
      <c r="A254" s="1"/>
      <c r="B254" s="1"/>
    </row>
    <row r="255" spans="1:2" x14ac:dyDescent="0.35">
      <c r="A255"/>
    </row>
    <row r="256" spans="1:2" x14ac:dyDescent="0.35">
      <c r="A256"/>
    </row>
    <row r="257" spans="1:2" collapsed="1" x14ac:dyDescent="0.35">
      <c r="A257" s="1"/>
      <c r="B257" s="1"/>
    </row>
    <row r="258" spans="1:2" collapsed="1" x14ac:dyDescent="0.35">
      <c r="A258" s="1"/>
      <c r="B258" s="1"/>
    </row>
    <row r="259" spans="1:2" x14ac:dyDescent="0.35">
      <c r="A259"/>
    </row>
    <row r="260" spans="1:2" x14ac:dyDescent="0.35">
      <c r="A260"/>
    </row>
    <row r="261" spans="1:2" x14ac:dyDescent="0.35">
      <c r="A261"/>
    </row>
    <row r="262" spans="1:2" x14ac:dyDescent="0.35">
      <c r="A262"/>
    </row>
    <row r="263" spans="1:2" x14ac:dyDescent="0.35">
      <c r="A263"/>
    </row>
    <row r="264" spans="1:2" x14ac:dyDescent="0.35">
      <c r="A264"/>
    </row>
    <row r="265" spans="1:2" x14ac:dyDescent="0.35">
      <c r="A265"/>
    </row>
    <row r="266" spans="1:2" x14ac:dyDescent="0.35">
      <c r="A266"/>
    </row>
    <row r="267" spans="1:2" x14ac:dyDescent="0.35">
      <c r="A267"/>
    </row>
    <row r="268" spans="1:2" x14ac:dyDescent="0.35">
      <c r="A268"/>
    </row>
    <row r="269" spans="1:2" x14ac:dyDescent="0.35">
      <c r="A269"/>
    </row>
    <row r="270" spans="1:2" collapsed="1" x14ac:dyDescent="0.35">
      <c r="A270" s="1"/>
      <c r="B270" s="1"/>
    </row>
    <row r="271" spans="1:2" x14ac:dyDescent="0.35">
      <c r="A271"/>
    </row>
    <row r="272" spans="1:2" x14ac:dyDescent="0.35">
      <c r="A272"/>
    </row>
    <row r="273" spans="1:2" x14ac:dyDescent="0.35">
      <c r="A273"/>
    </row>
    <row r="274" spans="1:2" x14ac:dyDescent="0.35">
      <c r="A274"/>
    </row>
    <row r="275" spans="1:2" x14ac:dyDescent="0.35">
      <c r="A275"/>
    </row>
    <row r="276" spans="1:2" x14ac:dyDescent="0.35">
      <c r="A276"/>
    </row>
    <row r="277" spans="1:2" x14ac:dyDescent="0.35">
      <c r="A277"/>
    </row>
    <row r="278" spans="1:2" x14ac:dyDescent="0.35">
      <c r="A278"/>
    </row>
    <row r="279" spans="1:2" x14ac:dyDescent="0.35">
      <c r="A279"/>
    </row>
    <row r="280" spans="1:2" x14ac:dyDescent="0.35">
      <c r="A280"/>
    </row>
    <row r="281" spans="1:2" x14ac:dyDescent="0.35">
      <c r="A281"/>
    </row>
    <row r="282" spans="1:2" x14ac:dyDescent="0.35">
      <c r="A282"/>
    </row>
    <row r="283" spans="1:2" x14ac:dyDescent="0.35">
      <c r="A283"/>
    </row>
    <row r="284" spans="1:2" x14ac:dyDescent="0.35">
      <c r="A284"/>
    </row>
    <row r="285" spans="1:2" x14ac:dyDescent="0.35">
      <c r="A285"/>
    </row>
    <row r="286" spans="1:2" x14ac:dyDescent="0.35">
      <c r="A286"/>
    </row>
    <row r="287" spans="1:2" x14ac:dyDescent="0.35">
      <c r="A287"/>
    </row>
    <row r="288" spans="1:2" collapsed="1" x14ac:dyDescent="0.35">
      <c r="A288" s="1"/>
      <c r="B288" s="1"/>
    </row>
    <row r="289" spans="1:2" x14ac:dyDescent="0.35">
      <c r="A289"/>
    </row>
    <row r="290" spans="1:2" x14ac:dyDescent="0.35">
      <c r="A290"/>
    </row>
    <row r="291" spans="1:2" collapsed="1" x14ac:dyDescent="0.35">
      <c r="A291" s="1"/>
      <c r="B291" s="1"/>
    </row>
    <row r="292" spans="1:2" collapsed="1" x14ac:dyDescent="0.35">
      <c r="A292" s="1"/>
      <c r="B292" s="1"/>
    </row>
    <row r="293" spans="1:2" x14ac:dyDescent="0.35">
      <c r="A293"/>
    </row>
    <row r="294" spans="1:2" x14ac:dyDescent="0.35">
      <c r="A294"/>
    </row>
    <row r="295" spans="1:2" x14ac:dyDescent="0.35">
      <c r="A295"/>
    </row>
    <row r="296" spans="1:2" collapsed="1" x14ac:dyDescent="0.35">
      <c r="A296" s="1"/>
      <c r="B296" s="1"/>
    </row>
    <row r="297" spans="1:2" x14ac:dyDescent="0.35">
      <c r="A297"/>
    </row>
    <row r="298" spans="1:2" collapsed="1" x14ac:dyDescent="0.35">
      <c r="A298" s="1"/>
      <c r="B298" s="1"/>
    </row>
    <row r="299" spans="1:2" x14ac:dyDescent="0.35">
      <c r="A299"/>
    </row>
    <row r="300" spans="1:2" x14ac:dyDescent="0.35">
      <c r="A300"/>
    </row>
    <row r="301" spans="1:2" x14ac:dyDescent="0.35">
      <c r="A301" s="4"/>
      <c r="B301" s="1"/>
    </row>
    <row r="302" spans="1:2" collapsed="1" x14ac:dyDescent="0.35">
      <c r="A302" s="1"/>
      <c r="B302" s="1"/>
    </row>
    <row r="303" spans="1:2" x14ac:dyDescent="0.35">
      <c r="A303"/>
    </row>
    <row r="304" spans="1:2" collapsed="1" x14ac:dyDescent="0.35">
      <c r="A304" s="1"/>
      <c r="B304" s="1"/>
    </row>
    <row r="305" spans="1:2" x14ac:dyDescent="0.35">
      <c r="A305"/>
    </row>
    <row r="306" spans="1:2" collapsed="1" x14ac:dyDescent="0.35">
      <c r="A306" s="1"/>
      <c r="B306" s="1"/>
    </row>
    <row r="307" spans="1:2" x14ac:dyDescent="0.35">
      <c r="A307"/>
    </row>
    <row r="308" spans="1:2" collapsed="1" x14ac:dyDescent="0.35">
      <c r="A308" s="1"/>
      <c r="B308" s="1"/>
    </row>
    <row r="309" spans="1:2" x14ac:dyDescent="0.35">
      <c r="A309"/>
    </row>
    <row r="310" spans="1:2" x14ac:dyDescent="0.35">
      <c r="A310"/>
    </row>
    <row r="311" spans="1:2" collapsed="1" x14ac:dyDescent="0.35">
      <c r="A311" s="1"/>
      <c r="B311" s="1"/>
    </row>
    <row r="312" spans="1:2" x14ac:dyDescent="0.35">
      <c r="A312"/>
    </row>
    <row r="313" spans="1:2" x14ac:dyDescent="0.35">
      <c r="A313"/>
    </row>
    <row r="314" spans="1:2" collapsed="1" x14ac:dyDescent="0.35">
      <c r="A314" s="1"/>
      <c r="B314" s="1"/>
    </row>
    <row r="315" spans="1:2" x14ac:dyDescent="0.35">
      <c r="A315"/>
    </row>
    <row r="316" spans="1:2" x14ac:dyDescent="0.35">
      <c r="A316"/>
    </row>
    <row r="317" spans="1:2" collapsed="1" x14ac:dyDescent="0.35">
      <c r="A317" s="1"/>
      <c r="B317" s="1"/>
    </row>
    <row r="318" spans="1:2" x14ac:dyDescent="0.35">
      <c r="A318"/>
    </row>
    <row r="319" spans="1:2" x14ac:dyDescent="0.35">
      <c r="A319"/>
    </row>
    <row r="320" spans="1:2" x14ac:dyDescent="0.35">
      <c r="A320" s="4"/>
      <c r="B320" s="1"/>
    </row>
  </sheetData>
  <autoFilter ref="A1:S1" xr:uid="{0D1AF6C9-F086-41E1-9C0F-835C4A4D5E1C}"/>
  <phoneticPr fontId="5" type="noConversion"/>
  <pageMargins left="0.7" right="0.7" top="0.75" bottom="0.75" header="0.3" footer="0.3"/>
  <pageSetup orientation="portrait" r:id="rId1"/>
  <ignoredErrors>
    <ignoredError sqref="E28"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2BD3-1EF5-4F1F-8CE0-338BC90B0D3A}">
  <sheetPr>
    <tabColor theme="0"/>
  </sheetPr>
  <dimension ref="A1:E10"/>
  <sheetViews>
    <sheetView workbookViewId="0">
      <selection activeCell="F8" sqref="F8"/>
    </sheetView>
  </sheetViews>
  <sheetFormatPr defaultRowHeight="15" x14ac:dyDescent="0.35"/>
  <cols>
    <col min="1" max="1" width="5.453125" bestFit="1" customWidth="1"/>
    <col min="2" max="2" width="19.453125" customWidth="1"/>
    <col min="3" max="3" width="11.453125" customWidth="1"/>
    <col min="4" max="4" width="9.81640625" bestFit="1" customWidth="1"/>
  </cols>
  <sheetData>
    <row r="1" spans="1:5" x14ac:dyDescent="0.35">
      <c r="A1" s="31" t="s">
        <v>6</v>
      </c>
      <c r="B1" s="31" t="s">
        <v>92</v>
      </c>
      <c r="C1" s="31" t="s">
        <v>93</v>
      </c>
      <c r="D1" s="31" t="s">
        <v>23</v>
      </c>
    </row>
    <row r="2" spans="1:5" x14ac:dyDescent="0.35">
      <c r="A2" s="31">
        <v>1</v>
      </c>
      <c r="B2" s="31" t="s">
        <v>105</v>
      </c>
      <c r="C2" s="31"/>
      <c r="D2" s="31"/>
    </row>
    <row r="3" spans="1:5" x14ac:dyDescent="0.35">
      <c r="A3" s="9">
        <v>1.1000000000000001</v>
      </c>
      <c r="B3" s="30" t="s">
        <v>91</v>
      </c>
      <c r="C3" t="s">
        <v>146</v>
      </c>
      <c r="D3" s="64">
        <v>52</v>
      </c>
    </row>
    <row r="4" spans="1:5" x14ac:dyDescent="0.35">
      <c r="A4">
        <v>1.2</v>
      </c>
      <c r="B4" s="30" t="s">
        <v>94</v>
      </c>
      <c r="C4" t="s">
        <v>95</v>
      </c>
      <c r="D4" s="63">
        <v>40</v>
      </c>
    </row>
    <row r="5" spans="1:5" x14ac:dyDescent="0.35">
      <c r="A5" s="31">
        <v>2</v>
      </c>
      <c r="B5" s="31" t="s">
        <v>60</v>
      </c>
      <c r="C5" s="31"/>
      <c r="D5" s="31"/>
    </row>
    <row r="6" spans="1:5" x14ac:dyDescent="0.35">
      <c r="A6" s="9">
        <v>2.1</v>
      </c>
      <c r="B6" s="30" t="s">
        <v>97</v>
      </c>
      <c r="C6" t="s">
        <v>147</v>
      </c>
      <c r="D6" s="64">
        <v>2650</v>
      </c>
    </row>
    <row r="7" spans="1:5" x14ac:dyDescent="0.35">
      <c r="A7" s="9">
        <v>2.2000000000000002</v>
      </c>
      <c r="B7" s="30" t="s">
        <v>98</v>
      </c>
      <c r="C7" t="s">
        <v>147</v>
      </c>
      <c r="D7" s="64">
        <v>2115</v>
      </c>
    </row>
    <row r="8" spans="1:5" x14ac:dyDescent="0.35">
      <c r="A8" s="9">
        <v>2.2999999999999998</v>
      </c>
      <c r="B8" s="30" t="s">
        <v>99</v>
      </c>
      <c r="C8" t="s">
        <v>147</v>
      </c>
      <c r="D8" s="64">
        <v>723</v>
      </c>
    </row>
    <row r="9" spans="1:5" ht="45" x14ac:dyDescent="0.35">
      <c r="A9" s="9">
        <v>2.4</v>
      </c>
      <c r="B9" s="30" t="s">
        <v>96</v>
      </c>
      <c r="C9" t="s">
        <v>147</v>
      </c>
      <c r="D9" s="66">
        <v>75</v>
      </c>
      <c r="E9" t="s">
        <v>164</v>
      </c>
    </row>
    <row r="10" spans="1:5" x14ac:dyDescent="0.35">
      <c r="A10" s="9">
        <v>2.5</v>
      </c>
      <c r="B10" s="30" t="s">
        <v>106</v>
      </c>
      <c r="C10" t="s">
        <v>107</v>
      </c>
      <c r="D10" s="65">
        <v>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903B2-5C75-4E14-BBDB-DA237864B134}">
  <sheetPr>
    <tabColor theme="3" tint="0.59999389629810485"/>
  </sheetPr>
  <dimension ref="A1:D26"/>
  <sheetViews>
    <sheetView showGridLines="0" topLeftCell="B1" workbookViewId="0">
      <selection activeCell="D23" sqref="D23"/>
    </sheetView>
  </sheetViews>
  <sheetFormatPr defaultColWidth="8.90625" defaultRowHeight="13.8" x14ac:dyDescent="0.25"/>
  <cols>
    <col min="1" max="1" width="5" style="36" hidden="1" customWidth="1"/>
    <col min="2" max="2" width="54.81640625" style="36" customWidth="1"/>
    <col min="3" max="3" width="3.6328125" style="36" bestFit="1" customWidth="1"/>
    <col min="4" max="4" width="21.6328125" style="36" customWidth="1"/>
    <col min="5" max="16384" width="8.90625" style="36"/>
  </cols>
  <sheetData>
    <row r="1" spans="1:4" x14ac:dyDescent="0.25">
      <c r="A1" s="47" t="s">
        <v>6</v>
      </c>
      <c r="B1" s="47" t="s">
        <v>92</v>
      </c>
      <c r="C1" s="47" t="s">
        <v>108</v>
      </c>
    </row>
    <row r="2" spans="1:4" x14ac:dyDescent="0.25">
      <c r="A2" s="78"/>
      <c r="B2" s="78"/>
      <c r="C2" s="78"/>
    </row>
    <row r="3" spans="1:4" x14ac:dyDescent="0.25">
      <c r="A3" s="77" t="s">
        <v>114</v>
      </c>
      <c r="B3" s="77"/>
      <c r="C3" s="77"/>
    </row>
    <row r="4" spans="1:4" x14ac:dyDescent="0.25">
      <c r="A4" s="44">
        <v>1.1000000000000001</v>
      </c>
      <c r="B4" s="38" t="s">
        <v>109</v>
      </c>
      <c r="C4" s="45">
        <v>3</v>
      </c>
    </row>
    <row r="5" spans="1:4" x14ac:dyDescent="0.25">
      <c r="A5" s="44">
        <v>1.2</v>
      </c>
      <c r="B5" s="38" t="s">
        <v>110</v>
      </c>
      <c r="C5" s="45">
        <v>1</v>
      </c>
    </row>
    <row r="6" spans="1:4" x14ac:dyDescent="0.25">
      <c r="A6" s="44">
        <v>1.3</v>
      </c>
      <c r="B6" s="38" t="s">
        <v>111</v>
      </c>
      <c r="C6" s="45">
        <v>3</v>
      </c>
    </row>
    <row r="7" spans="1:4" x14ac:dyDescent="0.25">
      <c r="A7" s="44">
        <v>1.5</v>
      </c>
      <c r="B7" s="38" t="s">
        <v>112</v>
      </c>
      <c r="C7" s="45">
        <v>1</v>
      </c>
    </row>
    <row r="8" spans="1:4" x14ac:dyDescent="0.25">
      <c r="A8" s="44">
        <v>1.6</v>
      </c>
      <c r="B8" s="38" t="s">
        <v>113</v>
      </c>
      <c r="C8" s="45">
        <v>3</v>
      </c>
    </row>
    <row r="9" spans="1:4" x14ac:dyDescent="0.25">
      <c r="A9" s="44">
        <v>1.7</v>
      </c>
      <c r="B9" s="38" t="s">
        <v>118</v>
      </c>
      <c r="C9" s="45">
        <v>3</v>
      </c>
    </row>
    <row r="10" spans="1:4" x14ac:dyDescent="0.25">
      <c r="A10" s="38"/>
      <c r="B10" s="49"/>
      <c r="C10" s="49"/>
      <c r="D10" s="36" t="s">
        <v>129</v>
      </c>
    </row>
    <row r="11" spans="1:4" x14ac:dyDescent="0.25">
      <c r="A11" s="77" t="s">
        <v>119</v>
      </c>
      <c r="B11" s="77"/>
      <c r="C11" s="77"/>
    </row>
    <row r="12" spans="1:4" x14ac:dyDescent="0.25">
      <c r="A12" s="44">
        <v>2.1</v>
      </c>
      <c r="B12" s="38" t="s">
        <v>115</v>
      </c>
      <c r="C12" s="45">
        <v>3</v>
      </c>
    </row>
    <row r="13" spans="1:4" x14ac:dyDescent="0.25">
      <c r="A13" s="44">
        <v>2.4</v>
      </c>
      <c r="B13" s="38" t="s">
        <v>116</v>
      </c>
      <c r="C13" s="45">
        <v>3</v>
      </c>
    </row>
    <row r="14" spans="1:4" x14ac:dyDescent="0.25">
      <c r="A14" s="44">
        <v>2.7</v>
      </c>
      <c r="B14" s="38" t="s">
        <v>117</v>
      </c>
      <c r="C14" s="45">
        <v>1</v>
      </c>
    </row>
    <row r="15" spans="1:4" x14ac:dyDescent="0.25">
      <c r="A15" s="38"/>
      <c r="B15" s="49"/>
      <c r="C15" s="49"/>
      <c r="D15" s="36" t="s">
        <v>129</v>
      </c>
    </row>
    <row r="16" spans="1:4" x14ac:dyDescent="0.25">
      <c r="A16" s="77" t="s">
        <v>123</v>
      </c>
      <c r="B16" s="77"/>
      <c r="C16" s="77"/>
    </row>
    <row r="17" spans="1:4" x14ac:dyDescent="0.25">
      <c r="A17" s="44">
        <v>3.1</v>
      </c>
      <c r="B17" s="76" t="s">
        <v>124</v>
      </c>
      <c r="C17" s="76"/>
    </row>
    <row r="18" spans="1:4" x14ac:dyDescent="0.25">
      <c r="A18" s="44">
        <v>3.2</v>
      </c>
      <c r="B18" s="76" t="s">
        <v>125</v>
      </c>
      <c r="C18" s="76"/>
    </row>
    <row r="19" spans="1:4" ht="27.6" customHeight="1" x14ac:dyDescent="0.25">
      <c r="A19" s="44">
        <v>3.3</v>
      </c>
      <c r="B19" s="76" t="s">
        <v>126</v>
      </c>
      <c r="C19" s="76"/>
    </row>
    <row r="20" spans="1:4" ht="27.6" x14ac:dyDescent="0.25">
      <c r="A20" s="44">
        <v>3.4</v>
      </c>
      <c r="B20" s="75" t="s">
        <v>120</v>
      </c>
      <c r="C20" s="75"/>
      <c r="D20" s="36" t="s">
        <v>148</v>
      </c>
    </row>
    <row r="21" spans="1:4" x14ac:dyDescent="0.25">
      <c r="A21" s="44">
        <v>3.5</v>
      </c>
      <c r="B21" s="75" t="s">
        <v>120</v>
      </c>
      <c r="C21" s="75"/>
    </row>
    <row r="22" spans="1:4" x14ac:dyDescent="0.25">
      <c r="A22" s="44">
        <v>3.6</v>
      </c>
      <c r="B22" s="75" t="s">
        <v>120</v>
      </c>
      <c r="C22" s="75"/>
    </row>
    <row r="23" spans="1:4" x14ac:dyDescent="0.25">
      <c r="A23" s="44">
        <v>3.7</v>
      </c>
      <c r="B23" s="75" t="s">
        <v>120</v>
      </c>
      <c r="C23" s="75"/>
    </row>
    <row r="24" spans="1:4" x14ac:dyDescent="0.25">
      <c r="A24" s="44">
        <v>3.8</v>
      </c>
      <c r="B24" s="75" t="s">
        <v>120</v>
      </c>
      <c r="C24" s="75"/>
    </row>
    <row r="25" spans="1:4" x14ac:dyDescent="0.25">
      <c r="A25" s="44">
        <v>3.9</v>
      </c>
      <c r="B25" s="75" t="s">
        <v>120</v>
      </c>
      <c r="C25" s="75"/>
    </row>
    <row r="26" spans="1:4" x14ac:dyDescent="0.25">
      <c r="A26" s="46">
        <v>3.1</v>
      </c>
      <c r="B26" s="76" t="s">
        <v>120</v>
      </c>
      <c r="C26" s="76"/>
    </row>
  </sheetData>
  <mergeCells count="14">
    <mergeCell ref="B18:C18"/>
    <mergeCell ref="A3:C3"/>
    <mergeCell ref="A11:C11"/>
    <mergeCell ref="A2:C2"/>
    <mergeCell ref="A16:C16"/>
    <mergeCell ref="B17:C17"/>
    <mergeCell ref="B25:C25"/>
    <mergeCell ref="B26:C26"/>
    <mergeCell ref="B19:C19"/>
    <mergeCell ref="B20:C20"/>
    <mergeCell ref="B21:C21"/>
    <mergeCell ref="B22:C22"/>
    <mergeCell ref="B23:C23"/>
    <mergeCell ref="B24:C2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55B03101C8D27469335B153AD8531FA" ma:contentTypeVersion="5" ma:contentTypeDescription="Create a new document." ma:contentTypeScope="" ma:versionID="34d142f71b3a800c0e6733874ccaa67d">
  <xsd:schema xmlns:xsd="http://www.w3.org/2001/XMLSchema" xmlns:xs="http://www.w3.org/2001/XMLSchema" xmlns:p="http://schemas.microsoft.com/office/2006/metadata/properties" xmlns:ns3="5b8798f7-c0c5-49db-b137-2926acaefe3c" targetNamespace="http://schemas.microsoft.com/office/2006/metadata/properties" ma:root="true" ma:fieldsID="ae04ba3776ac904e3652408fc9d80bb3" ns3:_="">
    <xsd:import namespace="5b8798f7-c0c5-49db-b137-2926acaefe3c"/>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8798f7-c0c5-49db-b137-2926acaefe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335BC9-596B-4A09-9443-E3438C3957EE}">
  <ds:schemaRefs>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5b8798f7-c0c5-49db-b137-2926acaefe3c"/>
    <ds:schemaRef ds:uri="http://purl.org/dc/dcmitype/"/>
  </ds:schemaRefs>
</ds:datastoreItem>
</file>

<file path=customXml/itemProps2.xml><?xml version="1.0" encoding="utf-8"?>
<ds:datastoreItem xmlns:ds="http://schemas.openxmlformats.org/officeDocument/2006/customXml" ds:itemID="{BCEFBF36-1318-4C30-A774-69852123C30B}">
  <ds:schemaRefs>
    <ds:schemaRef ds:uri="http://schemas.microsoft.com/sharepoint/v3/contenttype/forms"/>
  </ds:schemaRefs>
</ds:datastoreItem>
</file>

<file path=customXml/itemProps3.xml><?xml version="1.0" encoding="utf-8"?>
<ds:datastoreItem xmlns:ds="http://schemas.openxmlformats.org/officeDocument/2006/customXml" ds:itemID="{799396B6-6B6B-402F-AD13-769F82DC67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8798f7-c0c5-49db-b137-2926acaefe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Revision History</vt:lpstr>
      <vt:lpstr>Detailed Estimate</vt:lpstr>
      <vt:lpstr> Schedule &amp; Costs</vt:lpstr>
      <vt:lpstr>Rates and Travel Costs</vt:lpstr>
      <vt:lpstr>Requirements</vt:lpstr>
      <vt:lpstr>'Revision History'!Print_Titles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2019-02-19T20:13:55Z</dcterms:created>
  <dcterms:modified xsi:type="dcterms:W3CDTF">2024-11-09T04:12:49Z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0x010100A55B03101C8D27469335B153AD8531FA</vt:lpwstr>
  </property>
  <property fmtid="{D5CDD505-2E9C-101B-9397-08002B2CF9AE}" pid="3" name="WorkbookGuid">
    <vt:lpwstr>ce42ade0-2536-43d1-b763-9352fe3beccd</vt:lpwstr>
  </property>
</Properties>
</file>