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71 (15)
Snohomish: 27 (1)
Pierce County: 3
Grant: 1
Jefferson: 1
Kittitas County: 1
Clark County: 1</t>
      </text>
    </comment>
    <comment authorId="0" ref="B7">
      <text>
        <t xml:space="preserve">Westchester County: 70
New York City: 11
Nassau County: 4
Rockland County: 2
Saratoga: 2</t>
      </text>
    </comment>
    <comment authorId="0" ref="B8">
      <text>
        <t xml:space="preserve">Santa Clara: 32
Los Angeles: 14
San Francisco: 8
Orange: 3
Sacramento: 3
San Diego: 3
Placer: 5 (1)
San Benito: 2
Alameda: 2
Sonoma: 2
Contra Costa: 4 (+ 3 external cases treated here, not counted)
City of Berkeley: 1
Solano: 1
Humboldt: 1
San Mateo: 1
Yolo: 1</t>
      </text>
    </comment>
    <comment authorId="0" ref="B9">
      <text>
        <t xml:space="preserve">Suffolk County: 4
Norfolk County: 3
Middlesex County: 1</t>
      </text>
    </comment>
    <comment authorId="0" ref="B10">
      <text>
        <t xml:space="preserve">Broward County: 2
Lee County: 2 (1)
Santa Rosa County: 1 (1)
Charlotte County: 1
Okaloosa County: 1
Hillsborough County: 1
Manatee County: 2
Volusia County: 1</t>
      </text>
    </comment>
    <comment authorId="0" ref="B11">
      <text>
        <t xml:space="preserve">Douglas County: 3
Denver County: 2
Eagle County: 1
El Paso County: 1
Summit County: 1</t>
      </text>
    </comment>
    <comment authorId="0" ref="B12">
      <text>
        <t xml:space="preserve">Jackson Co.: 1
Klamath Co.: 1
Washington Co.: 1
Unknown: 4</t>
      </text>
    </comment>
    <comment authorId="0" ref="B13">
      <text>
        <t xml:space="preserve">Harris County: 3
Fort Bend: 1
Houston: 2</t>
      </text>
    </comment>
    <comment authorId="0" ref="B14">
      <text>
        <t xml:space="preserve">Fulton County: 2
Floyd County: 1
Cobb County: 1
Gwinnett: 1</t>
      </text>
    </comment>
    <comment authorId="0" ref="B15">
      <text>
        <t xml:space="preserve">Cook County: 5</t>
      </text>
    </comment>
    <comment authorId="0" ref="B16">
      <text>
        <t xml:space="preserve">Pinal County: 1
Maricopa County: 2
Pinal County: 2</t>
      </text>
    </comment>
    <comment authorId="0" ref="B17">
      <text>
        <t xml:space="preserve">Bergen County: 2
Camden County: 2</t>
      </text>
    </comment>
    <comment authorId="0" ref="B18">
      <text>
        <t xml:space="preserve">Wayne County: 1
Delaware County: 1
Montgomery County: 2</t>
      </text>
    </comment>
    <comment authorId="0" ref="B19">
      <text>
        <t xml:space="preserve">Grafton County: 3
Rockingham County: 1</t>
      </text>
    </comment>
    <comment authorId="0" ref="B20">
      <text>
        <t xml:space="preserve">Montgomery County: 3</t>
      </text>
    </comment>
    <comment authorId="0" ref="B22">
      <text>
        <t xml:space="preserve">Clark County: 1
Wahoe County: 1</t>
      </text>
    </comment>
    <comment authorId="0" ref="B23">
      <text>
        <t xml:space="preserve">Chatham County: 1
Unknown: 1</t>
      </text>
    </comment>
    <comment authorId="0" ref="B24">
      <text>
        <t xml:space="preserve">Kershaw County: 1
Charleston County: 1</t>
      </text>
    </comment>
    <comment authorId="0" ref="B26">
      <text>
        <t xml:space="preserve">Fairfax County: 1</t>
      </text>
    </comment>
    <comment authorId="0" ref="B27">
      <text>
        <t xml:space="preserve">Davis County: 1</t>
      </text>
    </comment>
    <comment authorId="0" ref="B29">
      <text>
        <t xml:space="preserve">St. Louis County: 1</t>
      </text>
    </comment>
    <comment authorId="0" ref="B31">
      <text>
        <t xml:space="preserve">Tulsa County: 1</t>
      </text>
    </comment>
    <comment authorId="0" ref="B32">
      <text>
        <t xml:space="preserve">Marion County: 1</t>
      </text>
    </comment>
    <comment authorId="0" ref="B33">
      <text>
        <t xml:space="preserve">Williamson County: 1</t>
      </text>
    </comment>
    <comment authorId="0" ref="B34">
      <text>
        <t xml:space="preserve">Fayette County: 1</t>
      </text>
    </comment>
    <comment authorId="0" ref="B36">
      <text>
        <t xml:space="preserve">Douglas County: 1</t>
      </text>
    </comment>
  </commentList>
</comments>
</file>

<file path=xl/sharedStrings.xml><?xml version="1.0" encoding="utf-8"?>
<sst xmlns="http://schemas.openxmlformats.org/spreadsheetml/2006/main" count="378" uniqueCount="196">
  <si>
    <t>Currently being updated</t>
  </si>
  <si>
    <t>CASES</t>
  </si>
  <si>
    <t>DEATHS</t>
  </si>
  <si>
    <t>RECOVERED</t>
  </si>
  <si>
    <t>UNITED STATES</t>
  </si>
  <si>
    <t>MAINLAND CHINA</t>
  </si>
  <si>
    <t>Cases</t>
  </si>
  <si>
    <t>Deaths</t>
  </si>
  <si>
    <t>Serious</t>
  </si>
  <si>
    <t>OTHER PLACES</t>
  </si>
  <si>
    <t>Critical</t>
  </si>
  <si>
    <t>Recovered</t>
  </si>
  <si>
    <t>Links</t>
  </si>
  <si>
    <t>Hubei province (includes Wuhan)</t>
  </si>
  <si>
    <t>Washington</t>
  </si>
  <si>
    <t>Mainland China</t>
  </si>
  <si>
    <t>-</t>
  </si>
  <si>
    <t>New York</t>
  </si>
  <si>
    <t>Guangdong province</t>
  </si>
  <si>
    <t>California</t>
  </si>
  <si>
    <t>Henan province</t>
  </si>
  <si>
    <t>Massachusetts</t>
  </si>
  <si>
    <t>Zhejiang province</t>
  </si>
  <si>
    <t>Hunan province</t>
  </si>
  <si>
    <t>Florida</t>
  </si>
  <si>
    <t>Beijing</t>
  </si>
  <si>
    <t>South Korea</t>
  </si>
  <si>
    <t>Shanghai</t>
  </si>
  <si>
    <t>Colorado</t>
  </si>
  <si>
    <t>Other regions</t>
  </si>
  <si>
    <t>Iran</t>
  </si>
  <si>
    <t>100+</t>
  </si>
  <si>
    <t>Oregon</t>
  </si>
  <si>
    <t>Italy</t>
  </si>
  <si>
    <t>Undisclosed</t>
  </si>
  <si>
    <t>Texas</t>
  </si>
  <si>
    <t>Germany</t>
  </si>
  <si>
    <t>Georgia</t>
  </si>
  <si>
    <t>TOTAL</t>
  </si>
  <si>
    <t>Diamond Princess</t>
  </si>
  <si>
    <t>Illinois</t>
  </si>
  <si>
    <t>France</t>
  </si>
  <si>
    <t>Arizona</t>
  </si>
  <si>
    <t>Spain</t>
  </si>
  <si>
    <t>New Jersey</t>
  </si>
  <si>
    <t>Japan</t>
  </si>
  <si>
    <t>United States</t>
  </si>
  <si>
    <t>Pennsylvania</t>
  </si>
  <si>
    <t>Switzerland</t>
  </si>
  <si>
    <t>New Hampshire</t>
  </si>
  <si>
    <t>United Kingdom</t>
  </si>
  <si>
    <t>Maryland</t>
  </si>
  <si>
    <t>Sweden</t>
  </si>
  <si>
    <t>Rhode Island</t>
  </si>
  <si>
    <t>Singapore</t>
  </si>
  <si>
    <t>Nevada</t>
  </si>
  <si>
    <t>Netherlands</t>
  </si>
  <si>
    <t>North Carolina</t>
  </si>
  <si>
    <t>Norway</t>
  </si>
  <si>
    <t>South Carolina</t>
  </si>
  <si>
    <t>Belgium</t>
  </si>
  <si>
    <t>Vermont</t>
  </si>
  <si>
    <t>Hong Kong</t>
  </si>
  <si>
    <t>Malaysia</t>
  </si>
  <si>
    <t>Virginia</t>
  </si>
  <si>
    <t>Austria</t>
  </si>
  <si>
    <t>Utah</t>
  </si>
  <si>
    <t>Australia</t>
  </si>
  <si>
    <t>Kansas</t>
  </si>
  <si>
    <t>Greece</t>
  </si>
  <si>
    <t>Missouri</t>
  </si>
  <si>
    <t>Bahrain</t>
  </si>
  <si>
    <t>Minnesota</t>
  </si>
  <si>
    <t>CANADA</t>
  </si>
  <si>
    <t>Ontario</t>
  </si>
  <si>
    <t>Oklahoma</t>
  </si>
  <si>
    <t>Indiana</t>
  </si>
  <si>
    <t>Kuwait</t>
  </si>
  <si>
    <t>British Columbia</t>
  </si>
  <si>
    <t>Quebec</t>
  </si>
  <si>
    <t>Tennessee</t>
  </si>
  <si>
    <t>Canada</t>
  </si>
  <si>
    <t>Iceland</t>
  </si>
  <si>
    <t>Alberta</t>
  </si>
  <si>
    <t>Kentucky</t>
  </si>
  <si>
    <t>Manitoba</t>
  </si>
  <si>
    <t>Egypt</t>
  </si>
  <si>
    <t>Wisconsin</t>
  </si>
  <si>
    <t>Saskatchewan</t>
  </si>
  <si>
    <t>Thailand</t>
  </si>
  <si>
    <t>Nova Scotia</t>
  </si>
  <si>
    <t>Nebraska</t>
  </si>
  <si>
    <t>New Brunswick</t>
  </si>
  <si>
    <t>Iraq</t>
  </si>
  <si>
    <t>Hawaii</t>
  </si>
  <si>
    <t>Newfoundland &amp; Labrador</t>
  </si>
  <si>
    <t>Prince Edward Island</t>
  </si>
  <si>
    <t>Taiwan</t>
  </si>
  <si>
    <t>Northwest Territories</t>
  </si>
  <si>
    <t>District of Columbia</t>
  </si>
  <si>
    <t>UAE</t>
  </si>
  <si>
    <t>Nunavut</t>
  </si>
  <si>
    <t>Wuhan</t>
  </si>
  <si>
    <t>India</t>
  </si>
  <si>
    <t>Yukon</t>
  </si>
  <si>
    <t>Lebanon</t>
  </si>
  <si>
    <t>Grand Princess</t>
  </si>
  <si>
    <t>Portugal</t>
  </si>
  <si>
    <t>Vietnam</t>
  </si>
  <si>
    <t>U.S. TOTAL</t>
  </si>
  <si>
    <t>Czech Republic</t>
  </si>
  <si>
    <t>Finland</t>
  </si>
  <si>
    <t>Brazil</t>
  </si>
  <si>
    <t>Ireland</t>
  </si>
  <si>
    <t>Algeria</t>
  </si>
  <si>
    <t>Israel</t>
  </si>
  <si>
    <t>San Marino</t>
  </si>
  <si>
    <t>Oman</t>
  </si>
  <si>
    <t>Denmark</t>
  </si>
  <si>
    <t>Russia</t>
  </si>
  <si>
    <t>AUSTRALIA</t>
  </si>
  <si>
    <t>Ecuador</t>
  </si>
  <si>
    <t>New South Wales</t>
  </si>
  <si>
    <t>Romania</t>
  </si>
  <si>
    <t>Qatar</t>
  </si>
  <si>
    <t>Queensland</t>
  </si>
  <si>
    <t>Slovenia</t>
  </si>
  <si>
    <t>CASOS</t>
  </si>
  <si>
    <t>MUERTES</t>
  </si>
  <si>
    <t>RECUPERADOS</t>
  </si>
  <si>
    <t>Macau</t>
  </si>
  <si>
    <t>Victoria</t>
  </si>
  <si>
    <t>Croatia</t>
  </si>
  <si>
    <t>Mundo Hispano</t>
  </si>
  <si>
    <t>Casos</t>
  </si>
  <si>
    <t>Muertes</t>
  </si>
  <si>
    <t>Serios</t>
  </si>
  <si>
    <t>Criticos</t>
  </si>
  <si>
    <t>Recuperados</t>
  </si>
  <si>
    <t>South Australia</t>
  </si>
  <si>
    <t>Fuente</t>
  </si>
  <si>
    <t>España</t>
  </si>
  <si>
    <t>Western Australia</t>
  </si>
  <si>
    <t>Argentina</t>
  </si>
  <si>
    <t>Brasil</t>
  </si>
  <si>
    <t>Saudi Arabia</t>
  </si>
  <si>
    <t>Northern Territory</t>
  </si>
  <si>
    <t>México</t>
  </si>
  <si>
    <t>Mexico</t>
  </si>
  <si>
    <t>Chile</t>
  </si>
  <si>
    <t>Tasmania</t>
  </si>
  <si>
    <t>Belarus</t>
  </si>
  <si>
    <t>External territories</t>
  </si>
  <si>
    <t>Jervis Bay Territory</t>
  </si>
  <si>
    <t>Rep. Dominicana</t>
  </si>
  <si>
    <t>Azerbaijan</t>
  </si>
  <si>
    <t>Canberra (ACT)</t>
  </si>
  <si>
    <t>Philippines</t>
  </si>
  <si>
    <t>New Zealand</t>
  </si>
  <si>
    <t>Estonia</t>
  </si>
  <si>
    <t>Pakistan</t>
  </si>
  <si>
    <t>Poland</t>
  </si>
  <si>
    <t>Senegal</t>
  </si>
  <si>
    <t>Palestine</t>
  </si>
  <si>
    <t>Indonesia</t>
  </si>
  <si>
    <t>Afghanistan</t>
  </si>
  <si>
    <t>Luxembourg</t>
  </si>
  <si>
    <t>Hungary</t>
  </si>
  <si>
    <t>England</t>
  </si>
  <si>
    <t>Morocco</t>
  </si>
  <si>
    <t>Bosnia</t>
  </si>
  <si>
    <t>Northern Ireland</t>
  </si>
  <si>
    <t>Cameroon</t>
  </si>
  <si>
    <t>Wales</t>
  </si>
  <si>
    <t>Scotland</t>
  </si>
  <si>
    <t>Cambodia</t>
  </si>
  <si>
    <t>South Africa</t>
  </si>
  <si>
    <t>Nepal</t>
  </si>
  <si>
    <t>Sri Lanka</t>
  </si>
  <si>
    <t>North Macedonia</t>
  </si>
  <si>
    <t>Nigeria</t>
  </si>
  <si>
    <t>Lithuania</t>
  </si>
  <si>
    <t>Monaco</t>
  </si>
  <si>
    <t>Ukraine</t>
  </si>
  <si>
    <t>Latvia</t>
  </si>
  <si>
    <t>Tunisia</t>
  </si>
  <si>
    <t>Jordan</t>
  </si>
  <si>
    <t>Andorra</t>
  </si>
  <si>
    <t>Armenia</t>
  </si>
  <si>
    <t>Dominican Republic</t>
  </si>
  <si>
    <t>Liechtenstein</t>
  </si>
  <si>
    <t>Bhutan</t>
  </si>
  <si>
    <t>Gibraltar</t>
  </si>
  <si>
    <t>Serbia</t>
  </si>
  <si>
    <t>Vatican City</t>
  </si>
  <si>
    <t>Colombia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</si>
</sst>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3" xfId="0" applyAlignment="1" applyFont="1" applyNumberFormat="1">
      <alignment horizontal="left" vertical="bottom"/>
    </xf>
    <xf borderId="0" fillId="0" fontId="9" numFmtId="3" xfId="0" applyAlignment="1" applyFont="1" applyNumberFormat="1">
      <alignment horizontal="left" vertical="bottom"/>
    </xf>
    <xf borderId="0" fillId="0" fontId="3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2" fontId="7" numFmtId="0" xfId="0" applyAlignment="1" applyFill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3" numFmtId="0" xfId="0" applyAlignment="1" applyFont="1">
      <alignment vertical="center"/>
    </xf>
    <xf borderId="0" fillId="0" fontId="7" numFmtId="0" xfId="0" applyAlignment="1" applyFont="1">
      <alignment horizontal="center" readingOrder="0" vertical="center"/>
    </xf>
    <xf borderId="0" fillId="2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0" fontId="10" numFmtId="3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vertical="center"/>
    </xf>
    <xf borderId="0" fillId="2" fontId="11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left" readingOrder="0" vertical="center"/>
    </xf>
    <xf borderId="0" fillId="4" fontId="10" numFmtId="0" xfId="0" applyAlignment="1" applyFill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4" fontId="10" numFmtId="3" xfId="0" applyAlignment="1" applyFont="1" applyNumberFormat="1">
      <alignment horizontal="center" readingOrder="0" shrinkToFit="0" vertical="center" wrapText="1"/>
    </xf>
    <xf borderId="0" fillId="0" fontId="10" numFmtId="3" xfId="0" applyAlignment="1" applyFont="1" applyNumberForma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vertical="center"/>
    </xf>
    <xf borderId="0" fillId="4" fontId="1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2" fontId="10" numFmtId="3" xfId="0" applyAlignment="1" applyFont="1" applyNumberForma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5" fontId="3" numFmtId="0" xfId="0" applyAlignment="1" applyFill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6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3" fontId="19" numFmtId="0" xfId="0" applyAlignment="1" applyFont="1">
      <alignment vertical="center"/>
    </xf>
    <xf borderId="0" fillId="2" fontId="15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2" fontId="1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vertical="center"/>
    </xf>
    <xf borderId="0" fillId="4" fontId="15" numFmtId="0" xfId="0" applyAlignment="1" applyFont="1">
      <alignment horizontal="center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0" fontId="17" numFmtId="3" xfId="0" applyAlignment="1" applyFont="1" applyNumberFormat="1">
      <alignment horizontal="center" vertical="center"/>
    </xf>
    <xf borderId="0" fillId="0" fontId="16" numFmtId="3" xfId="0" applyAlignment="1" applyFont="1" applyNumberForma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20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01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43" displayName="Table_3" id="3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7" displayName="Table_5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13" displayName="Table_4" id="4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43"/>
  </cols>
  <sheetData>
    <row r="1">
      <c r="A1" s="1" t="s">
        <v>0</v>
      </c>
      <c r="B1" s="4"/>
      <c r="C1" s="4"/>
      <c r="D1" s="5"/>
      <c r="E1" s="5"/>
      <c r="F1" s="6"/>
      <c r="G1" s="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4"/>
      <c r="C2" s="4"/>
      <c r="D2" s="5"/>
      <c r="E2" s="5"/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1</v>
      </c>
      <c r="B3" s="4" t="s">
        <v>2</v>
      </c>
      <c r="D3" s="5" t="s">
        <v>3</v>
      </c>
      <c r="F3" s="6"/>
      <c r="G3" s="7"/>
      <c r="H3" s="3"/>
      <c r="I3" s="10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8">
        <f t="shared" ref="A4:B4" si="1">SUM(B100, B101)</f>
        <v>106051</v>
      </c>
      <c r="B4" s="8">
        <f t="shared" si="1"/>
        <v>3600</v>
      </c>
      <c r="D4" s="9">
        <f>SUM(F100, F101)</f>
        <v>59866</v>
      </c>
      <c r="F4" s="6"/>
      <c r="G4" s="7"/>
      <c r="H4" s="3"/>
      <c r="I4" s="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1"/>
      <c r="B5" s="7"/>
      <c r="C5" s="7"/>
      <c r="D5" s="6"/>
      <c r="E5" s="6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30.0" customHeight="1">
      <c r="A6" s="15" t="s">
        <v>9</v>
      </c>
      <c r="B6" s="17" t="s">
        <v>6</v>
      </c>
      <c r="C6" s="17" t="s">
        <v>7</v>
      </c>
      <c r="D6" s="21" t="s">
        <v>8</v>
      </c>
      <c r="E6" s="21" t="s">
        <v>10</v>
      </c>
      <c r="F6" s="21" t="s">
        <v>11</v>
      </c>
      <c r="G6" s="17"/>
      <c r="H6" s="25"/>
      <c r="I6" s="2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30.0" customHeight="1">
      <c r="A7" s="28" t="s">
        <v>15</v>
      </c>
      <c r="B7" s="32">
        <v>80695.0</v>
      </c>
      <c r="C7" s="32">
        <v>3097.0</v>
      </c>
      <c r="D7" s="36">
        <v>5264.0</v>
      </c>
      <c r="E7" s="40" t="s">
        <v>16</v>
      </c>
      <c r="F7" s="36">
        <v>57065.0</v>
      </c>
      <c r="G7" s="42" t="str">
        <f>HYPERLINK("http://www.nhc.gov.cn/yjb/s7860/202003/b4c328ff60874b99ba6ce8caf827987b.shtml","Source")</f>
        <v>Source</v>
      </c>
      <c r="H7" s="43"/>
      <c r="I7" s="25"/>
      <c r="J7" s="4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ht="30.0" customHeight="1">
      <c r="A8" s="28" t="s">
        <v>26</v>
      </c>
      <c r="B8" s="32">
        <v>7134.0</v>
      </c>
      <c r="C8" s="46">
        <v>50.0</v>
      </c>
      <c r="D8" s="40" t="s">
        <v>16</v>
      </c>
      <c r="E8" s="40">
        <v>36.0</v>
      </c>
      <c r="F8" s="40">
        <v>118.0</v>
      </c>
      <c r="G8" s="42" t="str">
        <f>HYPERLINK("https://en.yna.co.kr/view/AEN20200308000400320","Source")</f>
        <v>Source</v>
      </c>
      <c r="H8" s="43"/>
      <c r="I8" s="2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ht="30.0" customHeight="1">
      <c r="A9" s="28" t="s">
        <v>30</v>
      </c>
      <c r="B9" s="32">
        <v>5823.0</v>
      </c>
      <c r="C9" s="46">
        <v>145.0</v>
      </c>
      <c r="D9" s="40" t="s">
        <v>16</v>
      </c>
      <c r="E9" s="40" t="s">
        <v>16</v>
      </c>
      <c r="F9" s="36">
        <v>1669.0</v>
      </c>
      <c r="G9" s="42" t="str">
        <f>HYPERLINK("https://news.trust.org/item/20200307112903-xt12o","Source")</f>
        <v>Source</v>
      </c>
      <c r="H9" s="43"/>
      <c r="I9" s="2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ht="30.0" customHeight="1">
      <c r="A10" s="28" t="s">
        <v>33</v>
      </c>
      <c r="B10" s="32">
        <v>5883.0</v>
      </c>
      <c r="C10" s="46">
        <v>233.0</v>
      </c>
      <c r="D10" s="40">
        <v>462.0</v>
      </c>
      <c r="E10" s="40" t="s">
        <v>16</v>
      </c>
      <c r="F10" s="40">
        <v>589.0</v>
      </c>
      <c r="G10" s="47"/>
      <c r="H10" s="43"/>
      <c r="I10" s="2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ht="30.0" customHeight="1">
      <c r="A11" s="28" t="s">
        <v>36</v>
      </c>
      <c r="B11" s="46">
        <v>800.0</v>
      </c>
      <c r="C11" s="46">
        <v>0.0</v>
      </c>
      <c r="D11" s="40" t="s">
        <v>16</v>
      </c>
      <c r="E11" s="40">
        <v>2.0</v>
      </c>
      <c r="F11" s="40">
        <v>17.0</v>
      </c>
      <c r="G11" s="42" t="str">
        <f>HYPERLINK("https://interaktiv.morgenpost.de/corona-virus-karte-infektionen-deutschland-weltweit/?fbclid=IwAR04HlqzakGaNssQzbz4d8o8R3gz0C910U8tvfYlBT6P0lVJJvHfk9uS2rc","Source")</f>
        <v>Source</v>
      </c>
      <c r="H11" s="43"/>
      <c r="I11" s="2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ht="30.0" customHeight="1">
      <c r="A12" s="28" t="s">
        <v>39</v>
      </c>
      <c r="B12" s="46">
        <v>696.0</v>
      </c>
      <c r="C12" s="46">
        <v>7.0</v>
      </c>
      <c r="D12" s="40">
        <v>33.0</v>
      </c>
      <c r="E12" s="40" t="s">
        <v>16</v>
      </c>
      <c r="F12" s="40">
        <v>40.0</v>
      </c>
      <c r="G12" s="42" t="str">
        <f>HYPERLINK("https://www3.nhk.or.jp/nhkworld/en/news/20200308_01/","Source")</f>
        <v>Source</v>
      </c>
      <c r="H12" s="43"/>
      <c r="I12" s="2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ht="30.0" customHeight="1">
      <c r="A13" s="28" t="s">
        <v>41</v>
      </c>
      <c r="B13" s="46">
        <v>949.0</v>
      </c>
      <c r="C13" s="46">
        <v>16.0</v>
      </c>
      <c r="D13" s="40">
        <v>21.0</v>
      </c>
      <c r="E13" s="40" t="s">
        <v>16</v>
      </c>
      <c r="F13" s="40">
        <v>12.0</v>
      </c>
      <c r="G13" s="42" t="str">
        <f>HYPERLINK("https://www.bfmtv.com/sante/en-direct-coronavirus-test-stade-3-epidemie-ecoles-gel-masques-oise-haut-rhin-morts-contaminations/","Source")</f>
        <v>Source</v>
      </c>
      <c r="H13" s="43"/>
      <c r="I13" s="2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ht="30.0" customHeight="1">
      <c r="A14" s="28" t="s">
        <v>43</v>
      </c>
      <c r="B14" s="46">
        <v>516.0</v>
      </c>
      <c r="C14" s="46">
        <v>10.0</v>
      </c>
      <c r="D14" s="40">
        <v>11.0</v>
      </c>
      <c r="E14" s="40" t="s">
        <v>16</v>
      </c>
      <c r="F14" s="40">
        <v>30.0</v>
      </c>
      <c r="G14" s="42" t="str">
        <f>HYPERLINK("https://www.rtve.es/noticias/20200307/mapa-del-coronavirus-espana/2004681.shtml","Source")</f>
        <v>Source</v>
      </c>
      <c r="H14" s="43"/>
      <c r="I14" s="2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ht="30.0" customHeight="1">
      <c r="A15" s="28" t="s">
        <v>45</v>
      </c>
      <c r="B15" s="46">
        <v>461.0</v>
      </c>
      <c r="C15" s="46">
        <v>6.0</v>
      </c>
      <c r="D15" s="40">
        <v>29.0</v>
      </c>
      <c r="E15" s="40" t="s">
        <v>16</v>
      </c>
      <c r="F15" s="40">
        <v>10.0</v>
      </c>
      <c r="G15" s="42" t="str">
        <f>HYPERLINK("https://www3.nhk.or.jp/news/html/20200306/k10012317851000.html","Source")</f>
        <v>Source</v>
      </c>
      <c r="H15" s="43"/>
      <c r="I15" s="2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ht="30.0" customHeight="1">
      <c r="A16" s="28" t="s">
        <v>46</v>
      </c>
      <c r="B16" s="46">
        <v>444.0</v>
      </c>
      <c r="C16" s="46">
        <v>19.0</v>
      </c>
      <c r="D16" s="40">
        <v>2.0</v>
      </c>
      <c r="E16" s="40">
        <v>6.0</v>
      </c>
      <c r="F16" s="40">
        <v>9.0</v>
      </c>
      <c r="G16" s="42" t="str">
        <f>HYPERLINK("https://www.dhhs.nh.gov/media/pr/2020/03072020-two-new-covid-19-cases.htm","Source")</f>
        <v>Source</v>
      </c>
      <c r="H16" s="25"/>
      <c r="I16" s="2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ht="30.0" customHeight="1">
      <c r="A17" s="28" t="s">
        <v>48</v>
      </c>
      <c r="B17" s="46">
        <v>264.0</v>
      </c>
      <c r="C17" s="46">
        <v>1.0</v>
      </c>
      <c r="D17" s="40" t="s">
        <v>16</v>
      </c>
      <c r="E17" s="40" t="s">
        <v>16</v>
      </c>
      <c r="F17" s="40">
        <v>3.0</v>
      </c>
      <c r="G17" s="42" t="str">
        <f>HYPERLINK("https://twitter.com/BAG_OFSP_UFSP/status/1236249864473894914","Source")</f>
        <v>Source</v>
      </c>
      <c r="H17" s="43"/>
      <c r="I17" s="2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ht="30.0" customHeight="1">
      <c r="A18" s="28" t="s">
        <v>50</v>
      </c>
      <c r="B18" s="46">
        <v>209.0</v>
      </c>
      <c r="C18" s="46">
        <v>2.0</v>
      </c>
      <c r="D18" s="40" t="s">
        <v>16</v>
      </c>
      <c r="E18" s="40" t="s">
        <v>16</v>
      </c>
      <c r="F18" s="40">
        <v>12.0</v>
      </c>
      <c r="G18" s="42" t="str">
        <f>HYPERLINK("https://www.publichealth.hscni.net/news/covid-19-coronavirus","Source")</f>
        <v>Source</v>
      </c>
      <c r="H18" s="43"/>
      <c r="I18" s="2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ht="30.0" customHeight="1">
      <c r="A19" s="28" t="s">
        <v>52</v>
      </c>
      <c r="B19" s="46">
        <v>161.0</v>
      </c>
      <c r="C19" s="46">
        <v>0.0</v>
      </c>
      <c r="D19" s="40" t="s">
        <v>16</v>
      </c>
      <c r="E19" s="40" t="s">
        <v>16</v>
      </c>
      <c r="F19" s="40" t="s">
        <v>16</v>
      </c>
      <c r="G19" s="42" t="str">
        <f>HYPERLINK("https://www.svd.se/anstalld-pa-svenskt-lakemedelsforetag-smittad","Source")</f>
        <v>Source</v>
      </c>
      <c r="H19" s="43"/>
      <c r="I19" s="2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ht="30.0" customHeight="1">
      <c r="A20" s="28" t="s">
        <v>54</v>
      </c>
      <c r="B20" s="46">
        <v>138.0</v>
      </c>
      <c r="C20" s="46">
        <v>0.0</v>
      </c>
      <c r="D20" s="40" t="s">
        <v>16</v>
      </c>
      <c r="E20" s="40">
        <v>8.0</v>
      </c>
      <c r="F20" s="40">
        <v>90.0</v>
      </c>
      <c r="G20" s="42" t="str">
        <f>HYPERLINK("https://www.moh.gov.sg/news-highlights/details/eight-more-cases-discharged-eight-more-cases-of-covid-19-infection-confirmed","Source")</f>
        <v>Source</v>
      </c>
      <c r="H20" s="43"/>
      <c r="I20" s="2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ht="30.0" customHeight="1">
      <c r="A21" s="28" t="s">
        <v>56</v>
      </c>
      <c r="B21" s="46">
        <v>188.0</v>
      </c>
      <c r="C21" s="46">
        <v>1.0</v>
      </c>
      <c r="D21" s="40">
        <v>1.0</v>
      </c>
      <c r="E21" s="40" t="s">
        <v>16</v>
      </c>
      <c r="F21" s="40" t="s">
        <v>16</v>
      </c>
      <c r="G21" s="42" t="str">
        <f>HYPERLINK("https://www.rivm.nl/nieuws/actuele-informatie-over-coronavirus","Source")</f>
        <v>Source</v>
      </c>
      <c r="H21" s="43"/>
      <c r="I21" s="2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ht="30.0" customHeight="1">
      <c r="A22" s="28" t="s">
        <v>58</v>
      </c>
      <c r="B22" s="46">
        <v>156.0</v>
      </c>
      <c r="C22" s="46">
        <v>0.0</v>
      </c>
      <c r="D22" s="40" t="s">
        <v>16</v>
      </c>
      <c r="E22" s="40" t="s">
        <v>16</v>
      </c>
      <c r="F22" s="40" t="s">
        <v>16</v>
      </c>
      <c r="G22" s="42" t="str">
        <f>HYPERLINK("https://www.vg.no/spesial/2020/corona-viruset/?utm_source=vgfront&amp;utm_content=row-1","Source")</f>
        <v>Source</v>
      </c>
      <c r="H22" s="43"/>
      <c r="I22" s="2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ht="30.0" customHeight="1">
      <c r="A23" s="28" t="s">
        <v>60</v>
      </c>
      <c r="B23" s="46">
        <v>169.0</v>
      </c>
      <c r="C23" s="46">
        <v>0.0</v>
      </c>
      <c r="D23" s="40">
        <v>1.0</v>
      </c>
      <c r="E23" s="40" t="s">
        <v>16</v>
      </c>
      <c r="F23" s="40">
        <v>1.0</v>
      </c>
      <c r="G23" s="42" t="str">
        <f>HYPERLINK("https://www.info-coronavirus.be/nl/2020/03/07/60-nieuwe-besmettingen-met-het-coronavirus-covid-19/","Source")</f>
        <v>Source</v>
      </c>
      <c r="H23" s="43"/>
      <c r="I23" s="2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ht="30.0" customHeight="1">
      <c r="A24" s="28" t="s">
        <v>62</v>
      </c>
      <c r="B24" s="46">
        <v>108.0</v>
      </c>
      <c r="C24" s="46">
        <v>2.0</v>
      </c>
      <c r="D24" s="40">
        <v>2.0</v>
      </c>
      <c r="E24" s="40">
        <v>4.0</v>
      </c>
      <c r="F24" s="40">
        <v>51.0</v>
      </c>
      <c r="G24" s="42" t="str">
        <f>HYPERLINK("https://www.info.gov.hk/gia/general/202003/06/P2020030600784.htm","Source")</f>
        <v>Source</v>
      </c>
      <c r="H24" s="25"/>
      <c r="I24" s="2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ht="30.0" customHeight="1">
      <c r="A25" s="28" t="s">
        <v>63</v>
      </c>
      <c r="B25" s="46">
        <v>93.0</v>
      </c>
      <c r="C25" s="46">
        <v>0.0</v>
      </c>
      <c r="D25" s="40" t="s">
        <v>16</v>
      </c>
      <c r="E25" s="40" t="s">
        <v>16</v>
      </c>
      <c r="F25" s="40">
        <v>23.0</v>
      </c>
      <c r="G25" s="42" t="str">
        <f>HYPERLINK("https://kpkesihatan.com/2020/03/07/kenyataan-akhbar-kpk-7-mac-2020-situasi-semasa-jangkitan-penyakit-coronavirus-2019-covid-19-di-malaysia/","Source")</f>
        <v>Source</v>
      </c>
      <c r="H25" s="43"/>
      <c r="I25" s="2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ht="30.0" customHeight="1">
      <c r="A26" s="28" t="s">
        <v>65</v>
      </c>
      <c r="B26" s="46">
        <v>79.0</v>
      </c>
      <c r="C26" s="46">
        <v>0.0</v>
      </c>
      <c r="D26" s="40" t="s">
        <v>16</v>
      </c>
      <c r="E26" s="40" t="s">
        <v>16</v>
      </c>
      <c r="F26" s="40" t="s">
        <v>16</v>
      </c>
      <c r="G26" s="42" t="str">
        <f>HYPERLINK("https://www.sozialministerium.at/Informationen-zum-Coronavirus/Neuartiges-Coronavirus-(2019-nCov).html","Source")</f>
        <v>Source</v>
      </c>
      <c r="H26" s="43"/>
      <c r="I26" s="2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ht="30.0" customHeight="1">
      <c r="A27" s="28" t="s">
        <v>67</v>
      </c>
      <c r="B27" s="46">
        <v>78.0</v>
      </c>
      <c r="C27" s="46">
        <v>3.0</v>
      </c>
      <c r="D27" s="40" t="s">
        <v>16</v>
      </c>
      <c r="E27" s="40" t="s">
        <v>16</v>
      </c>
      <c r="F27" s="40">
        <v>22.0</v>
      </c>
      <c r="G27" s="42" t="str">
        <f>HYPERLINK("https://www2.health.vic.gov.au/about/media-centre/MediaReleases/new-case-covid-19-victoria","Source")</f>
        <v>Source</v>
      </c>
      <c r="H27" s="43"/>
      <c r="I27" s="2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ht="30.0" customHeight="1">
      <c r="A28" s="28" t="s">
        <v>69</v>
      </c>
      <c r="B28" s="46">
        <v>66.0</v>
      </c>
      <c r="C28" s="46">
        <v>0.0</v>
      </c>
      <c r="D28" s="40">
        <v>1.0</v>
      </c>
      <c r="E28" s="40" t="s">
        <v>16</v>
      </c>
      <c r="F28" s="40" t="s">
        <v>16</v>
      </c>
      <c r="G28" s="42" t="str">
        <f>HYPERLINK("https://www.moh.gov.gr/articles/ministry/grafeio-typoy/press-releases/6793-anakoinwsh-21-newn-kroysmatwn-sars-cov-2","Source")</f>
        <v>Source</v>
      </c>
      <c r="H28" s="25"/>
      <c r="I28" s="2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ht="30.0" customHeight="1">
      <c r="A29" s="28" t="s">
        <v>71</v>
      </c>
      <c r="B29" s="46">
        <v>62.0</v>
      </c>
      <c r="C29" s="46">
        <v>0.0</v>
      </c>
      <c r="D29" s="40" t="s">
        <v>16</v>
      </c>
      <c r="E29" s="40" t="s">
        <v>16</v>
      </c>
      <c r="F29" s="40">
        <v>6.0</v>
      </c>
      <c r="G29" s="42" t="str">
        <f>HYPERLINK("https://english.alarabiya.net/en/News/gulf/2020/03/07/Bahrain-detects-six-new-coronavirus-cases-number-of-people-infected-rises-to-62.html","Source")</f>
        <v>Source</v>
      </c>
      <c r="H29" s="59"/>
      <c r="I29" s="2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ht="30.0" customHeight="1">
      <c r="A30" s="28" t="s">
        <v>77</v>
      </c>
      <c r="B30" s="46">
        <v>61.0</v>
      </c>
      <c r="C30" s="46">
        <v>0.0</v>
      </c>
      <c r="D30" s="40">
        <v>0.0</v>
      </c>
      <c r="E30" s="40">
        <v>0.0</v>
      </c>
      <c r="F30" s="40">
        <v>0.0</v>
      </c>
      <c r="G30" s="42" t="str">
        <f>HYPERLINK("https://twitter.com/KUWAIT_MOH/status/1236224946495516675","Source")</f>
        <v>Source</v>
      </c>
      <c r="H30" s="25"/>
      <c r="I30" s="2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ht="30.0" customHeight="1">
      <c r="A31" s="28" t="s">
        <v>81</v>
      </c>
      <c r="B31" s="46">
        <v>60.0</v>
      </c>
      <c r="C31" s="46">
        <v>0.0</v>
      </c>
      <c r="D31" s="40" t="s">
        <v>16</v>
      </c>
      <c r="E31" s="40">
        <v>1.0</v>
      </c>
      <c r="F31" s="40">
        <v>8.0</v>
      </c>
      <c r="G31" s="42" t="str">
        <f>HYPERLINK("https://globalnews.ca/news/6645114/coronavirus-bc-cases-update-march-7/","Source")</f>
        <v>Source</v>
      </c>
      <c r="H31" s="25"/>
      <c r="I31" s="2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ht="30.0" customHeight="1">
      <c r="A32" s="28" t="s">
        <v>82</v>
      </c>
      <c r="B32" s="46">
        <v>50.0</v>
      </c>
      <c r="C32" s="46">
        <v>0.0</v>
      </c>
      <c r="D32" s="40" t="s">
        <v>16</v>
      </c>
      <c r="E32" s="40" t="s">
        <v>16</v>
      </c>
      <c r="F32" s="40" t="s">
        <v>16</v>
      </c>
      <c r="G32" s="42" t="str">
        <f>HYPERLINK("https://www.facebook.com/Almannavarnir/posts/3140083269356768","Source")</f>
        <v>Source</v>
      </c>
      <c r="H32" s="43"/>
      <c r="I32" s="2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ht="30.0" customHeight="1">
      <c r="A33" s="28" t="s">
        <v>86</v>
      </c>
      <c r="B33" s="46">
        <v>48.0</v>
      </c>
      <c r="C33" s="46">
        <v>0.0</v>
      </c>
      <c r="D33" s="40" t="s">
        <v>16</v>
      </c>
      <c r="E33" s="40" t="s">
        <v>16</v>
      </c>
      <c r="F33" s="40">
        <v>1.0</v>
      </c>
      <c r="G33" s="42" t="str">
        <f>HYPERLINK("https://news.trust.org/item/20200307174407-adjsz","Source")</f>
        <v>Source</v>
      </c>
      <c r="H33" s="43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ht="30.0" customHeight="1">
      <c r="A34" s="28" t="s">
        <v>89</v>
      </c>
      <c r="B34" s="46">
        <v>47.0</v>
      </c>
      <c r="C34" s="46">
        <v>1.0</v>
      </c>
      <c r="D34" s="40">
        <v>1.0</v>
      </c>
      <c r="E34" s="40" t="s">
        <v>16</v>
      </c>
      <c r="F34" s="40">
        <v>31.0</v>
      </c>
      <c r="G34" s="42" t="str">
        <f>HYPERLINK("https://pr.moph.go.th/?url=pr/detail/2/04/139480/","Source")</f>
        <v>Source</v>
      </c>
      <c r="H34" s="25"/>
      <c r="I34" s="2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ht="30.0" customHeight="1">
      <c r="A35" s="28" t="s">
        <v>93</v>
      </c>
      <c r="B35" s="46">
        <v>46.0</v>
      </c>
      <c r="C35" s="46">
        <v>3.0</v>
      </c>
      <c r="D35" s="40" t="s">
        <v>16</v>
      </c>
      <c r="E35" s="40" t="s">
        <v>16</v>
      </c>
      <c r="F35" s="40" t="s">
        <v>16</v>
      </c>
      <c r="G35" s="42" t="str">
        <f>HYPERLINK("https://www.facebook.com/MOH.GOV.IQ/posts/2782764185111295","Source")</f>
        <v>Source</v>
      </c>
      <c r="H35" s="25"/>
      <c r="I35" s="2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ht="30.0" customHeight="1">
      <c r="A36" s="28" t="s">
        <v>97</v>
      </c>
      <c r="B36" s="46">
        <v>45.0</v>
      </c>
      <c r="C36" s="46">
        <v>1.0</v>
      </c>
      <c r="D36" s="40">
        <v>0.0</v>
      </c>
      <c r="E36" s="40">
        <v>0.0</v>
      </c>
      <c r="F36" s="40">
        <v>12.0</v>
      </c>
      <c r="G36" s="42" t="str">
        <f>HYPERLINK("https://www.cdc.gov.tw/En/Bulletin/Detail/TW_MTztiwjf-rDg-JVns2Q?typeid=158","Source")</f>
        <v>Source</v>
      </c>
      <c r="H36" s="25"/>
      <c r="I36" s="2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ht="30.0" customHeight="1">
      <c r="A37" s="28" t="s">
        <v>100</v>
      </c>
      <c r="B37" s="46">
        <v>45.0</v>
      </c>
      <c r="C37" s="46">
        <v>0.0</v>
      </c>
      <c r="D37" s="40">
        <v>2.0</v>
      </c>
      <c r="E37" s="40" t="s">
        <v>16</v>
      </c>
      <c r="F37" s="40">
        <v>7.0</v>
      </c>
      <c r="G37" s="42" t="str">
        <f>HYPERLINK("https://www.facebook.com/mohapuae/posts/3037589972958424","Source")</f>
        <v>Source</v>
      </c>
      <c r="H37" s="43"/>
      <c r="I37" s="2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ht="30.0" customHeight="1">
      <c r="A38" s="28" t="s">
        <v>103</v>
      </c>
      <c r="B38" s="46">
        <v>39.0</v>
      </c>
      <c r="C38" s="46">
        <v>0.0</v>
      </c>
      <c r="D38" s="40" t="s">
        <v>16</v>
      </c>
      <c r="E38" s="40" t="s">
        <v>16</v>
      </c>
      <c r="F38" s="40">
        <v>3.0</v>
      </c>
      <c r="G38" s="42" t="str">
        <f>HYPERLINK("https://twitter.com/ANI/status/1236523980208496640","Source")</f>
        <v>Source</v>
      </c>
      <c r="H38" s="43"/>
      <c r="I38" s="2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ht="30.0" customHeight="1">
      <c r="A39" s="28" t="s">
        <v>105</v>
      </c>
      <c r="B39" s="46">
        <v>28.0</v>
      </c>
      <c r="C39" s="46">
        <v>0.0</v>
      </c>
      <c r="D39" s="40" t="s">
        <v>16</v>
      </c>
      <c r="E39" s="40">
        <v>1.0</v>
      </c>
      <c r="F39" s="40" t="s">
        <v>16</v>
      </c>
      <c r="G39" s="42" t="str">
        <f>HYPERLINK("https://www.lbcgroup.tv/news/d/lebanon-news/505470/ministry-of-health-new-coronavirus-case-registered/en","Source")</f>
        <v>Source</v>
      </c>
      <c r="H39" s="25"/>
      <c r="I39" s="2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ht="30.0" customHeight="1">
      <c r="A40" s="28" t="s">
        <v>107</v>
      </c>
      <c r="B40" s="46">
        <v>21.0</v>
      </c>
      <c r="C40" s="46">
        <v>0.0</v>
      </c>
      <c r="D40" s="61"/>
      <c r="E40" s="61"/>
      <c r="F40" s="61"/>
      <c r="G40" s="42" t="str">
        <f>HYPERLINK("https://www.publico.pt/2020/03/07/sociedade/noticia/coronavirus-navio-quarentena-largo-sao-francisco-1906809","Source")</f>
        <v>Source</v>
      </c>
      <c r="H40" s="43"/>
      <c r="I40" s="2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ht="30.0" customHeight="1">
      <c r="A41" s="28" t="s">
        <v>108</v>
      </c>
      <c r="B41" s="46">
        <v>21.0</v>
      </c>
      <c r="C41" s="46">
        <v>0.0</v>
      </c>
      <c r="D41" s="40" t="s">
        <v>16</v>
      </c>
      <c r="E41" s="40" t="s">
        <v>16</v>
      </c>
      <c r="F41" s="40">
        <v>16.0</v>
      </c>
      <c r="G41" s="42" t="str">
        <f>HYPERLINK("https://twitter.com/VNGovtPortal/status/1236470686052282370","Source")</f>
        <v>Source</v>
      </c>
      <c r="H41" s="43"/>
      <c r="I41" s="2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ht="30.0" customHeight="1">
      <c r="A42" s="28" t="s">
        <v>110</v>
      </c>
      <c r="B42" s="46">
        <v>19.0</v>
      </c>
      <c r="C42" s="46">
        <v>0.0</v>
      </c>
      <c r="D42" s="40">
        <v>0.0</v>
      </c>
      <c r="E42" s="40">
        <v>0.0</v>
      </c>
      <c r="F42" s="40">
        <v>0.0</v>
      </c>
      <c r="G42" s="42" t="str">
        <f>HYPERLINK("https://twitter.com/FilipHorky/status/1236013298195275776","Source")</f>
        <v>Source</v>
      </c>
      <c r="H42" s="25"/>
      <c r="I42" s="2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ht="30.0" customHeight="1">
      <c r="A43" s="28" t="s">
        <v>111</v>
      </c>
      <c r="B43" s="46">
        <v>19.0</v>
      </c>
      <c r="C43" s="46">
        <v>0.0</v>
      </c>
      <c r="D43" s="40" t="s">
        <v>16</v>
      </c>
      <c r="E43" s="40" t="s">
        <v>16</v>
      </c>
      <c r="F43" s="40">
        <v>1.0</v>
      </c>
      <c r="G43" s="42" t="str">
        <f>HYPERLINK("https://thl.fi/fi/-/suomessa-on-todettu-nelja-uutta-koronavirustartuntaa","Source")</f>
        <v>Source</v>
      </c>
      <c r="H43" s="43"/>
      <c r="I43" s="2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ht="30.0" customHeight="1">
      <c r="A44" s="28" t="s">
        <v>112</v>
      </c>
      <c r="B44" s="46">
        <v>19.0</v>
      </c>
      <c r="C44" s="46">
        <v>0.0</v>
      </c>
      <c r="D44" s="40" t="s">
        <v>16</v>
      </c>
      <c r="E44" s="40" t="s">
        <v>16</v>
      </c>
      <c r="F44" s="40" t="s">
        <v>16</v>
      </c>
      <c r="G44" s="42" t="str">
        <f>HYPERLINK("https://twitter.com/minsaude/status/1236423393362264065","Source")</f>
        <v>Source</v>
      </c>
      <c r="H44" s="43"/>
      <c r="I44" s="2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ht="30.0" customHeight="1">
      <c r="A45" s="28" t="s">
        <v>113</v>
      </c>
      <c r="B45" s="46">
        <v>19.0</v>
      </c>
      <c r="C45" s="46">
        <v>0.0</v>
      </c>
      <c r="D45" s="61"/>
      <c r="E45" s="61"/>
      <c r="F45" s="61"/>
      <c r="G45" s="42" t="str">
        <f>HYPERLINK("https://www.gov.ie/en/news/7e0924-latest-updates-on-covid-19-coronavirus/","Source")</f>
        <v>Source</v>
      </c>
      <c r="H45" s="59"/>
      <c r="I45" s="2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ht="30.0" customHeight="1">
      <c r="A46" s="28" t="s">
        <v>114</v>
      </c>
      <c r="B46" s="46">
        <v>17.0</v>
      </c>
      <c r="C46" s="46">
        <v>0.0</v>
      </c>
      <c r="D46" s="40" t="s">
        <v>16</v>
      </c>
      <c r="E46" s="40" t="s">
        <v>16</v>
      </c>
      <c r="F46" s="40" t="s">
        <v>16</v>
      </c>
      <c r="G46" s="42" t="str">
        <f>HYPERLINK("https://news.trust.org/item/20200304183904-urjsj","Source")</f>
        <v>Source</v>
      </c>
      <c r="H46" s="25"/>
      <c r="I46" s="2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ht="30.0" customHeight="1">
      <c r="A47" s="28" t="s">
        <v>115</v>
      </c>
      <c r="B47" s="46">
        <v>17.0</v>
      </c>
      <c r="C47" s="46">
        <v>0.0</v>
      </c>
      <c r="D47" s="40" t="s">
        <v>16</v>
      </c>
      <c r="E47" s="40" t="s">
        <v>16</v>
      </c>
      <c r="F47" s="40" t="s">
        <v>16</v>
      </c>
      <c r="G47" s="42" t="str">
        <f>HYPERLINK("https://www.jpost.com/Breaking-News/16th-Israeli-diagnosed-with-coronavirus-619908","Source")</f>
        <v>Source</v>
      </c>
      <c r="H47" s="25"/>
      <c r="I47" s="2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ht="30.0" customHeight="1">
      <c r="A48" s="28" t="s">
        <v>116</v>
      </c>
      <c r="B48" s="46">
        <v>16.0</v>
      </c>
      <c r="C48" s="46">
        <v>1.0</v>
      </c>
      <c r="D48" s="40">
        <v>3.0</v>
      </c>
      <c r="E48" s="40" t="s">
        <v>16</v>
      </c>
      <c r="F48" s="40" t="s">
        <v>16</v>
      </c>
      <c r="G48" s="42" t="str">
        <f>HYPERLINK("http://www.iss.sm/on-line/home/articolo49014038.html","Source")</f>
        <v>Source</v>
      </c>
      <c r="H48" s="25"/>
      <c r="I48" s="2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ht="30.0" customHeight="1">
      <c r="A49" s="28" t="s">
        <v>117</v>
      </c>
      <c r="B49" s="46">
        <v>16.0</v>
      </c>
      <c r="C49" s="46">
        <v>0.0</v>
      </c>
      <c r="D49" s="40" t="s">
        <v>16</v>
      </c>
      <c r="E49" s="40" t="s">
        <v>16</v>
      </c>
      <c r="F49" s="40">
        <v>2.0</v>
      </c>
      <c r="G49" s="42" t="str">
        <f>HYPERLINK("https://twitter.com/OmaniMOH/status/1235568178501234692","Source")</f>
        <v>Source</v>
      </c>
      <c r="H49" s="25"/>
      <c r="I49" s="2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ht="30.0" customHeight="1">
      <c r="A50" s="28" t="s">
        <v>118</v>
      </c>
      <c r="B50" s="46">
        <v>15.0</v>
      </c>
      <c r="C50" s="46">
        <v>0.0</v>
      </c>
      <c r="D50" s="40" t="s">
        <v>16</v>
      </c>
      <c r="E50" s="40" t="s">
        <v>16</v>
      </c>
      <c r="F50" s="40" t="s">
        <v>16</v>
      </c>
      <c r="G50" s="42" t="str">
        <f>HYPERLINK("https://stps.dk/da/nyheder/2020/yderligere-fem-personer-er-bekraeftet-smittet-med-covid-19/","Source")</f>
        <v>Source</v>
      </c>
      <c r="H50" s="25"/>
      <c r="I50" s="2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ht="30.0" customHeight="1">
      <c r="A51" s="28" t="s">
        <v>119</v>
      </c>
      <c r="B51" s="46">
        <v>15.0</v>
      </c>
      <c r="C51" s="46">
        <v>0.0</v>
      </c>
      <c r="D51" s="40" t="s">
        <v>16</v>
      </c>
      <c r="E51" s="40" t="s">
        <v>16</v>
      </c>
      <c r="F51" s="40">
        <v>3.0</v>
      </c>
      <c r="G51" s="42" t="str">
        <f>HYPERLINK("https://tass.com/society/1127797","Source")</f>
        <v>Source</v>
      </c>
      <c r="H51" s="43"/>
      <c r="I51" s="2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ht="30.0" customHeight="1">
      <c r="A52" s="28" t="s">
        <v>121</v>
      </c>
      <c r="B52" s="46">
        <v>14.0</v>
      </c>
      <c r="C52" s="46">
        <v>0.0</v>
      </c>
      <c r="D52" s="40" t="s">
        <v>16</v>
      </c>
      <c r="E52" s="40">
        <v>1.0</v>
      </c>
      <c r="F52" s="40" t="s">
        <v>16</v>
      </c>
      <c r="G52" s="42" t="str">
        <f>HYPERLINK("https://twitter.com/Salud_Ec/status/1236101438834696195","Source")</f>
        <v>Source</v>
      </c>
      <c r="H52" s="25"/>
      <c r="I52" s="2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ht="30.0" customHeight="1">
      <c r="A53" s="28" t="s">
        <v>123</v>
      </c>
      <c r="B53" s="46">
        <v>13.0</v>
      </c>
      <c r="C53" s="46">
        <v>0.0</v>
      </c>
      <c r="D53" s="40" t="s">
        <v>16</v>
      </c>
      <c r="E53" s="40" t="s">
        <v>16</v>
      </c>
      <c r="F53" s="40">
        <v>3.0</v>
      </c>
      <c r="G53" s="42" t="str">
        <f>HYPERLINK("https://www.antena3.ro/coronavirus/barbat-galati-infectat-coronavirus-internat-spital-bilant-13-romani-infectati-561726.html","Source")</f>
        <v>Source</v>
      </c>
      <c r="H53" s="43"/>
      <c r="I53" s="2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  <row r="54" ht="30.0" customHeight="1">
      <c r="A54" s="28" t="s">
        <v>124</v>
      </c>
      <c r="B54" s="46">
        <v>12.0</v>
      </c>
      <c r="C54" s="46">
        <v>0.0</v>
      </c>
      <c r="D54" s="40" t="s">
        <v>16</v>
      </c>
      <c r="E54" s="40" t="s">
        <v>16</v>
      </c>
      <c r="F54" s="40" t="s">
        <v>16</v>
      </c>
      <c r="G54" s="42" t="str">
        <f>HYPERLINK("https://www.moph.gov.qa/arabic/mediacenter/News/Pages/NewsDetails.aspx?ItemId=92","Source")</f>
        <v>Source</v>
      </c>
      <c r="H54" s="25"/>
      <c r="I54" s="2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ht="27.75" customHeight="1">
      <c r="A55" s="28" t="s">
        <v>126</v>
      </c>
      <c r="B55" s="46">
        <v>12.0</v>
      </c>
      <c r="C55" s="46">
        <v>0.0</v>
      </c>
      <c r="D55" s="40">
        <v>0.0</v>
      </c>
      <c r="E55" s="40">
        <v>0.0</v>
      </c>
      <c r="F55" s="40">
        <v>0.0</v>
      </c>
      <c r="G55" s="42" t="str">
        <f>HYPERLINK("https://www.gov.si/en/news/2020-03-07-official-updates-on-the-occurrence-of-the-coronavirus-infection/","Source")</f>
        <v>Source</v>
      </c>
      <c r="H55" s="25"/>
      <c r="I55" s="2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ht="30.0" customHeight="1">
      <c r="A56" s="28" t="s">
        <v>130</v>
      </c>
      <c r="B56" s="46">
        <v>10.0</v>
      </c>
      <c r="C56" s="46">
        <v>0.0</v>
      </c>
      <c r="D56" s="40" t="s">
        <v>16</v>
      </c>
      <c r="E56" s="40" t="s">
        <v>16</v>
      </c>
      <c r="F56" s="40">
        <v>6.0</v>
      </c>
      <c r="G56" s="64"/>
      <c r="H56" s="25"/>
      <c r="I56" s="2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ht="30.0" customHeight="1">
      <c r="A57" s="28" t="s">
        <v>132</v>
      </c>
      <c r="B57" s="46">
        <v>10.0</v>
      </c>
      <c r="C57" s="46">
        <v>0.0</v>
      </c>
      <c r="D57" s="40" t="s">
        <v>16</v>
      </c>
      <c r="E57" s="40" t="s">
        <v>16</v>
      </c>
      <c r="F57" s="40" t="s">
        <v>16</v>
      </c>
      <c r="G57" s="42" t="str">
        <f>HYPERLINK("https://dnevnik.hr/vijesti/koronavirus/nacionalni-stozer-za-civilnu-zastitu-o-aktualnoj-situaciji-s-koronavirusom-u-hrvatskoj---596259.html?fbclid=IwAR21Iq5YsL3SvCbVVbgGHDa_e-MSHHMTg9nNGxlfsQ9S_K9gC0Lo7uF3j5o","Source")</f>
        <v>Source</v>
      </c>
      <c r="H57" s="25"/>
      <c r="I57" s="2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ht="30.0" customHeight="1">
      <c r="A58" s="28" t="s">
        <v>37</v>
      </c>
      <c r="B58" s="46">
        <v>9.0</v>
      </c>
      <c r="C58" s="46">
        <v>0.0</v>
      </c>
      <c r="D58" s="40">
        <v>1.0</v>
      </c>
      <c r="E58" s="40" t="s">
        <v>16</v>
      </c>
      <c r="F58" s="40" t="s">
        <v>16</v>
      </c>
      <c r="G58" s="42" t="str">
        <f>HYPERLINK("https://www.kvirispalitra.ge/public/61715-koronavirusith-inficirebuli-5-akhali-pacientidan-mkholod-erths-aghenishneba-temperatura-da-msubuqi-yelis-tkivili.html","Source")</f>
        <v>Source</v>
      </c>
      <c r="H58" s="25"/>
      <c r="I58" s="2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ht="27.75" customHeight="1">
      <c r="A59" s="28" t="s">
        <v>143</v>
      </c>
      <c r="B59" s="46">
        <v>9.0</v>
      </c>
      <c r="C59" s="46">
        <v>1.0</v>
      </c>
      <c r="D59" s="61"/>
      <c r="E59" s="61"/>
      <c r="F59" s="61"/>
      <c r="G59" s="42" t="str">
        <f>HYPERLINK("https://www.argentina.gob.ar/noticias/actualizacion-epidemiologica-coronavirus-en-argentina","Source")</f>
        <v>Source</v>
      </c>
      <c r="H59" s="25"/>
      <c r="I59" s="2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ht="30.0" customHeight="1">
      <c r="A60" s="28" t="s">
        <v>145</v>
      </c>
      <c r="B60" s="46">
        <v>7.0</v>
      </c>
      <c r="C60" s="46">
        <v>0.0</v>
      </c>
      <c r="D60" s="61"/>
      <c r="E60" s="61"/>
      <c r="F60" s="61"/>
      <c r="G60" s="42" t="str">
        <f>HYPERLINK("https://www.spa.gov.sa/viewfullstory.php?lang=en&amp;newsid=2043974#2043974","Source")</f>
        <v>Source</v>
      </c>
      <c r="H60" s="25"/>
      <c r="I60" s="2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ht="30.0" customHeight="1">
      <c r="A61" s="28" t="s">
        <v>148</v>
      </c>
      <c r="B61" s="46">
        <v>7.0</v>
      </c>
      <c r="C61" s="46">
        <v>0.0</v>
      </c>
      <c r="D61" s="40">
        <v>1.0</v>
      </c>
      <c r="E61" s="40" t="s">
        <v>16</v>
      </c>
      <c r="F61" s="40">
        <v>1.0</v>
      </c>
      <c r="G61" s="42" t="str">
        <f>HYPERLINK("https://www.excelsior.com.mx/nacional/confirman-septimo-contagiado-de-coronavirus-en-mexico/1368486","Source")</f>
        <v>Source</v>
      </c>
      <c r="H61" s="25"/>
      <c r="I61" s="2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ht="30.0" customHeight="1">
      <c r="A62" s="28" t="s">
        <v>151</v>
      </c>
      <c r="B62" s="46">
        <v>6.0</v>
      </c>
      <c r="C62" s="46">
        <v>0.0</v>
      </c>
      <c r="D62" s="40" t="s">
        <v>16</v>
      </c>
      <c r="E62" s="40" t="s">
        <v>16</v>
      </c>
      <c r="F62" s="40" t="s">
        <v>16</v>
      </c>
      <c r="G62" s="42" t="str">
        <f>HYPERLINK("https://www.sb.by/articles/chislo-zarazivshikhsya-novym-koronovirusom-vyroslo-v-belarusi-do-shesti.html","Source")</f>
        <v>Source</v>
      </c>
      <c r="H62" s="25"/>
      <c r="I62" s="2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ht="30.0" customHeight="1">
      <c r="A63" s="28" t="s">
        <v>155</v>
      </c>
      <c r="B63" s="46">
        <v>6.0</v>
      </c>
      <c r="C63" s="46">
        <v>0.0</v>
      </c>
      <c r="D63" s="40" t="s">
        <v>16</v>
      </c>
      <c r="E63" s="40" t="s">
        <v>16</v>
      </c>
      <c r="F63" s="40" t="s">
        <v>16</v>
      </c>
      <c r="G63" s="42" t="str">
        <f>HYPERLINK("https://www.azerbaycan24.com/en/confirmed-coronavirus-cases-reach-six-in-azerbaijan/","Source")</f>
        <v>Source</v>
      </c>
      <c r="H63" s="25"/>
      <c r="I63" s="2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ht="30.0" customHeight="1">
      <c r="A64" s="28" t="s">
        <v>157</v>
      </c>
      <c r="B64" s="46">
        <v>6.0</v>
      </c>
      <c r="C64" s="46">
        <v>1.0</v>
      </c>
      <c r="D64" s="40">
        <v>1.0</v>
      </c>
      <c r="E64" s="40" t="s">
        <v>16</v>
      </c>
      <c r="F64" s="40">
        <v>2.0</v>
      </c>
      <c r="G64" s="42" t="str">
        <f>HYPERLINK("https://twitter.com/DOHgovph/status/1235776617831636992","Source")</f>
        <v>Source</v>
      </c>
      <c r="H64" s="25"/>
      <c r="I64" s="2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ht="30.0" customHeight="1">
      <c r="A65" s="28" t="s">
        <v>158</v>
      </c>
      <c r="B65" s="46">
        <v>5.0</v>
      </c>
      <c r="C65" s="46">
        <v>0.0</v>
      </c>
      <c r="D65" s="40" t="s">
        <v>16</v>
      </c>
      <c r="E65" s="40" t="s">
        <v>16</v>
      </c>
      <c r="F65" s="40" t="s">
        <v>16</v>
      </c>
      <c r="G65" s="42" t="str">
        <f>HYPERLINK("https://www.health.govt.nz/news-media/media-releases/fifth-case-covid-19-fits-pattern-previous-case","Source")</f>
        <v>Source</v>
      </c>
      <c r="H65" s="25"/>
      <c r="I65" s="2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ht="30.0" customHeight="1">
      <c r="A66" s="28" t="s">
        <v>159</v>
      </c>
      <c r="B66" s="46">
        <v>5.0</v>
      </c>
      <c r="C66" s="46">
        <v>0.0</v>
      </c>
      <c r="D66" s="40">
        <v>0.0</v>
      </c>
      <c r="E66" s="40">
        <v>0.0</v>
      </c>
      <c r="F66" s="40">
        <v>0.0</v>
      </c>
      <c r="G66" s="42" t="str">
        <f>HYPERLINK("https://www.postimees.ee/6915855/kahel-bergamost-naasnud-tallinlasel-tuvastati-koroonaviirus","Source")</f>
        <v>Source</v>
      </c>
      <c r="H66" s="25"/>
      <c r="I66" s="2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ht="30.0" customHeight="1">
      <c r="A67" s="28" t="s">
        <v>160</v>
      </c>
      <c r="B67" s="46">
        <v>5.0</v>
      </c>
      <c r="C67" s="46">
        <v>0.0</v>
      </c>
      <c r="D67" s="40" t="s">
        <v>16</v>
      </c>
      <c r="E67" s="40" t="s">
        <v>16</v>
      </c>
      <c r="F67" s="40" t="s">
        <v>16</v>
      </c>
      <c r="G67" s="64"/>
      <c r="H67" s="25"/>
      <c r="I67" s="2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ht="27.75" customHeight="1">
      <c r="A68" s="28" t="s">
        <v>161</v>
      </c>
      <c r="B68" s="46">
        <v>5.0</v>
      </c>
      <c r="C68" s="46">
        <v>0.0</v>
      </c>
      <c r="D68" s="40">
        <v>0.0</v>
      </c>
      <c r="E68" s="40">
        <v>0.0</v>
      </c>
      <c r="F68" s="40">
        <v>0.0</v>
      </c>
      <c r="G68" s="42" t="str">
        <f>HYPERLINK("https://twitter.com/MZ_GOV_PL/status/1235959394665410560","Source")</f>
        <v>Source</v>
      </c>
      <c r="H68" s="25"/>
      <c r="I68" s="2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ht="30.0" customHeight="1">
      <c r="A69" s="28" t="s">
        <v>149</v>
      </c>
      <c r="B69" s="46">
        <v>5.0</v>
      </c>
      <c r="C69" s="46">
        <v>0.0</v>
      </c>
      <c r="D69" s="61"/>
      <c r="E69" s="61"/>
      <c r="F69" s="61"/>
      <c r="G69" s="42" t="str">
        <f>HYPERLINK("https://www.minsal.cl/ministerio-de-salud-confirma-quinto-caso-de-coronavirus-en-chile/","Source")</f>
        <v>Source</v>
      </c>
      <c r="H69" s="25"/>
      <c r="I69" s="2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ht="30.0" customHeight="1">
      <c r="A70" s="28" t="s">
        <v>162</v>
      </c>
      <c r="B70" s="46">
        <v>4.0</v>
      </c>
      <c r="C70" s="46">
        <v>0.0</v>
      </c>
      <c r="D70" s="40">
        <v>0.0</v>
      </c>
      <c r="E70" s="40">
        <v>0.0</v>
      </c>
      <c r="F70" s="40">
        <v>0.0</v>
      </c>
      <c r="G70" s="42" t="str">
        <f>HYPERLINK("https://twitter.com/MinisteredelaS1/status/1235287636161572864","Source")</f>
        <v>Source</v>
      </c>
      <c r="H70" s="25"/>
      <c r="I70" s="2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ht="30.0" customHeight="1">
      <c r="A71" s="28" t="s">
        <v>163</v>
      </c>
      <c r="B71" s="46">
        <v>4.0</v>
      </c>
      <c r="C71" s="46">
        <v>0.0</v>
      </c>
      <c r="D71" s="40" t="s">
        <v>16</v>
      </c>
      <c r="E71" s="40" t="s">
        <v>16</v>
      </c>
      <c r="F71" s="40" t="s">
        <v>16</v>
      </c>
      <c r="G71" s="42" t="str">
        <f>HYPERLINK("https://www.i24news.tv/en/news/international/middle-east/1583395621-four-cases-of-coronavirus-confirmed-in-west-bank-reports?utm_source=facebook.com&amp;utm_medium=social&amp;utm_campaign=intl_middle_east&amp;utm_content=en1","Source")</f>
        <v>Source</v>
      </c>
      <c r="H71" s="25"/>
      <c r="I71" s="2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ht="30.0" customHeight="1">
      <c r="A72" s="28" t="s">
        <v>164</v>
      </c>
      <c r="B72" s="46">
        <v>4.0</v>
      </c>
      <c r="C72" s="46">
        <v>0.0</v>
      </c>
      <c r="D72" s="61"/>
      <c r="E72" s="61"/>
      <c r="F72" s="61"/>
      <c r="G72" s="42" t="str">
        <f>HYPERLINK("https://www.cnnindonesia.com/nasional/20200306170438-20-481192/pemerintah-umumkan-dua-kasus-baru-positif-corona","Source")</f>
        <v>Source</v>
      </c>
      <c r="H72" s="25"/>
      <c r="I72" s="2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ht="30.0" customHeight="1">
      <c r="A73" s="28" t="s">
        <v>165</v>
      </c>
      <c r="B73" s="46">
        <v>4.0</v>
      </c>
      <c r="C73" s="46">
        <v>0.0</v>
      </c>
      <c r="D73" s="40" t="s">
        <v>16</v>
      </c>
      <c r="E73" s="40" t="s">
        <v>16</v>
      </c>
      <c r="F73" s="40" t="s">
        <v>16</v>
      </c>
      <c r="G73" s="42" t="str">
        <f>HYPERLINK("https://tolonews.com/afghanistan/%E2%80%984%E2%80%99-coronavirus-cases-afghanistan-health-minister","Source")</f>
        <v>Source</v>
      </c>
      <c r="H73" s="43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ht="30.0" customHeight="1">
      <c r="A74" s="28" t="s">
        <v>166</v>
      </c>
      <c r="B74" s="46">
        <v>3.0</v>
      </c>
      <c r="C74" s="46">
        <v>0.0</v>
      </c>
      <c r="D74" s="61"/>
      <c r="E74" s="61"/>
      <c r="F74" s="61"/>
      <c r="G74" s="42" t="str">
        <f>HYPERLINK("https://gouvernement.lu/fr/actualites/toutes_actualites/communiques/2020/03-mars/06-coronavirus-3cas.html","Source")</f>
        <v>Source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ht="30.0" customHeight="1">
      <c r="A75" s="28" t="s">
        <v>167</v>
      </c>
      <c r="B75" s="46">
        <v>2.0</v>
      </c>
      <c r="C75" s="46">
        <v>0.0</v>
      </c>
      <c r="D75" s="40">
        <v>0.0</v>
      </c>
      <c r="E75" s="40">
        <v>0.0</v>
      </c>
      <c r="F75" s="40">
        <v>0.0</v>
      </c>
      <c r="G75" s="42" t="str">
        <f>HYPERLINK("https://www.magyarhirlap.hu/kronika/20200304-ket-koronavirusos-beteg-van-magyarorszagon","Source")</f>
        <v>Source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ht="30.0" customHeight="1">
      <c r="A76" s="28" t="s">
        <v>169</v>
      </c>
      <c r="B76" s="46">
        <v>2.0</v>
      </c>
      <c r="C76" s="46">
        <v>0.0</v>
      </c>
      <c r="D76" s="61"/>
      <c r="E76" s="61"/>
      <c r="F76" s="61"/>
      <c r="G76" s="42" t="str">
        <f>HYPERLINK("https://twitter.com/2MInteractive/status/1235469398158131200","Source")</f>
        <v>Source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ht="27.75" customHeight="1">
      <c r="A77" s="28" t="s">
        <v>170</v>
      </c>
      <c r="B77" s="46">
        <v>2.0</v>
      </c>
      <c r="C77" s="46">
        <v>0.0</v>
      </c>
      <c r="D77" s="40"/>
      <c r="E77" s="40"/>
      <c r="F77" s="40"/>
      <c r="G77" s="42" t="str">
        <f>HYPERLINK("https://avaz.ba/vijesti/bih/552474/ministar-seranic-zarazeno-i-dijete-skola-zatvorena","Source")</f>
        <v>Source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ht="27.75" customHeight="1">
      <c r="A78" s="28" t="s">
        <v>172</v>
      </c>
      <c r="B78" s="46">
        <v>2.0</v>
      </c>
      <c r="C78" s="46">
        <v>0.0</v>
      </c>
      <c r="D78" s="40"/>
      <c r="E78" s="40"/>
      <c r="F78" s="40"/>
      <c r="G78" s="42" t="str">
        <f>HYPERLINK("https://www.facebook.com/MINSANTE.PageOfficielle/photos/a.1480278031987670/3361901400491981/","Source")</f>
        <v>Source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ht="30.0" customHeight="1">
      <c r="A79" s="28" t="s">
        <v>175</v>
      </c>
      <c r="B79" s="46">
        <v>2.0</v>
      </c>
      <c r="C79" s="46">
        <v>0.0</v>
      </c>
      <c r="D79" s="40" t="s">
        <v>16</v>
      </c>
      <c r="E79" s="40" t="s">
        <v>16</v>
      </c>
      <c r="F79" s="40">
        <v>1.0</v>
      </c>
      <c r="G79" s="42" t="str">
        <f>HYPERLINK("http://www.akp.gov.kh/post/detail/27426","Source")</f>
        <v>Source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ht="27.75" customHeight="1">
      <c r="A80" s="28" t="s">
        <v>176</v>
      </c>
      <c r="B80" s="46">
        <v>2.0</v>
      </c>
      <c r="C80" s="46">
        <v>0.0</v>
      </c>
      <c r="D80" s="40"/>
      <c r="E80" s="40"/>
      <c r="F80" s="40"/>
      <c r="G80" s="42" t="str">
        <f>HYPERLINK("http://www.nicd.ac.za/confirmation-of-second-case-of-covid-19-in-south-africa/","Source")</f>
        <v>Source</v>
      </c>
      <c r="H80" s="43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ht="30.0" customHeight="1">
      <c r="A81" s="28" t="s">
        <v>177</v>
      </c>
      <c r="B81" s="46">
        <v>1.0</v>
      </c>
      <c r="C81" s="46">
        <v>0.0</v>
      </c>
      <c r="D81" s="40" t="s">
        <v>16</v>
      </c>
      <c r="E81" s="40" t="s">
        <v>16</v>
      </c>
      <c r="F81" s="40">
        <v>1.0</v>
      </c>
      <c r="G81" s="64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ht="30.0" customHeight="1">
      <c r="A82" s="28" t="s">
        <v>178</v>
      </c>
      <c r="B82" s="46">
        <v>1.0</v>
      </c>
      <c r="C82" s="46">
        <v>0.0</v>
      </c>
      <c r="D82" s="40" t="s">
        <v>16</v>
      </c>
      <c r="E82" s="40" t="s">
        <v>16</v>
      </c>
      <c r="F82" s="40">
        <v>1.0</v>
      </c>
      <c r="G82" s="64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ht="30.0" customHeight="1">
      <c r="A83" s="28" t="s">
        <v>179</v>
      </c>
      <c r="B83" s="46">
        <v>1.0</v>
      </c>
      <c r="C83" s="46">
        <v>0.0</v>
      </c>
      <c r="D83" s="40" t="s">
        <v>16</v>
      </c>
      <c r="E83" s="40" t="s">
        <v>16</v>
      </c>
      <c r="F83" s="40" t="s">
        <v>16</v>
      </c>
      <c r="G83" s="64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ht="30.0" customHeight="1">
      <c r="A84" s="28" t="s">
        <v>180</v>
      </c>
      <c r="B84" s="46">
        <v>1.0</v>
      </c>
      <c r="C84" s="46">
        <v>0.0</v>
      </c>
      <c r="D84" s="40" t="s">
        <v>16</v>
      </c>
      <c r="E84" s="40" t="s">
        <v>16</v>
      </c>
      <c r="F84" s="40" t="s">
        <v>16</v>
      </c>
      <c r="G84" s="64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ht="30.0" customHeight="1">
      <c r="A85" s="28" t="s">
        <v>181</v>
      </c>
      <c r="B85" s="46">
        <v>1.0</v>
      </c>
      <c r="C85" s="46">
        <v>0.0</v>
      </c>
      <c r="D85" s="40" t="s">
        <v>16</v>
      </c>
      <c r="E85" s="40" t="s">
        <v>16</v>
      </c>
      <c r="F85" s="40" t="s">
        <v>16</v>
      </c>
      <c r="G85" s="64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ht="30.0" customHeight="1">
      <c r="A86" s="28" t="s">
        <v>182</v>
      </c>
      <c r="B86" s="46">
        <v>1.0</v>
      </c>
      <c r="C86" s="46">
        <v>0.0</v>
      </c>
      <c r="D86" s="40" t="s">
        <v>16</v>
      </c>
      <c r="E86" s="40" t="s">
        <v>16</v>
      </c>
      <c r="F86" s="40" t="s">
        <v>16</v>
      </c>
      <c r="G86" s="64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ht="30.0" customHeight="1">
      <c r="A87" s="28" t="s">
        <v>183</v>
      </c>
      <c r="B87" s="46">
        <v>1.0</v>
      </c>
      <c r="C87" s="46">
        <v>0.0</v>
      </c>
      <c r="D87" s="61"/>
      <c r="E87" s="61"/>
      <c r="F87" s="61"/>
      <c r="G87" s="64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ht="30.0" customHeight="1">
      <c r="A88" s="28" t="s">
        <v>184</v>
      </c>
      <c r="B88" s="46">
        <v>1.0</v>
      </c>
      <c r="C88" s="46">
        <v>0.0</v>
      </c>
      <c r="D88" s="61"/>
      <c r="E88" s="61"/>
      <c r="F88" s="61"/>
      <c r="G88" s="64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ht="30.0" customHeight="1">
      <c r="A89" s="28" t="s">
        <v>185</v>
      </c>
      <c r="B89" s="46">
        <v>1.0</v>
      </c>
      <c r="C89" s="46">
        <v>0.0</v>
      </c>
      <c r="D89" s="61"/>
      <c r="E89" s="61"/>
      <c r="F89" s="61"/>
      <c r="G89" s="64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ht="30.0" customHeight="1">
      <c r="A90" s="28" t="s">
        <v>186</v>
      </c>
      <c r="B90" s="46">
        <v>1.0</v>
      </c>
      <c r="C90" s="46">
        <v>0.0</v>
      </c>
      <c r="D90" s="61"/>
      <c r="E90" s="61"/>
      <c r="F90" s="61"/>
      <c r="G90" s="64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ht="30.0" customHeight="1">
      <c r="A91" s="28" t="s">
        <v>187</v>
      </c>
      <c r="B91" s="46">
        <v>1.0</v>
      </c>
      <c r="C91" s="46">
        <v>0.0</v>
      </c>
      <c r="D91" s="61"/>
      <c r="E91" s="61"/>
      <c r="F91" s="61"/>
      <c r="G91" s="64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ht="30.0" customHeight="1">
      <c r="A92" s="28" t="s">
        <v>188</v>
      </c>
      <c r="B92" s="46">
        <v>1.0</v>
      </c>
      <c r="C92" s="46">
        <v>0.0</v>
      </c>
      <c r="D92" s="61"/>
      <c r="E92" s="61"/>
      <c r="F92" s="61"/>
      <c r="G92" s="64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ht="30.0" customHeight="1">
      <c r="A93" s="28" t="s">
        <v>189</v>
      </c>
      <c r="B93" s="46">
        <v>1.0</v>
      </c>
      <c r="C93" s="46">
        <v>0.0</v>
      </c>
      <c r="D93" s="61"/>
      <c r="E93" s="61"/>
      <c r="F93" s="61"/>
      <c r="G93" s="64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ht="27.75" customHeight="1">
      <c r="A94" s="28" t="s">
        <v>190</v>
      </c>
      <c r="B94" s="46">
        <v>1.0</v>
      </c>
      <c r="C94" s="46">
        <v>0.0</v>
      </c>
      <c r="D94" s="61"/>
      <c r="E94" s="61"/>
      <c r="F94" s="61"/>
      <c r="G94" s="42" t="str">
        <f>HYPERLINK("https://www.volksblatt.li/nachrichten/Liechtenstein/Vermischtes%20highlighted/vb/247067/in-der-schweiz-angesteckt-erster-positiver-fall-in-liechtenstein","Source")</f>
        <v>Source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ht="27.75" customHeight="1">
      <c r="A95" s="28" t="s">
        <v>191</v>
      </c>
      <c r="B95" s="46">
        <v>1.0</v>
      </c>
      <c r="C95" s="46">
        <v>0.0</v>
      </c>
      <c r="D95" s="40"/>
      <c r="E95" s="40"/>
      <c r="F95" s="40"/>
      <c r="G95" s="42" t="str">
        <f>HYPERLINK("https://www.facebook.com/MoHBhutan/posts/2974352729292990","Source")</f>
        <v>Source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ht="27.75" customHeight="1">
      <c r="A96" s="28" t="s">
        <v>192</v>
      </c>
      <c r="B96" s="46">
        <v>1.0</v>
      </c>
      <c r="C96" s="46">
        <v>0.0</v>
      </c>
      <c r="D96" s="40">
        <v>1.0</v>
      </c>
      <c r="E96" s="40"/>
      <c r="F96" s="40"/>
      <c r="G96" s="42" t="str">
        <f>HYPERLINK("https://www.gibraltar.gov.gi/press-releases/confirmed-case-of-covid-19-1372020-5641","Source")</f>
        <v>Source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ht="27.75" customHeight="1">
      <c r="A97" s="28" t="s">
        <v>193</v>
      </c>
      <c r="B97" s="46">
        <v>1.0</v>
      </c>
      <c r="C97" s="46">
        <v>0.0</v>
      </c>
      <c r="D97" s="40"/>
      <c r="E97" s="40"/>
      <c r="F97" s="40"/>
      <c r="G97" s="42" t="str">
        <f>HYPERLINK("http://www.tanjug.rs/full-view.aspx?izb=540577","Source")</f>
        <v>Source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ht="27.75" customHeight="1">
      <c r="A98" s="28" t="s">
        <v>194</v>
      </c>
      <c r="B98" s="46">
        <v>1.0</v>
      </c>
      <c r="C98" s="46">
        <v>0.0</v>
      </c>
      <c r="D98" s="40"/>
      <c r="E98" s="40"/>
      <c r="F98" s="40"/>
      <c r="G98" s="42" t="str">
        <f>HYPERLINK("https://news.trust.org/item/20200306084828-6r4o6","Source")</f>
        <v>Source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ht="27.75" customHeight="1">
      <c r="A99" s="28" t="s">
        <v>195</v>
      </c>
      <c r="B99" s="46">
        <v>1.0</v>
      </c>
      <c r="C99" s="46">
        <v>0.0</v>
      </c>
      <c r="D99" s="40"/>
      <c r="E99" s="40"/>
      <c r="F99" s="40"/>
      <c r="G99" s="42" t="str">
        <f>HYPERLINK("https://www.minsalud.gov.co/Paginas/Colombia-confirma-su-primer-caso-de-COVID-19.aspx","Source")</f>
        <v>Source</v>
      </c>
      <c r="H99" s="43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ht="30.0" customHeight="1">
      <c r="A100" s="15" t="s">
        <v>38</v>
      </c>
      <c r="B100" s="67">
        <f t="shared" ref="B100:F100" si="2">sum(B7:B99)</f>
        <v>106051</v>
      </c>
      <c r="C100" s="68">
        <f t="shared" si="2"/>
        <v>3600</v>
      </c>
      <c r="D100" s="68">
        <f t="shared" si="2"/>
        <v>5837</v>
      </c>
      <c r="E100" s="69">
        <f t="shared" si="2"/>
        <v>59</v>
      </c>
      <c r="F100" s="70">
        <f t="shared" si="2"/>
        <v>59866</v>
      </c>
      <c r="G100" s="6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ht="30.0" customHeight="1">
      <c r="A101" s="15"/>
      <c r="B101" s="71"/>
      <c r="C101" s="69"/>
      <c r="D101" s="69"/>
      <c r="E101" s="69"/>
      <c r="F101" s="72"/>
      <c r="G101" s="6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</sheetData>
  <mergeCells count="4">
    <mergeCell ref="B3:C3"/>
    <mergeCell ref="D3:E3"/>
    <mergeCell ref="B4:C4"/>
    <mergeCell ref="D4:E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</cols>
  <sheetData>
    <row r="1" ht="27.75" customHeight="1">
      <c r="A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D2" s="5" t="s">
        <v>3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>
        <f t="shared" ref="A3:B3" si="1">SUM(B42, B43)</f>
        <v>444</v>
      </c>
      <c r="B3" s="8">
        <f t="shared" si="1"/>
        <v>19</v>
      </c>
      <c r="D3" s="9">
        <f>SUM(F42, F43)</f>
        <v>6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4</v>
      </c>
      <c r="B5" s="13" t="s">
        <v>6</v>
      </c>
      <c r="C5" s="13" t="s">
        <v>7</v>
      </c>
      <c r="D5" s="14" t="s">
        <v>8</v>
      </c>
      <c r="E5" s="14" t="s">
        <v>10</v>
      </c>
      <c r="F5" s="14" t="s">
        <v>11</v>
      </c>
      <c r="G5" s="13" t="s">
        <v>12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30.0" customHeight="1">
      <c r="A6" s="18" t="s">
        <v>14</v>
      </c>
      <c r="B6" s="20">
        <v>105.0</v>
      </c>
      <c r="C6" s="20">
        <v>16.0</v>
      </c>
      <c r="D6" s="22"/>
      <c r="E6" s="22"/>
      <c r="F6" s="24">
        <v>1.0</v>
      </c>
      <c r="G6" s="26" t="str">
        <f>HYPERLINK("https://www.tpchd.org/Home/Components/News/News/148/286?backlist=%2f","Source")</f>
        <v>Source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30.0" customHeight="1">
      <c r="A7" s="29" t="s">
        <v>17</v>
      </c>
      <c r="B7" s="31">
        <v>89.0</v>
      </c>
      <c r="C7" s="33">
        <v>0.0</v>
      </c>
      <c r="D7" s="35"/>
      <c r="E7" s="35"/>
      <c r="F7" s="35">
        <v>0.0</v>
      </c>
      <c r="G7" s="37" t="str">
        <f>HYPERLINK("https://twitter.com/NYGovCuomo/status/1236432019057508352","Source")</f>
        <v>Source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ht="30.0" customHeight="1">
      <c r="A8" s="19" t="s">
        <v>19</v>
      </c>
      <c r="B8" s="23">
        <v>83.0</v>
      </c>
      <c r="C8" s="39">
        <v>1.0</v>
      </c>
      <c r="D8" s="30"/>
      <c r="E8" s="30">
        <v>1.0</v>
      </c>
      <c r="F8" s="30">
        <v>1.0</v>
      </c>
      <c r="G8" s="34" t="str">
        <f>HYPERLINK("https://www.sccgov.org/sites/phd/DiseaseInformation/novel-coronavirus/Pages/known-cases-of-coronavirus.aspx","Source")</f>
        <v>Source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ht="27.75" customHeight="1">
      <c r="A9" s="18" t="s">
        <v>21</v>
      </c>
      <c r="B9" s="41">
        <v>13.0</v>
      </c>
      <c r="C9" s="20">
        <v>0.0</v>
      </c>
      <c r="D9" s="24"/>
      <c r="E9" s="22"/>
      <c r="F9" s="22"/>
      <c r="G9" s="26" t="str">
        <f>HYPERLINK("https://www.mass.gov/info-details/covid-19-cases-quarantine-and-monitoring#covid-19-cases-in-massachusetts-","Source")</f>
        <v>Source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ht="30.0" customHeight="1">
      <c r="A10" s="19" t="s">
        <v>24</v>
      </c>
      <c r="B10" s="39">
        <v>11.0</v>
      </c>
      <c r="C10" s="39">
        <v>2.0</v>
      </c>
      <c r="D10" s="30"/>
      <c r="E10" s="45"/>
      <c r="F10" s="45"/>
      <c r="G10" s="34" t="str">
        <f>HYPERLINK("https://twitter.com/HealthyFla/status/1236481786558980096","Source")</f>
        <v>Source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ht="27.75" customHeight="1">
      <c r="A11" s="18" t="s">
        <v>28</v>
      </c>
      <c r="B11" s="41">
        <v>8.0</v>
      </c>
      <c r="C11" s="20">
        <v>0.0</v>
      </c>
      <c r="D11" s="24"/>
      <c r="E11" s="22"/>
      <c r="F11" s="22"/>
      <c r="G11" s="26" t="str">
        <f>HYPERLINK("https://gazette.com/nowall/people-test-positive-for-coronavirus-in-colorado-including-one-in/article_c967b0d0-5ffc-11ea-8d4a-e3868f4ab284.html","Source")</f>
        <v>Source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ht="27.75" customHeight="1">
      <c r="A12" s="18" t="s">
        <v>32</v>
      </c>
      <c r="B12" s="41">
        <v>7.0</v>
      </c>
      <c r="C12" s="20">
        <v>0.0</v>
      </c>
      <c r="D12" s="24"/>
      <c r="E12" s="22"/>
      <c r="F12" s="22"/>
      <c r="G12" s="26" t="str">
        <f>HYPERLINK("https://www.oregon.gov/oha/ERD/Pages/four-new-coronavirus-cases-confirmed-oregon.aspx","Source")</f>
        <v>Source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ht="30.0" customHeight="1">
      <c r="A13" s="19" t="s">
        <v>35</v>
      </c>
      <c r="B13" s="39">
        <v>6.0</v>
      </c>
      <c r="C13" s="39">
        <v>0.0</v>
      </c>
      <c r="D13" s="30"/>
      <c r="E13" s="45"/>
      <c r="F13" s="45"/>
      <c r="G13" s="34" t="str">
        <f>HYPERLINK("https://twitter.com/HoustonHealth/status/1235990568104341505","Source")</f>
        <v>Source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ht="30.0" customHeight="1">
      <c r="A14" s="18" t="s">
        <v>37</v>
      </c>
      <c r="B14" s="41">
        <v>5.0</v>
      </c>
      <c r="C14" s="20">
        <v>0.0</v>
      </c>
      <c r="D14" s="24"/>
      <c r="E14" s="24"/>
      <c r="F14" s="22"/>
      <c r="G14" s="26" t="str">
        <f>HYPERLINK("https://dph.georgia.gov/press-releases/2020-03-06/dph-awaits-cdc-confirmation-positive-covid-19-test","Source")</f>
        <v>Source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ht="27.75" customHeight="1">
      <c r="A15" s="18" t="s">
        <v>40</v>
      </c>
      <c r="B15" s="41">
        <v>5.0</v>
      </c>
      <c r="C15" s="20">
        <v>0.0</v>
      </c>
      <c r="D15" s="24"/>
      <c r="E15" s="24"/>
      <c r="F15" s="24">
        <v>2.0</v>
      </c>
      <c r="G15" s="26" t="str">
        <f>HYPERLINK("http://www.dph.illinois.gov/news/public-health-officials-announce-fifth-case-coronavirus-disease-illinois","Source")</f>
        <v>Source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ht="27.75" customHeight="1">
      <c r="A16" s="18" t="s">
        <v>42</v>
      </c>
      <c r="B16" s="41">
        <v>5.0</v>
      </c>
      <c r="C16" s="20">
        <v>0.0</v>
      </c>
      <c r="D16" s="24"/>
      <c r="E16" s="22"/>
      <c r="F16" s="22"/>
      <c r="G16" s="26" t="str">
        <f>HYPERLINK("https://www.azdhs.gov/director/public-information-office/index.php#news-release-030720","Source")</f>
        <v>Source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ht="27.75" customHeight="1">
      <c r="A17" s="18" t="s">
        <v>44</v>
      </c>
      <c r="B17" s="41">
        <v>4.0</v>
      </c>
      <c r="C17" s="20">
        <v>0.0</v>
      </c>
      <c r="D17" s="24"/>
      <c r="E17" s="22"/>
      <c r="F17" s="22"/>
      <c r="G17" s="26" t="str">
        <f>HYPERLINK("https://www.nj.gov/governor/news/news/562020/approved/20200306d.shtml","Source")</f>
        <v>Source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ht="27.75" customHeight="1">
      <c r="A18" s="18" t="s">
        <v>47</v>
      </c>
      <c r="B18" s="41">
        <v>4.0</v>
      </c>
      <c r="C18" s="20">
        <v>0.0</v>
      </c>
      <c r="D18" s="24"/>
      <c r="E18" s="22"/>
      <c r="F18" s="22"/>
      <c r="G18" s="26" t="str">
        <f>HYPERLINK("https://www.governor.pa.gov/newsroom/gov-wolf-announces-two-new-presumptive-positive-covid-19-cases-legislative-action-to-aid-in-swift-response/","Source")</f>
        <v>Source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ht="30.0" customHeight="1">
      <c r="A19" s="19" t="s">
        <v>49</v>
      </c>
      <c r="B19" s="23">
        <v>4.0</v>
      </c>
      <c r="C19" s="39">
        <v>0.0</v>
      </c>
      <c r="D19" s="30"/>
      <c r="E19" s="45"/>
      <c r="F19" s="45"/>
      <c r="G19" s="34" t="str">
        <f>HYPERLINK("https://www.dhhs.nh.gov/media/pr/2020/03072020-two-new-covid-19-cases.htm","Source")</f>
        <v>Source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ht="27.75" customHeight="1">
      <c r="A20" s="18" t="s">
        <v>51</v>
      </c>
      <c r="B20" s="41">
        <v>3.0</v>
      </c>
      <c r="C20" s="20">
        <v>0.0</v>
      </c>
      <c r="D20" s="24">
        <v>0.0</v>
      </c>
      <c r="E20" s="24">
        <v>0.0</v>
      </c>
      <c r="F20" s="24">
        <v>0.0</v>
      </c>
      <c r="G20" s="26" t="str">
        <f>HYPERLINK("https://twitter.com/GovLarryHogan/status/1235715590053978112","Source")</f>
        <v>Source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ht="27.75" customHeight="1">
      <c r="A21" s="18" t="s">
        <v>53</v>
      </c>
      <c r="B21" s="41">
        <v>3.0</v>
      </c>
      <c r="C21" s="20">
        <v>0.0</v>
      </c>
      <c r="D21" s="24"/>
      <c r="E21" s="22"/>
      <c r="F21" s="22"/>
      <c r="G21" s="26" t="str">
        <f>HYPERLINK("https://www.ri.gov/press/view/37858","Source")</f>
        <v>Source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ht="27.75" customHeight="1">
      <c r="A22" s="18" t="s">
        <v>55</v>
      </c>
      <c r="B22" s="41">
        <v>2.0</v>
      </c>
      <c r="C22" s="20">
        <v>0.0</v>
      </c>
      <c r="D22" s="24"/>
      <c r="E22" s="22"/>
      <c r="F22" s="22"/>
      <c r="G22" s="26" t="str">
        <f>HYPERLINK("https://www.washoecounty.us/outreach/2020/03/2020-03-05-covid-19-confirmed.php","Source")</f>
        <v>Source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ht="30.0" customHeight="1">
      <c r="A23" s="19" t="s">
        <v>57</v>
      </c>
      <c r="B23" s="23">
        <v>2.0</v>
      </c>
      <c r="C23" s="23">
        <v>0.0</v>
      </c>
      <c r="D23" s="27"/>
      <c r="E23" s="45"/>
      <c r="F23" s="45"/>
      <c r="G23" s="34" t="str">
        <f>HYPERLINK("https://www.ncdhhs.gov/news/press-releases/north-carolina-identifies-second-case-covid-19","Source")</f>
        <v>Source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ht="30.0" customHeight="1">
      <c r="A24" s="19" t="s">
        <v>59</v>
      </c>
      <c r="B24" s="23">
        <v>2.0</v>
      </c>
      <c r="C24" s="23">
        <v>0.0</v>
      </c>
      <c r="D24" s="27"/>
      <c r="E24" s="45"/>
      <c r="F24" s="45"/>
      <c r="G24" s="34" t="str">
        <f>HYPERLINK("https://www.scdhec.gov/news-releases/dhec-investigating-two-possible-cases-2019-novel-coronavirus-south-carolina","Source")</f>
        <v>Source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ht="30.0" customHeight="1">
      <c r="A25" s="19" t="s">
        <v>61</v>
      </c>
      <c r="B25" s="23">
        <v>1.0</v>
      </c>
      <c r="C25" s="23">
        <v>0.0</v>
      </c>
      <c r="D25" s="27"/>
      <c r="E25" s="45"/>
      <c r="F25" s="45"/>
      <c r="G25" s="34" t="str">
        <f>HYPERLINK("https://www.healthvermont.gov/media/newsroom/vermont-announces-first-presumptive-case-new-coronavirus-covid-19-march-7-2020","Source")</f>
        <v>Source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ht="30.0" customHeight="1">
      <c r="A26" s="19" t="s">
        <v>64</v>
      </c>
      <c r="B26" s="23">
        <v>1.0</v>
      </c>
      <c r="C26" s="23">
        <v>0.0</v>
      </c>
      <c r="D26" s="27"/>
      <c r="E26" s="45"/>
      <c r="F26" s="45"/>
      <c r="G26" s="34" t="str">
        <f>HYPERLINK("https://twitter.com/ChiefPentSpox/status/1236441295117324289","Source")</f>
        <v>Source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ht="30.0" customHeight="1">
      <c r="A27" s="19" t="s">
        <v>66</v>
      </c>
      <c r="B27" s="23">
        <v>1.0</v>
      </c>
      <c r="C27" s="23">
        <v>0.0</v>
      </c>
      <c r="D27" s="27"/>
      <c r="E27" s="45"/>
      <c r="F27" s="45"/>
      <c r="G27" s="34" t="str">
        <f>HYPERLINK("https://health.utah.gov/featured-news/utah-health-officials-announce-first-case-of-covid-19","Source")</f>
        <v>Source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ht="30.0" customHeight="1">
      <c r="A28" s="19" t="s">
        <v>68</v>
      </c>
      <c r="B28" s="23">
        <v>1.0</v>
      </c>
      <c r="C28" s="23">
        <v>0.0</v>
      </c>
      <c r="D28" s="27"/>
      <c r="E28" s="45"/>
      <c r="F28" s="45"/>
      <c r="G28" s="34" t="str">
        <f>HYPERLINK("https://www.ksnt.com/news/local-news/kansas-woman-tests-positive-for-coronavirus/","Source")</f>
        <v>Source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ht="30.0" customHeight="1">
      <c r="A29" s="19" t="s">
        <v>70</v>
      </c>
      <c r="B29" s="23">
        <v>1.0</v>
      </c>
      <c r="C29" s="23">
        <v>0.0</v>
      </c>
      <c r="D29" s="27"/>
      <c r="E29" s="45"/>
      <c r="F29" s="45"/>
      <c r="G29" s="34" t="str">
        <f>HYPERLINK("https://twitter.com/RobertDEdwards/status/1236451823109758977","Source")</f>
        <v>Source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ht="30.0" customHeight="1">
      <c r="A30" s="19" t="s">
        <v>72</v>
      </c>
      <c r="B30" s="23">
        <v>1.0</v>
      </c>
      <c r="C30" s="23">
        <v>0.0</v>
      </c>
      <c r="D30" s="27"/>
      <c r="E30" s="45"/>
      <c r="F30" s="45"/>
      <c r="G30" s="34" t="str">
        <f>HYPERLINK("https://www.health.state.mn.us/news/pressrel/2020/covid19030620.html","Source")</f>
        <v>Source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ht="30.0" customHeight="1">
      <c r="A31" s="19" t="s">
        <v>75</v>
      </c>
      <c r="B31" s="23">
        <v>1.0</v>
      </c>
      <c r="C31" s="23">
        <v>0.0</v>
      </c>
      <c r="D31" s="27"/>
      <c r="E31" s="45"/>
      <c r="F31" s="45"/>
      <c r="G31" s="34" t="str">
        <f>HYPERLINK("https://www.newson6.com/story/41864514/gov-stitt-announces-first-confirmed-case-of-coronavirus-in-oklahoma","Source")</f>
        <v>Source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ht="30.0" customHeight="1">
      <c r="A32" s="19" t="s">
        <v>76</v>
      </c>
      <c r="B32" s="23">
        <v>1.0</v>
      </c>
      <c r="C32" s="23">
        <v>0.0</v>
      </c>
      <c r="D32" s="27"/>
      <c r="E32" s="45"/>
      <c r="F32" s="45"/>
      <c r="G32" s="34" t="str">
        <f>HYPERLINK("https://calendar.in.gov/site/isdh/event/state-health-department-confirms-1st-case-of-covid-19--in-hoosier-with-recent-travel/","Source")</f>
        <v>Source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ht="27.75" customHeight="1">
      <c r="A33" s="18" t="s">
        <v>80</v>
      </c>
      <c r="B33" s="41">
        <v>1.0</v>
      </c>
      <c r="C33" s="20">
        <v>0.0</v>
      </c>
      <c r="D33" s="24"/>
      <c r="E33" s="22"/>
      <c r="F33" s="22"/>
      <c r="G33" s="26" t="str">
        <f>HYPERLINK("https://www.tn.gov/health/news/2020/3/5/tdh-announces-first-case-of-covid-19-in-tennessee.html","Source")</f>
        <v>Source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ht="27.75" customHeight="1">
      <c r="A34" s="18" t="s">
        <v>84</v>
      </c>
      <c r="B34" s="41">
        <v>1.0</v>
      </c>
      <c r="C34" s="20">
        <v>0.0</v>
      </c>
      <c r="D34" s="24"/>
      <c r="E34" s="22"/>
      <c r="F34" s="22"/>
      <c r="G34" s="26" t="str">
        <f>HYPERLINK("https://courier-journal.com/story/life/wellness/health/2020/03/06/coronavirus-in-kentucky-announcement/4952534002/","Source")</f>
        <v>Source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ht="27.75" customHeight="1">
      <c r="A35" s="18" t="s">
        <v>87</v>
      </c>
      <c r="B35" s="41">
        <v>1.0</v>
      </c>
      <c r="C35" s="20">
        <v>0.0</v>
      </c>
      <c r="D35" s="24"/>
      <c r="E35" s="22"/>
      <c r="F35" s="22"/>
      <c r="G35" s="26" t="str">
        <f>HYPERLINK("https://www.dhs.wisconsin.gov/outbreaks/index.htm","Source")</f>
        <v>Source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ht="27.75" customHeight="1">
      <c r="A36" s="18" t="s">
        <v>91</v>
      </c>
      <c r="B36" s="41">
        <v>1.0</v>
      </c>
      <c r="C36" s="20">
        <v>0.0</v>
      </c>
      <c r="D36" s="24"/>
      <c r="E36" s="22"/>
      <c r="F36" s="22"/>
      <c r="G36" s="26" t="str">
        <f>HYPERLINK("https://governor.nebraska.gov/press/first-presumptive-positive-case-coronavirus-2019-reported-nebraska-dhhs","Source")</f>
        <v>Source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ht="27.75" customHeight="1">
      <c r="A37" s="18" t="s">
        <v>94</v>
      </c>
      <c r="B37" s="41">
        <v>1.0</v>
      </c>
      <c r="C37" s="20">
        <v>0.0</v>
      </c>
      <c r="D37" s="24"/>
      <c r="E37" s="22"/>
      <c r="F37" s="22"/>
      <c r="G37" s="26" t="str">
        <f>HYPERLINK("https://www.khon2.com/coronavirus-2/gov-ige-confirms-first-case-of-coronavirus-in-hawaii/","Source")</f>
        <v>Source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ht="27.75" customHeight="1">
      <c r="A38" s="18" t="s">
        <v>99</v>
      </c>
      <c r="B38" s="41">
        <v>1.0</v>
      </c>
      <c r="C38" s="20">
        <v>0.0</v>
      </c>
      <c r="D38" s="24"/>
      <c r="E38" s="22"/>
      <c r="F38" s="22"/>
      <c r="G38" s="26" t="str">
        <f>HYPERLINK("https://twitter.com/MayorBowser/status/1236422174958895104","Source")</f>
        <v>Source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ht="27.75" customHeight="1">
      <c r="A39" s="18" t="s">
        <v>102</v>
      </c>
      <c r="B39" s="41">
        <v>3.0</v>
      </c>
      <c r="C39" s="20">
        <v>0.0</v>
      </c>
      <c r="D39" s="24"/>
      <c r="E39" s="22"/>
      <c r="F39" s="22"/>
      <c r="G39" s="60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ht="27.75" customHeight="1">
      <c r="A40" s="18" t="s">
        <v>106</v>
      </c>
      <c r="B40" s="41">
        <v>21.0</v>
      </c>
      <c r="C40" s="20">
        <v>0.0</v>
      </c>
      <c r="D40" s="24"/>
      <c r="E40" s="22"/>
      <c r="F40" s="22"/>
      <c r="G40" s="26" t="str">
        <f>HYPERLINK("https://www.youtube.com/watch?v=pAsq7-_3XTI","Source")</f>
        <v>Source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ht="24.0" customHeight="1">
      <c r="A41" s="18" t="s">
        <v>39</v>
      </c>
      <c r="B41" s="41">
        <v>45.0</v>
      </c>
      <c r="C41" s="20">
        <v>0.0</v>
      </c>
      <c r="D41" s="24"/>
      <c r="E41" s="22"/>
      <c r="F41" s="24">
        <v>2.0</v>
      </c>
      <c r="G41" s="62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ht="30.0" customHeight="1">
      <c r="A42" s="49" t="s">
        <v>109</v>
      </c>
      <c r="B42" s="50">
        <f t="shared" ref="B42:C42" si="2">SUM(B6:B41)</f>
        <v>444</v>
      </c>
      <c r="C42" s="50">
        <f t="shared" si="2"/>
        <v>19</v>
      </c>
      <c r="D42" s="50">
        <f t="shared" ref="D42:E42" si="3">SUM(D13:D41)</f>
        <v>0</v>
      </c>
      <c r="E42" s="50">
        <f t="shared" si="3"/>
        <v>0</v>
      </c>
      <c r="F42" s="50">
        <f>SUM(F6:F41)</f>
        <v>6</v>
      </c>
      <c r="G42" s="51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>
      <c r="A43" s="49"/>
      <c r="B43" s="52"/>
      <c r="C43" s="52"/>
      <c r="D43" s="52"/>
      <c r="E43" s="52"/>
      <c r="F43" s="52"/>
      <c r="G43" s="5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55"/>
      <c r="B44" s="56"/>
      <c r="C44" s="57"/>
      <c r="D44" s="57"/>
      <c r="E44" s="57"/>
      <c r="F44" s="5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58"/>
      <c r="B45" s="57"/>
      <c r="C45" s="57"/>
      <c r="D45" s="57"/>
      <c r="E45" s="57"/>
      <c r="F45" s="5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58"/>
      <c r="B46" s="57"/>
      <c r="C46" s="57"/>
      <c r="D46" s="57"/>
      <c r="E46" s="57"/>
      <c r="F46" s="5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5" t="s">
        <v>3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8">
        <f t="shared" ref="A3:B3" si="1">SUM(B15, B16)</f>
        <v>80695</v>
      </c>
      <c r="B3" s="8">
        <f t="shared" si="1"/>
        <v>3097</v>
      </c>
      <c r="D3" s="9">
        <f>SUM(F15, F16)</f>
        <v>57065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2" t="s">
        <v>5</v>
      </c>
      <c r="B5" s="13" t="s">
        <v>6</v>
      </c>
      <c r="C5" s="13" t="s">
        <v>7</v>
      </c>
      <c r="D5" s="14" t="s">
        <v>8</v>
      </c>
      <c r="E5" s="14" t="s">
        <v>10</v>
      </c>
      <c r="F5" s="14" t="s">
        <v>11</v>
      </c>
      <c r="G5" s="1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30.0" customHeight="1">
      <c r="A6" s="19" t="s">
        <v>13</v>
      </c>
      <c r="B6" s="23">
        <v>67707.0</v>
      </c>
      <c r="C6" s="23">
        <v>2986.0</v>
      </c>
      <c r="D6" s="27">
        <v>5140.0</v>
      </c>
      <c r="E6" s="30" t="s">
        <v>16</v>
      </c>
      <c r="F6" s="27">
        <v>45011.0</v>
      </c>
      <c r="G6" s="34" t="str">
        <f>HYPERLINK("http://www.nhc.gov.cn/yjb/s7860/202003/b4c328ff60874b99ba6ce8caf827987b.shtml","Source")</f>
        <v>Source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30.0" customHeight="1">
      <c r="A7" s="29" t="s">
        <v>18</v>
      </c>
      <c r="B7" s="31">
        <v>1352.0</v>
      </c>
      <c r="C7" s="33">
        <v>7.0</v>
      </c>
      <c r="D7" s="35">
        <v>12.0</v>
      </c>
      <c r="E7" s="35">
        <v>18.0</v>
      </c>
      <c r="F7" s="38">
        <v>1233.0</v>
      </c>
      <c r="G7" s="37" t="str">
        <f>HYPERLINK("http://wsjkw.gd.gov.cn/zwyw_yqxx/content/post_2923554.html","Source")</f>
        <v>Source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30.0" customHeight="1">
      <c r="A8" s="19" t="s">
        <v>20</v>
      </c>
      <c r="B8" s="23">
        <v>1272.0</v>
      </c>
      <c r="C8" s="39">
        <v>22.0</v>
      </c>
      <c r="D8" s="30">
        <v>0.0</v>
      </c>
      <c r="E8" s="30">
        <v>1.0</v>
      </c>
      <c r="F8" s="27">
        <v>1243.0</v>
      </c>
      <c r="G8" s="34" t="str">
        <f>HYPERLINK("https://m.weibo.cn/detail/4479756961900162","Source")</f>
        <v>Source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30.0" customHeight="1">
      <c r="A9" s="19" t="s">
        <v>22</v>
      </c>
      <c r="B9" s="23">
        <v>1215.0</v>
      </c>
      <c r="C9" s="39">
        <v>1.0</v>
      </c>
      <c r="D9" s="30">
        <v>1.0</v>
      </c>
      <c r="E9" s="30">
        <v>1.0</v>
      </c>
      <c r="F9" s="27">
        <v>1161.0</v>
      </c>
      <c r="G9" s="26" t="str">
        <f>HYPERLINK("https://www.zjwjw.gov.cn/art/2020/3/7/art_1202101_42167121.html","Source")</f>
        <v>Source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30.0" customHeight="1">
      <c r="A10" s="19" t="s">
        <v>23</v>
      </c>
      <c r="B10" s="23">
        <v>1018.0</v>
      </c>
      <c r="C10" s="39">
        <v>4.0</v>
      </c>
      <c r="D10" s="30">
        <v>6.0</v>
      </c>
      <c r="E10" s="30" t="s">
        <v>16</v>
      </c>
      <c r="F10" s="30">
        <v>959.0</v>
      </c>
      <c r="G10" s="34" t="str">
        <f>HYPERLINK("http://wjw.hunan.gov.cn/wjw/xxgk/gzdt/zyxw_1/202003/t20200307_11801876.html","Source")</f>
        <v>Source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30.0" customHeight="1">
      <c r="A11" s="19" t="s">
        <v>25</v>
      </c>
      <c r="B11" s="23">
        <v>426.0</v>
      </c>
      <c r="C11" s="39">
        <v>8.0</v>
      </c>
      <c r="D11" s="30" t="s">
        <v>16</v>
      </c>
      <c r="E11" s="30" t="s">
        <v>16</v>
      </c>
      <c r="F11" s="30">
        <v>303.0</v>
      </c>
      <c r="G11" s="26" t="str">
        <f>HYPERLINK("http://wjw.beijing.gov.cn/xwzx_20031/wnxw/202003/t20200307_1682261.html","Source")</f>
        <v>Source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30.0" customHeight="1">
      <c r="A12" s="19" t="s">
        <v>27</v>
      </c>
      <c r="B12" s="23">
        <v>342.0</v>
      </c>
      <c r="C12" s="39">
        <v>3.0</v>
      </c>
      <c r="D12" s="30">
        <v>1.0</v>
      </c>
      <c r="E12" s="30">
        <v>8.0</v>
      </c>
      <c r="F12" s="30">
        <v>306.0</v>
      </c>
      <c r="G12" s="34" t="str">
        <f>HYPERLINK("https://m.weibo.cn/detail/4479750128731513","Source")</f>
        <v>Source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30.0" customHeight="1">
      <c r="A13" s="19" t="s">
        <v>29</v>
      </c>
      <c r="B13" s="23">
        <v>7360.0</v>
      </c>
      <c r="C13" s="39">
        <v>66.0</v>
      </c>
      <c r="D13" s="30" t="s">
        <v>31</v>
      </c>
      <c r="E13" s="30" t="s">
        <v>16</v>
      </c>
      <c r="F13" s="27">
        <v>6731.0</v>
      </c>
      <c r="G13" s="34" t="str">
        <f>HYPERLINK("http://www.nhc.gov.cn/yjb/s7860/202003/b4c328ff60874b99ba6ce8caf827987b.shtml","Source")</f>
        <v>Source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30.0" customHeight="1">
      <c r="A14" s="19" t="s">
        <v>34</v>
      </c>
      <c r="B14" s="23">
        <v>3.0</v>
      </c>
      <c r="C14" s="39">
        <v>0.0</v>
      </c>
      <c r="D14" s="30" t="s">
        <v>16</v>
      </c>
      <c r="E14" s="30" t="s">
        <v>16</v>
      </c>
      <c r="F14" s="27">
        <v>118.0</v>
      </c>
      <c r="G14" s="4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30.0" customHeight="1">
      <c r="A15" s="49" t="s">
        <v>38</v>
      </c>
      <c r="B15" s="50">
        <f t="shared" ref="B15:C15" si="2">SUM(B6:B14)</f>
        <v>80695</v>
      </c>
      <c r="C15" s="50">
        <f t="shared" si="2"/>
        <v>3097</v>
      </c>
      <c r="D15" s="50">
        <v>5264.0</v>
      </c>
      <c r="E15" s="50"/>
      <c r="F15" s="50">
        <f>SUM(F6:F14)</f>
        <v>57065</v>
      </c>
      <c r="G15" s="51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>
      <c r="A16" s="49"/>
      <c r="B16" s="52"/>
      <c r="C16" s="52"/>
      <c r="D16" s="53"/>
      <c r="E16" s="54"/>
      <c r="F16" s="52"/>
      <c r="G16" s="5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55"/>
      <c r="B17" s="56"/>
      <c r="C17" s="57"/>
      <c r="D17" s="57"/>
      <c r="E17" s="57"/>
      <c r="F17" s="5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58"/>
      <c r="B18" s="57"/>
      <c r="C18" s="57"/>
      <c r="D18" s="57"/>
      <c r="E18" s="57"/>
      <c r="F18" s="5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58"/>
      <c r="B19" s="57"/>
      <c r="C19" s="57"/>
      <c r="D19" s="57"/>
      <c r="E19" s="57"/>
      <c r="F19" s="5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D2" s="5" t="s">
        <v>3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>
        <f t="shared" ref="A3:B3" si="1">SUM(B19, B20)</f>
        <v>60</v>
      </c>
      <c r="B3" s="8">
        <f t="shared" si="1"/>
        <v>0</v>
      </c>
      <c r="D3" s="9">
        <f>SUM(F19, F20)</f>
        <v>8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73</v>
      </c>
      <c r="B5" s="13" t="s">
        <v>6</v>
      </c>
      <c r="C5" s="13" t="s">
        <v>7</v>
      </c>
      <c r="D5" s="14" t="s">
        <v>8</v>
      </c>
      <c r="E5" s="14" t="s">
        <v>10</v>
      </c>
      <c r="F5" s="14" t="s">
        <v>11</v>
      </c>
      <c r="G5" s="1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30.0" customHeight="1">
      <c r="A6" s="29" t="s">
        <v>74</v>
      </c>
      <c r="B6" s="31">
        <v>28.0</v>
      </c>
      <c r="C6" s="33">
        <v>0.0</v>
      </c>
      <c r="D6" s="35"/>
      <c r="E6" s="35"/>
      <c r="F6" s="35">
        <v>4.0</v>
      </c>
      <c r="G6" s="37" t="str">
        <f>HYPERLINK("https://news.ontario.ca/mohltc/en/2020/03/ontario-confirms-new-positive-cases-of-covid-19-5.html","Source")</f>
        <v>Source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30.0" customHeight="1">
      <c r="A7" s="19" t="s">
        <v>78</v>
      </c>
      <c r="B7" s="23">
        <v>27.0</v>
      </c>
      <c r="C7" s="23">
        <v>0.0</v>
      </c>
      <c r="D7" s="27"/>
      <c r="E7" s="30">
        <v>1.0</v>
      </c>
      <c r="F7" s="30">
        <v>4.0</v>
      </c>
      <c r="G7" s="34" t="str">
        <f>HYPERLINK("https://globalnews.ca/news/6645114/coronavirus-bc-cases-update-march-7/","Source")</f>
        <v>Source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ht="30.0" customHeight="1">
      <c r="A8" s="19" t="s">
        <v>79</v>
      </c>
      <c r="B8" s="23">
        <v>3.0</v>
      </c>
      <c r="C8" s="39">
        <v>0.0</v>
      </c>
      <c r="D8" s="30"/>
      <c r="E8" s="30"/>
      <c r="F8" s="45"/>
      <c r="G8" s="34" t="str">
        <f>HYPERLINK("https://montreal.ctvnews.ca/new-probable-case-of-covid-19-in-quebec-say-health-officials-1.4839773","Source")</f>
        <v>Source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ht="30.0" customHeight="1">
      <c r="A9" s="19" t="s">
        <v>83</v>
      </c>
      <c r="B9" s="23">
        <v>2.0</v>
      </c>
      <c r="C9" s="39">
        <v>0.0</v>
      </c>
      <c r="D9" s="30"/>
      <c r="E9" s="30"/>
      <c r="F9" s="45"/>
      <c r="G9" s="34" t="str">
        <f>HYPERLINK("https://www.alberta.ca/release.cfm?xID=68755F5728D5E-9126-CF55-8B7E7A5BB7FED4BA","Source")</f>
        <v>Source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ht="30.0" customHeight="1">
      <c r="A10" s="19" t="s">
        <v>85</v>
      </c>
      <c r="B10" s="23">
        <v>0.0</v>
      </c>
      <c r="C10" s="39">
        <v>0.0</v>
      </c>
      <c r="D10" s="30"/>
      <c r="E10" s="30"/>
      <c r="F10" s="45"/>
      <c r="G10" s="4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ht="30.0" customHeight="1">
      <c r="A11" s="19" t="s">
        <v>88</v>
      </c>
      <c r="B11" s="23">
        <v>0.0</v>
      </c>
      <c r="C11" s="39">
        <v>0.0</v>
      </c>
      <c r="D11" s="30"/>
      <c r="E11" s="30"/>
      <c r="F11" s="45"/>
      <c r="G11" s="4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ht="30.0" customHeight="1">
      <c r="A12" s="19" t="s">
        <v>90</v>
      </c>
      <c r="B12" s="23">
        <v>0.0</v>
      </c>
      <c r="C12" s="39">
        <v>0.0</v>
      </c>
      <c r="D12" s="30"/>
      <c r="E12" s="30"/>
      <c r="F12" s="45"/>
      <c r="G12" s="4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ht="30.0" customHeight="1">
      <c r="A13" s="19" t="s">
        <v>92</v>
      </c>
      <c r="B13" s="23">
        <v>0.0</v>
      </c>
      <c r="C13" s="39">
        <v>0.0</v>
      </c>
      <c r="D13" s="30"/>
      <c r="E13" s="30"/>
      <c r="F13" s="45"/>
      <c r="G13" s="4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ht="30.0" customHeight="1">
      <c r="A14" s="19" t="s">
        <v>95</v>
      </c>
      <c r="B14" s="23">
        <v>0.0</v>
      </c>
      <c r="C14" s="39">
        <v>0.0</v>
      </c>
      <c r="D14" s="30"/>
      <c r="E14" s="30"/>
      <c r="F14" s="45"/>
      <c r="G14" s="4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ht="30.0" customHeight="1">
      <c r="A15" s="19" t="s">
        <v>96</v>
      </c>
      <c r="B15" s="23">
        <v>0.0</v>
      </c>
      <c r="C15" s="39">
        <v>0.0</v>
      </c>
      <c r="D15" s="30"/>
      <c r="E15" s="30"/>
      <c r="F15" s="45"/>
      <c r="G15" s="4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ht="30.0" customHeight="1">
      <c r="A16" s="19" t="s">
        <v>98</v>
      </c>
      <c r="B16" s="23">
        <v>0.0</v>
      </c>
      <c r="C16" s="39">
        <v>0.0</v>
      </c>
      <c r="D16" s="30"/>
      <c r="E16" s="30"/>
      <c r="F16" s="45"/>
      <c r="G16" s="4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ht="30.0" customHeight="1">
      <c r="A17" s="19" t="s">
        <v>101</v>
      </c>
      <c r="B17" s="23">
        <v>0.0</v>
      </c>
      <c r="C17" s="39">
        <v>0.0</v>
      </c>
      <c r="D17" s="30"/>
      <c r="E17" s="30"/>
      <c r="F17" s="45"/>
      <c r="G17" s="4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ht="30.0" customHeight="1">
      <c r="A18" s="19" t="s">
        <v>104</v>
      </c>
      <c r="B18" s="23">
        <v>0.0</v>
      </c>
      <c r="C18" s="39">
        <v>0.0</v>
      </c>
      <c r="D18" s="30"/>
      <c r="E18" s="30"/>
      <c r="F18" s="45"/>
      <c r="G18" s="4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ht="30.0" customHeight="1">
      <c r="A19" s="49" t="s">
        <v>38</v>
      </c>
      <c r="B19" s="50">
        <f t="shared" ref="B19:F19" si="2">SUM(B6:B9)</f>
        <v>60</v>
      </c>
      <c r="C19" s="50">
        <f t="shared" si="2"/>
        <v>0</v>
      </c>
      <c r="D19" s="50">
        <f t="shared" si="2"/>
        <v>0</v>
      </c>
      <c r="E19" s="50">
        <f t="shared" si="2"/>
        <v>1</v>
      </c>
      <c r="F19" s="50">
        <f t="shared" si="2"/>
        <v>8</v>
      </c>
      <c r="G19" s="5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58"/>
      <c r="B20" s="57"/>
      <c r="C20" s="57"/>
      <c r="D20" s="57"/>
      <c r="E20" s="57"/>
      <c r="F20" s="5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5"/>
      <c r="B21" s="56"/>
      <c r="C21" s="57"/>
      <c r="D21" s="57"/>
      <c r="E21" s="57"/>
      <c r="F21" s="5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8"/>
      <c r="B22" s="57"/>
      <c r="C22" s="57"/>
      <c r="D22" s="57"/>
      <c r="E22" s="57"/>
      <c r="F22" s="5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8"/>
      <c r="B23" s="57"/>
      <c r="C23" s="57"/>
      <c r="D23" s="57"/>
      <c r="E23" s="57"/>
      <c r="F23" s="5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14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</v>
      </c>
      <c r="B2" s="4" t="s">
        <v>2</v>
      </c>
      <c r="D2" s="5" t="s">
        <v>3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8">
        <f t="shared" ref="A3:B3" si="1">SUM(B16, B17)</f>
        <v>78</v>
      </c>
      <c r="B3" s="8">
        <f t="shared" si="1"/>
        <v>3</v>
      </c>
      <c r="D3" s="9">
        <f>SUM(F16, F17)</f>
        <v>2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2" t="s">
        <v>120</v>
      </c>
      <c r="B5" s="13" t="s">
        <v>6</v>
      </c>
      <c r="C5" s="13" t="s">
        <v>7</v>
      </c>
      <c r="D5" s="14" t="s">
        <v>8</v>
      </c>
      <c r="E5" s="14" t="s">
        <v>10</v>
      </c>
      <c r="F5" s="14" t="s">
        <v>11</v>
      </c>
      <c r="G5" s="1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30.0" customHeight="1">
      <c r="A6" s="19" t="s">
        <v>122</v>
      </c>
      <c r="B6" s="23">
        <v>38.0</v>
      </c>
      <c r="C6" s="23">
        <v>2.0</v>
      </c>
      <c r="D6" s="27"/>
      <c r="E6" s="45"/>
      <c r="F6" s="30"/>
      <c r="G6" s="34" t="str">
        <f>HYPERLINK("https://www.health.nsw.gov.au/news/Pages/20200308_00.aspx","Source")</f>
        <v>Source</v>
      </c>
      <c r="H6" s="2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30.0" customHeight="1">
      <c r="A7" s="29" t="s">
        <v>125</v>
      </c>
      <c r="B7" s="31">
        <v>15.0</v>
      </c>
      <c r="C7" s="33"/>
      <c r="D7" s="35"/>
      <c r="E7" s="35"/>
      <c r="F7" s="63"/>
      <c r="G7" s="37" t="str">
        <f>HYPERLINK("https://www.health.qld.gov.au/news-events/doh-media-releases/releases/queensland-coronavirus-update17","Source")</f>
        <v>Source</v>
      </c>
      <c r="H7" s="2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30.0" customHeight="1">
      <c r="A8" s="19" t="s">
        <v>131</v>
      </c>
      <c r="B8" s="23">
        <v>12.0</v>
      </c>
      <c r="C8" s="39"/>
      <c r="D8" s="30"/>
      <c r="E8" s="30"/>
      <c r="F8" s="45"/>
      <c r="G8" s="34" t="str">
        <f>HYPERLINK("https://www2.health.vic.gov.au/about/media-centre/MediaReleases/new-case-covid-19-victoria","Source")</f>
        <v>Source</v>
      </c>
      <c r="H8" s="2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30.0" customHeight="1">
      <c r="A9" s="19" t="s">
        <v>139</v>
      </c>
      <c r="B9" s="23">
        <v>7.0</v>
      </c>
      <c r="C9" s="39">
        <v>0.0</v>
      </c>
      <c r="D9" s="30"/>
      <c r="E9" s="30"/>
      <c r="F9" s="30">
        <v>1.0</v>
      </c>
      <c r="G9" s="34" t="str">
        <f>HYPERLINK("https://www.abc.net.au/news/2020-03-05/baby-diagnosed-with-coronavirus-as-two-more-confirmed-in-sa/12029324","Source")</f>
        <v>Source</v>
      </c>
      <c r="H9" s="2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ht="30.0" customHeight="1">
      <c r="A10" s="19" t="s">
        <v>142</v>
      </c>
      <c r="B10" s="23">
        <v>3.0</v>
      </c>
      <c r="C10" s="39">
        <v>1.0</v>
      </c>
      <c r="D10" s="30"/>
      <c r="E10" s="30"/>
      <c r="F10" s="30">
        <v>1.0</v>
      </c>
      <c r="G10" s="34" t="str">
        <f>HYPERLINK("https://ww2.health.wa.gov.au/Media-releases/2020/WA-records-third-COVID-19-case","Source")</f>
        <v>Source</v>
      </c>
      <c r="H10" s="2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ht="30.0" customHeight="1">
      <c r="A11" s="19" t="s">
        <v>146</v>
      </c>
      <c r="B11" s="23">
        <v>1.0</v>
      </c>
      <c r="C11" s="39">
        <v>0.0</v>
      </c>
      <c r="D11" s="30"/>
      <c r="E11" s="30"/>
      <c r="F11" s="30"/>
      <c r="G11" s="34" t="str">
        <f>HYPERLINK("http://mediareleases.nt.gov.au/mediaRelease/32050","Source")</f>
        <v>Source</v>
      </c>
      <c r="H11" s="2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</row>
    <row r="12" ht="30.0" customHeight="1">
      <c r="A12" s="19" t="s">
        <v>150</v>
      </c>
      <c r="B12" s="23">
        <v>2.0</v>
      </c>
      <c r="C12" s="39">
        <v>0.0</v>
      </c>
      <c r="D12" s="30">
        <v>0.0</v>
      </c>
      <c r="E12" s="30">
        <v>0.0</v>
      </c>
      <c r="F12" s="30">
        <v>0.0</v>
      </c>
      <c r="G12" s="34" t="str">
        <f>HYPERLINK("https://www.abc.net.au/news/2020-03-07/tas-tasmanian-coronavirus-management-plan-revealed/12036226","Source")</f>
        <v>Source</v>
      </c>
      <c r="H12" s="2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</row>
    <row r="13" ht="30.0" customHeight="1">
      <c r="A13" s="19" t="s">
        <v>152</v>
      </c>
      <c r="B13" s="23">
        <v>0.0</v>
      </c>
      <c r="C13" s="39">
        <v>0.0</v>
      </c>
      <c r="D13" s="30">
        <v>0.0</v>
      </c>
      <c r="E13" s="30">
        <v>0.0</v>
      </c>
      <c r="F13" s="30">
        <v>0.0</v>
      </c>
      <c r="G13" s="4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ht="30.0" customHeight="1">
      <c r="A14" s="19" t="s">
        <v>153</v>
      </c>
      <c r="B14" s="23">
        <v>0.0</v>
      </c>
      <c r="C14" s="39">
        <v>0.0</v>
      </c>
      <c r="D14" s="30">
        <v>0.0</v>
      </c>
      <c r="E14" s="30">
        <v>0.0</v>
      </c>
      <c r="F14" s="30">
        <v>0.0</v>
      </c>
      <c r="G14" s="4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ht="30.0" customHeight="1">
      <c r="A15" s="19" t="s">
        <v>156</v>
      </c>
      <c r="B15" s="23">
        <v>0.0</v>
      </c>
      <c r="C15" s="39">
        <v>0.0</v>
      </c>
      <c r="D15" s="30">
        <v>0.0</v>
      </c>
      <c r="E15" s="30">
        <v>0.0</v>
      </c>
      <c r="F15" s="30">
        <v>0.0</v>
      </c>
      <c r="G15" s="48" t="s">
        <v>16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</row>
    <row r="16" ht="30.0" customHeight="1">
      <c r="A16" s="49" t="s">
        <v>38</v>
      </c>
      <c r="B16" s="50">
        <f t="shared" ref="B16:F16" si="2">SUM(B6:B15)</f>
        <v>78</v>
      </c>
      <c r="C16" s="50">
        <f t="shared" si="2"/>
        <v>3</v>
      </c>
      <c r="D16" s="50">
        <f t="shared" si="2"/>
        <v>0</v>
      </c>
      <c r="E16" s="50">
        <f t="shared" si="2"/>
        <v>0</v>
      </c>
      <c r="F16" s="50">
        <f t="shared" si="2"/>
        <v>2</v>
      </c>
      <c r="G16" s="51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</row>
    <row r="17">
      <c r="A17" s="49"/>
      <c r="B17" s="52"/>
      <c r="C17" s="52"/>
      <c r="D17" s="53"/>
      <c r="E17" s="54"/>
      <c r="F17" s="52"/>
      <c r="G17" s="5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55"/>
      <c r="B18" s="56"/>
      <c r="C18" s="57"/>
      <c r="D18" s="57"/>
      <c r="E18" s="57"/>
      <c r="F18" s="5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58"/>
      <c r="B19" s="57"/>
      <c r="C19" s="57"/>
      <c r="D19" s="57"/>
      <c r="E19" s="57"/>
      <c r="F19" s="5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58"/>
      <c r="B20" s="57"/>
      <c r="C20" s="57"/>
      <c r="D20" s="57"/>
      <c r="E20" s="57"/>
      <c r="F20" s="5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/>
      <c r="H1" s="3"/>
      <c r="I1" s="3"/>
      <c r="J1" s="3"/>
    </row>
    <row r="2">
      <c r="A2" s="4" t="s">
        <v>127</v>
      </c>
      <c r="B2" s="4" t="s">
        <v>128</v>
      </c>
      <c r="D2" s="5" t="s">
        <v>129</v>
      </c>
      <c r="F2" s="6"/>
      <c r="G2" s="7"/>
      <c r="H2" s="3"/>
      <c r="I2" s="3"/>
      <c r="J2" s="3"/>
    </row>
    <row r="3">
      <c r="A3" s="8">
        <f t="shared" ref="A3:B3" si="1">SUM(B13, B14)</f>
        <v>302</v>
      </c>
      <c r="B3" s="8">
        <f t="shared" si="1"/>
        <v>3</v>
      </c>
      <c r="D3" s="9">
        <f>SUM(F13, F14)</f>
        <v>0</v>
      </c>
      <c r="F3" s="6"/>
      <c r="G3" s="7"/>
      <c r="H3" s="3"/>
      <c r="I3" s="3"/>
      <c r="J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</row>
    <row r="5" ht="30.0" customHeight="1">
      <c r="A5" s="12" t="s">
        <v>133</v>
      </c>
      <c r="B5" s="13" t="s">
        <v>134</v>
      </c>
      <c r="C5" s="13" t="s">
        <v>135</v>
      </c>
      <c r="D5" s="14" t="s">
        <v>136</v>
      </c>
      <c r="E5" s="14" t="s">
        <v>137</v>
      </c>
      <c r="F5" s="14" t="s">
        <v>138</v>
      </c>
      <c r="G5" s="13" t="s">
        <v>140</v>
      </c>
      <c r="H5" s="16"/>
      <c r="I5" s="16"/>
      <c r="J5" s="16"/>
    </row>
    <row r="6" ht="30.0" customHeight="1">
      <c r="A6" s="29" t="s">
        <v>141</v>
      </c>
      <c r="B6" s="31">
        <v>266.0</v>
      </c>
      <c r="C6" s="33">
        <v>3.0</v>
      </c>
      <c r="D6" s="35"/>
      <c r="E6" s="35"/>
      <c r="F6" s="63"/>
      <c r="G6" s="37" t="str">
        <f>HYPERLINK("https://elpais.com/sociedad/2020/03/03/actualidad/1583227754_157787.html","Fuente")</f>
        <v>Fuente</v>
      </c>
      <c r="H6" s="16"/>
      <c r="I6" s="16"/>
      <c r="J6" s="16"/>
    </row>
    <row r="7" ht="30.0" customHeight="1">
      <c r="A7" s="19" t="s">
        <v>121</v>
      </c>
      <c r="B7" s="23">
        <v>13.0</v>
      </c>
      <c r="C7" s="23">
        <v>0.0</v>
      </c>
      <c r="D7" s="27"/>
      <c r="E7" s="45"/>
      <c r="F7" s="30"/>
      <c r="G7" s="34" t="str">
        <f>HYPERLINK("https://twitter.com/Salud_Ec/status/1235576943967449088","Fuente")</f>
        <v>Fuente</v>
      </c>
      <c r="H7" s="16"/>
      <c r="I7" s="16"/>
      <c r="J7" s="16"/>
    </row>
    <row r="8" ht="30.0" customHeight="1">
      <c r="A8" s="19" t="s">
        <v>144</v>
      </c>
      <c r="B8" s="23">
        <v>9.0</v>
      </c>
      <c r="C8" s="39">
        <v>0.0</v>
      </c>
      <c r="D8" s="30"/>
      <c r="E8" s="30"/>
      <c r="F8" s="45"/>
      <c r="G8" s="34" t="str">
        <f>HYPERLINK("https://g1.globo.com/bemestar/coronavirus/noticia/2020/03/05/brasil-tem-sete-casos-confirmados-de-novo-coronavirus-diz-ministerio-da-saude.ghtml","Fuente")</f>
        <v>Fuente</v>
      </c>
      <c r="H8" s="16"/>
      <c r="I8" s="16"/>
      <c r="J8" s="16"/>
    </row>
    <row r="9" ht="30.0" customHeight="1">
      <c r="A9" s="19" t="s">
        <v>147</v>
      </c>
      <c r="B9" s="23">
        <v>6.0</v>
      </c>
      <c r="C9" s="39">
        <v>0.0</v>
      </c>
      <c r="D9" s="30"/>
      <c r="E9" s="30"/>
      <c r="F9" s="45"/>
      <c r="G9" s="34" t="str">
        <f>HYPERLINK("https://twitter.com/SSalud_mx/status/1235385044392345601","Fuente")</f>
        <v>Fuente</v>
      </c>
      <c r="H9" s="16"/>
      <c r="I9" s="16"/>
      <c r="J9" s="16"/>
    </row>
    <row r="10" ht="30.0" customHeight="1">
      <c r="A10" s="19" t="s">
        <v>149</v>
      </c>
      <c r="B10" s="23">
        <v>4.0</v>
      </c>
      <c r="C10" s="39">
        <v>0.0</v>
      </c>
      <c r="D10" s="30"/>
      <c r="E10" s="30"/>
      <c r="F10" s="45"/>
      <c r="G10" s="34" t="str">
        <f>HYPERLINK("https://www.minsal.cl/ministerio-de-salud-confirma-cuarto-caso-de-coronavirus-en-chile/","Fuente")</f>
        <v>Fuente</v>
      </c>
      <c r="H10" s="16"/>
      <c r="I10" s="16"/>
      <c r="J10" s="16"/>
    </row>
    <row r="11" ht="30.0" customHeight="1">
      <c r="A11" s="19" t="s">
        <v>143</v>
      </c>
      <c r="B11" s="23">
        <v>2.0</v>
      </c>
      <c r="C11" s="39">
        <v>0.0</v>
      </c>
      <c r="D11" s="30"/>
      <c r="E11" s="30"/>
      <c r="F11" s="45"/>
      <c r="G11" s="34" t="str">
        <f>HYPERLINK("https://www.argentina.gob.ar/noticias/salud-confirma-el-segundo-caso-de-coronavirus-en-el-pais","Fuente")</f>
        <v>Fuente</v>
      </c>
      <c r="H11" s="16"/>
      <c r="I11" s="16"/>
      <c r="J11" s="16"/>
    </row>
    <row r="12" ht="30.0" customHeight="1">
      <c r="A12" s="19" t="s">
        <v>154</v>
      </c>
      <c r="B12" s="23">
        <v>2.0</v>
      </c>
      <c r="C12" s="39">
        <v>0.0</v>
      </c>
      <c r="D12" s="30"/>
      <c r="E12" s="30"/>
      <c r="F12" s="45"/>
      <c r="G12" s="34" t="str">
        <f>HYPERLINK("https://twitter.com/SaludPublicaRD/status/1235702050270347274","Fuente")</f>
        <v>Fuente</v>
      </c>
      <c r="H12" s="16"/>
      <c r="I12" s="16"/>
      <c r="J12" s="16"/>
    </row>
    <row r="13" ht="30.0" customHeight="1">
      <c r="A13" s="49" t="s">
        <v>38</v>
      </c>
      <c r="B13" s="50">
        <f t="shared" ref="B13:F13" si="2">SUM(B6:B12)</f>
        <v>302</v>
      </c>
      <c r="C13" s="50">
        <f t="shared" si="2"/>
        <v>3</v>
      </c>
      <c r="D13" s="50">
        <f t="shared" si="2"/>
        <v>0</v>
      </c>
      <c r="E13" s="50">
        <f t="shared" si="2"/>
        <v>0</v>
      </c>
      <c r="F13" s="50">
        <f t="shared" si="2"/>
        <v>0</v>
      </c>
      <c r="G13" s="51"/>
      <c r="H13" s="16"/>
      <c r="I13" s="16"/>
      <c r="J13" s="16"/>
    </row>
    <row r="14">
      <c r="A14" s="58"/>
      <c r="B14" s="57"/>
      <c r="C14" s="57"/>
      <c r="D14" s="57"/>
      <c r="E14" s="57"/>
      <c r="F14" s="57"/>
      <c r="G14" s="3"/>
      <c r="H14" s="3"/>
      <c r="I14" s="3"/>
      <c r="J14" s="3"/>
    </row>
    <row r="15">
      <c r="A15" s="55"/>
      <c r="B15" s="56"/>
      <c r="C15" s="57"/>
      <c r="D15" s="57"/>
      <c r="E15" s="57"/>
      <c r="F15" s="57"/>
      <c r="G15" s="3"/>
      <c r="H15" s="3"/>
      <c r="I15" s="3"/>
      <c r="J15" s="3"/>
    </row>
    <row r="16">
      <c r="A16" s="58"/>
      <c r="B16" s="57"/>
      <c r="C16" s="57"/>
      <c r="D16" s="57"/>
      <c r="E16" s="57"/>
      <c r="F16" s="57"/>
      <c r="G16" s="3"/>
      <c r="H16" s="3"/>
      <c r="I16" s="3"/>
      <c r="J16" s="3"/>
    </row>
    <row r="17">
      <c r="A17" s="58"/>
      <c r="B17" s="57"/>
      <c r="C17" s="57"/>
      <c r="D17" s="57"/>
      <c r="E17" s="57"/>
      <c r="F17" s="57"/>
      <c r="G17" s="3"/>
      <c r="H17" s="3"/>
      <c r="I17" s="3"/>
      <c r="J17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4" t="s">
        <v>2</v>
      </c>
      <c r="D2" s="5" t="s">
        <v>3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 t="str">
        <f>sum(B15!)</f>
        <v>#ERROR!</v>
      </c>
      <c r="B3" s="8" t="str">
        <f>sum(C13, #REF!)</f>
        <v>#REF!</v>
      </c>
      <c r="D3" s="9" t="str">
        <f>sum(F13, #REF!)</f>
        <v>#REF!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73</v>
      </c>
      <c r="B5" s="13" t="s">
        <v>6</v>
      </c>
      <c r="C5" s="13" t="s">
        <v>7</v>
      </c>
      <c r="D5" s="14" t="s">
        <v>8</v>
      </c>
      <c r="E5" s="14" t="s">
        <v>10</v>
      </c>
      <c r="F5" s="14" t="s">
        <v>11</v>
      </c>
      <c r="G5" s="13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30.0" customHeight="1">
      <c r="A6" s="29" t="s">
        <v>168</v>
      </c>
      <c r="B6" s="31">
        <v>105.0</v>
      </c>
      <c r="C6" s="33"/>
      <c r="D6" s="35"/>
      <c r="E6" s="35"/>
      <c r="F6" s="63"/>
      <c r="G6" s="6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ht="30.0" customHeight="1">
      <c r="A7" s="19" t="s">
        <v>171</v>
      </c>
      <c r="B7" s="23">
        <v>3.0</v>
      </c>
      <c r="C7" s="23"/>
      <c r="D7" s="27"/>
      <c r="E7" s="45"/>
      <c r="F7" s="30"/>
      <c r="G7" s="34" t="str">
        <f>HYPERLINK("https://twitter.com/skydavidblevins/status/1235243209447571456","Source")</f>
        <v>Source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ht="30.0" customHeight="1">
      <c r="A8" s="19" t="s">
        <v>173</v>
      </c>
      <c r="B8" s="23">
        <v>2.0</v>
      </c>
      <c r="C8" s="39"/>
      <c r="D8" s="30"/>
      <c r="E8" s="30"/>
      <c r="F8" s="45"/>
      <c r="G8" s="4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ht="30.0" customHeight="1">
      <c r="A9" s="19" t="s">
        <v>174</v>
      </c>
      <c r="B9" s="23">
        <v>6.0</v>
      </c>
      <c r="C9" s="39"/>
      <c r="D9" s="30"/>
      <c r="E9" s="30"/>
      <c r="F9" s="45"/>
      <c r="G9" s="48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ht="30.0" customHeight="1">
      <c r="A10" s="19"/>
      <c r="B10" s="23"/>
      <c r="C10" s="39"/>
      <c r="D10" s="30"/>
      <c r="E10" s="30"/>
      <c r="F10" s="30"/>
      <c r="G10" s="4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ht="30.0" customHeight="1">
      <c r="A11" s="19"/>
      <c r="B11" s="23"/>
      <c r="C11" s="39"/>
      <c r="D11" s="30"/>
      <c r="E11" s="30"/>
      <c r="F11" s="30"/>
      <c r="G11" s="4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ht="30.0" customHeight="1">
      <c r="A12" s="19"/>
      <c r="B12" s="23"/>
      <c r="C12" s="39"/>
      <c r="D12" s="30"/>
      <c r="E12" s="30"/>
      <c r="F12" s="30"/>
      <c r="G12" s="4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ht="30.0" customHeight="1">
      <c r="A13" s="49" t="s">
        <v>38</v>
      </c>
      <c r="B13" s="50">
        <f t="shared" ref="B13:C13" si="1">SUM(B6:B12)</f>
        <v>116</v>
      </c>
      <c r="C13" s="50">
        <f t="shared" si="1"/>
        <v>0</v>
      </c>
      <c r="D13" s="66"/>
      <c r="E13" s="54"/>
      <c r="F13" s="50">
        <f>SUM(F6:F12)</f>
        <v>0</v>
      </c>
      <c r="G13" s="51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49"/>
      <c r="B14" s="52"/>
      <c r="C14" s="52"/>
      <c r="D14" s="53"/>
      <c r="E14" s="54"/>
      <c r="F14" s="52"/>
      <c r="G14" s="5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5"/>
      <c r="B15" s="56"/>
      <c r="C15" s="57"/>
      <c r="D15" s="57"/>
      <c r="E15" s="57"/>
      <c r="F15" s="57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8"/>
      <c r="B16" s="57"/>
      <c r="C16" s="57"/>
      <c r="D16" s="57"/>
      <c r="E16" s="57"/>
      <c r="F16" s="5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8"/>
      <c r="B17" s="57"/>
      <c r="C17" s="57"/>
      <c r="D17" s="57"/>
      <c r="E17" s="57"/>
      <c r="F17" s="5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