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240f55e43fca61/桌面/KCL/KIF/"/>
    </mc:Choice>
  </mc:AlternateContent>
  <xr:revisionPtr revIDLastSave="4632" documentId="8_{44522242-DBD5-4DB3-8863-27F9231D404F}" xr6:coauthVersionLast="47" xr6:coauthVersionMax="47" xr10:uidLastSave="{9143B5E9-FF48-4C3C-979B-488AF5C156EA}"/>
  <bookViews>
    <workbookView xWindow="-108" yWindow="-108" windowWidth="23256" windowHeight="13896" tabRatio="833" firstSheet="2" activeTab="16" xr2:uid="{6F1E798A-144E-4E58-8B52-7A7CB920F4E3}"/>
  </bookViews>
  <sheets>
    <sheet name="Portfolio Overview" sheetId="1" r:id="rId1"/>
    <sheet name="25'_Feb_May" sheetId="18" r:id="rId2"/>
    <sheet name="Portfolio Analysis" sheetId="16" r:id="rId3"/>
    <sheet name="Calculation" sheetId="15" r:id="rId4"/>
    <sheet name="23' price" sheetId="14" r:id="rId5"/>
    <sheet name="24' price" sheetId="12" r:id="rId6"/>
    <sheet name="23'24'_Monthly_Return" sheetId="17" r:id="rId7"/>
    <sheet name="Risk" sheetId="3" state="hidden" r:id="rId8"/>
    <sheet name="Volumn" sheetId="13" state="hidden" r:id="rId9"/>
    <sheet name="BA" sheetId="4" r:id="rId10"/>
    <sheet name="HSBA" sheetId="5" r:id="rId11"/>
    <sheet name="BNC" sheetId="6" r:id="rId12"/>
    <sheet name="KNOS" sheetId="7" r:id="rId13"/>
    <sheet name="RR" sheetId="8" r:id="rId14"/>
    <sheet name="JDW" sheetId="9" r:id="rId15"/>
    <sheet name="SHEL" sheetId="10" r:id="rId16"/>
    <sheet name="AZN" sheetId="11" r:id="rId17"/>
  </sheets>
  <definedNames>
    <definedName name="_xlnm._FilterDatabase" localSheetId="4" hidden="1">'23'' price'!$A$2:$I$253</definedName>
    <definedName name="_xlnm._FilterDatabase" localSheetId="5" hidden="1">'24'' price'!$A$2:$I$255</definedName>
    <definedName name="solver_adj" localSheetId="3" hidden="1">Calculation!$AB$5:$AB$12</definedName>
    <definedName name="solver_adj" localSheetId="2" hidden="1">'Portfolio Analysis'!$P$3:$P$10</definedName>
    <definedName name="solver_cvg" localSheetId="3" hidden="1">0.0001</definedName>
    <definedName name="solver_cvg" localSheetId="2" hidden="1">0.0001</definedName>
    <definedName name="solver_drv" localSheetId="3" hidden="1">2</definedName>
    <definedName name="solver_drv" localSheetId="2" hidden="1">1</definedName>
    <definedName name="solver_eng" localSheetId="3" hidden="1">1</definedName>
    <definedName name="solver_eng" localSheetId="2" hidden="1">1</definedName>
    <definedName name="solver_est" localSheetId="3" hidden="1">1</definedName>
    <definedName name="solver_est" localSheetId="2" hidden="1">1</definedName>
    <definedName name="solver_itr" localSheetId="3" hidden="1">2147483647</definedName>
    <definedName name="solver_itr" localSheetId="2" hidden="1">2147483647</definedName>
    <definedName name="solver_lhs1" localSheetId="3" hidden="1">Calculation!$AB$13</definedName>
    <definedName name="solver_lhs1" localSheetId="2" hidden="1">'Portfolio Analysis'!$P$11</definedName>
    <definedName name="solver_lhs2" localSheetId="3" hidden="1">Calculation!$AB$5:$AB$12</definedName>
    <definedName name="solver_lhs2" localSheetId="2" hidden="1">'Portfolio Analysis'!$P$3:$P$10</definedName>
    <definedName name="solver_lhs3" localSheetId="3" hidden="1">Calculation!$AD$5:$AD$11</definedName>
    <definedName name="solver_mip" localSheetId="3" hidden="1">2147483647</definedName>
    <definedName name="solver_mip" localSheetId="2" hidden="1">2147483647</definedName>
    <definedName name="solver_mni" localSheetId="3" hidden="1">30</definedName>
    <definedName name="solver_mni" localSheetId="2" hidden="1">30</definedName>
    <definedName name="solver_mrt" localSheetId="3" hidden="1">0.075</definedName>
    <definedName name="solver_mrt" localSheetId="2" hidden="1">0.075</definedName>
    <definedName name="solver_msl" localSheetId="3" hidden="1">2</definedName>
    <definedName name="solver_msl" localSheetId="2" hidden="1">2</definedName>
    <definedName name="solver_neg" localSheetId="3" hidden="1">1</definedName>
    <definedName name="solver_neg" localSheetId="2" hidden="1">1</definedName>
    <definedName name="solver_nod" localSheetId="3" hidden="1">2147483647</definedName>
    <definedName name="solver_nod" localSheetId="2" hidden="1">2147483647</definedName>
    <definedName name="solver_num" localSheetId="3" hidden="1">3</definedName>
    <definedName name="solver_num" localSheetId="2" hidden="1">2</definedName>
    <definedName name="solver_nwt" localSheetId="3" hidden="1">1</definedName>
    <definedName name="solver_nwt" localSheetId="2" hidden="1">1</definedName>
    <definedName name="solver_opt" localSheetId="3" hidden="1">Calculation!$AD$13</definedName>
    <definedName name="solver_opt" localSheetId="2" hidden="1">'Portfolio Analysis'!$AD$35</definedName>
    <definedName name="solver_pre" localSheetId="3" hidden="1">0.000001</definedName>
    <definedName name="solver_pre" localSheetId="2" hidden="1">0.000001</definedName>
    <definedName name="solver_rbv" localSheetId="3" hidden="1">2</definedName>
    <definedName name="solver_rbv" localSheetId="2" hidden="1">1</definedName>
    <definedName name="solver_rel1" localSheetId="3" hidden="1">2</definedName>
    <definedName name="solver_rel1" localSheetId="2" hidden="1">2</definedName>
    <definedName name="solver_rel2" localSheetId="3" hidden="1">3</definedName>
    <definedName name="solver_rel2" localSheetId="2" hidden="1">3</definedName>
    <definedName name="solver_rel3" localSheetId="3" hidden="1">2</definedName>
    <definedName name="solver_rhs1" localSheetId="3" hidden="1">1</definedName>
    <definedName name="solver_rhs1" localSheetId="2" hidden="1">1</definedName>
    <definedName name="solver_rhs2" localSheetId="3" hidden="1">0</definedName>
    <definedName name="solver_rhs2" localSheetId="2" hidden="1">0</definedName>
    <definedName name="solver_rhs3" localSheetId="3" hidden="1">Calculation!$AD$12</definedName>
    <definedName name="solver_rlx" localSheetId="3" hidden="1">2</definedName>
    <definedName name="solver_rlx" localSheetId="2" hidden="1">2</definedName>
    <definedName name="solver_rsd" localSheetId="3" hidden="1">0</definedName>
    <definedName name="solver_rsd" localSheetId="2" hidden="1">0</definedName>
    <definedName name="solver_scl" localSheetId="3" hidden="1">2</definedName>
    <definedName name="solver_scl" localSheetId="2" hidden="1">1</definedName>
    <definedName name="solver_sho" localSheetId="3" hidden="1">2</definedName>
    <definedName name="solver_sho" localSheetId="2" hidden="1">2</definedName>
    <definedName name="solver_ssz" localSheetId="3" hidden="1">100</definedName>
    <definedName name="solver_ssz" localSheetId="2" hidden="1">100</definedName>
    <definedName name="solver_tim" localSheetId="3" hidden="1">2147483647</definedName>
    <definedName name="solver_tim" localSheetId="2" hidden="1">2147483647</definedName>
    <definedName name="solver_tol" localSheetId="3" hidden="1">0.01</definedName>
    <definedName name="solver_tol" localSheetId="2" hidden="1">0.01</definedName>
    <definedName name="solver_typ" localSheetId="3" hidden="1">2</definedName>
    <definedName name="solver_typ" localSheetId="2" hidden="1">1</definedName>
    <definedName name="solver_val" localSheetId="3" hidden="1">0</definedName>
    <definedName name="solver_val" localSheetId="2" hidden="1">0</definedName>
    <definedName name="solver_ver" localSheetId="3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8" l="1" a="1"/>
  <c r="C50" i="8" s="1"/>
  <c r="V12" i="15"/>
  <c r="C50" i="4" a="1"/>
  <c r="C50" i="4" s="1"/>
  <c r="G4" i="1" l="1"/>
  <c r="G3" i="1"/>
  <c r="AB85" i="18"/>
  <c r="AB84" i="18"/>
  <c r="AB81" i="18"/>
  <c r="Y81" i="18" a="1"/>
  <c r="Y81" i="18"/>
  <c r="L81" i="18"/>
  <c r="M81" i="18"/>
  <c r="N81" i="18"/>
  <c r="O81" i="18"/>
  <c r="P81" i="18"/>
  <c r="Q81" i="18"/>
  <c r="R81" i="18"/>
  <c r="S81" i="18"/>
  <c r="AB75" i="18"/>
  <c r="AB76" i="18"/>
  <c r="AB77" i="18"/>
  <c r="AB78" i="18"/>
  <c r="AB79" i="18"/>
  <c r="AB80" i="18"/>
  <c r="Y75" i="18" a="1"/>
  <c r="Y75" i="18" s="1"/>
  <c r="Y76" i="18" a="1"/>
  <c r="Y76" i="18"/>
  <c r="Y77" i="18" a="1"/>
  <c r="Y77" i="18"/>
  <c r="Y78" i="18" a="1"/>
  <c r="Y78" i="18" s="1"/>
  <c r="Y79" i="18" a="1"/>
  <c r="Y79" i="18"/>
  <c r="Y80" i="18" a="1"/>
  <c r="Y80" i="18"/>
  <c r="L75" i="18"/>
  <c r="M75" i="18"/>
  <c r="N75" i="18"/>
  <c r="O75" i="18"/>
  <c r="P75" i="18"/>
  <c r="Q75" i="18"/>
  <c r="R75" i="18"/>
  <c r="S75" i="18"/>
  <c r="L76" i="18"/>
  <c r="M76" i="18"/>
  <c r="N76" i="18"/>
  <c r="O76" i="18"/>
  <c r="P76" i="18"/>
  <c r="Q76" i="18"/>
  <c r="R76" i="18"/>
  <c r="S76" i="18"/>
  <c r="L77" i="18"/>
  <c r="M77" i="18"/>
  <c r="N77" i="18"/>
  <c r="O77" i="18"/>
  <c r="P77" i="18"/>
  <c r="Q77" i="18"/>
  <c r="R77" i="18"/>
  <c r="S77" i="18"/>
  <c r="L78" i="18"/>
  <c r="M78" i="18"/>
  <c r="N78" i="18"/>
  <c r="O78" i="18"/>
  <c r="P78" i="18"/>
  <c r="Q78" i="18"/>
  <c r="R78" i="18"/>
  <c r="S78" i="18"/>
  <c r="L79" i="18"/>
  <c r="M79" i="18"/>
  <c r="N79" i="18"/>
  <c r="O79" i="18"/>
  <c r="P79" i="18"/>
  <c r="Q79" i="18"/>
  <c r="R79" i="18"/>
  <c r="S79" i="18"/>
  <c r="L80" i="18"/>
  <c r="M80" i="18"/>
  <c r="N80" i="18"/>
  <c r="O80" i="18"/>
  <c r="P80" i="18"/>
  <c r="Q80" i="18"/>
  <c r="R80" i="18"/>
  <c r="S80" i="18"/>
  <c r="C5" i="1"/>
  <c r="V3" i="18"/>
  <c r="E11" i="1" s="1"/>
  <c r="V4" i="18"/>
  <c r="E12" i="1" s="1"/>
  <c r="V5" i="18"/>
  <c r="E13" i="1" s="1"/>
  <c r="V6" i="18"/>
  <c r="E14" i="1" s="1"/>
  <c r="V7" i="18"/>
  <c r="E15" i="1" s="1"/>
  <c r="V8" i="18"/>
  <c r="E16" i="1" s="1"/>
  <c r="V9" i="18"/>
  <c r="E17" i="1" s="1"/>
  <c r="V2" i="18"/>
  <c r="W26" i="16" a="1"/>
  <c r="W26" i="16" s="1"/>
  <c r="W25" i="16" a="1"/>
  <c r="W25" i="16" s="1"/>
  <c r="W24" i="16" a="1"/>
  <c r="W24" i="16" s="1"/>
  <c r="W23" i="16" a="1"/>
  <c r="W23" i="16" s="1"/>
  <c r="W22" i="16" a="1"/>
  <c r="W22" i="16" s="1"/>
  <c r="W21" i="16" a="1"/>
  <c r="W21" i="16" s="1"/>
  <c r="W20" i="16" a="1"/>
  <c r="W20" i="16" s="1"/>
  <c r="W19" i="16" a="1"/>
  <c r="W19" i="16" s="1"/>
  <c r="W18" i="16" a="1"/>
  <c r="W18" i="16" s="1"/>
  <c r="W17" i="16" a="1"/>
  <c r="W17" i="16" s="1"/>
  <c r="W16" i="16" a="1"/>
  <c r="W16" i="16" s="1"/>
  <c r="W15" i="16" a="1"/>
  <c r="W15" i="16" s="1"/>
  <c r="W14" i="16" a="1"/>
  <c r="W14" i="16" s="1"/>
  <c r="W13" i="16" a="1"/>
  <c r="W13" i="16" s="1"/>
  <c r="W12" i="16" a="1"/>
  <c r="W12" i="16" s="1"/>
  <c r="W11" i="16" a="1"/>
  <c r="W11" i="16" s="1"/>
  <c r="W10" i="16" a="1"/>
  <c r="W10" i="16" s="1"/>
  <c r="W9" i="16" a="1"/>
  <c r="W9" i="16" s="1"/>
  <c r="W8" i="16" a="1"/>
  <c r="W8" i="16" s="1"/>
  <c r="W7" i="16" a="1"/>
  <c r="W7" i="16" s="1"/>
  <c r="W6" i="16" a="1"/>
  <c r="W6" i="16" s="1"/>
  <c r="W5" i="16" a="1"/>
  <c r="W5" i="16" s="1"/>
  <c r="W4" i="16" a="1"/>
  <c r="W4" i="16" s="1"/>
  <c r="W3" i="16" a="1"/>
  <c r="W3" i="16" s="1"/>
  <c r="P11" i="16"/>
  <c r="M3" i="18"/>
  <c r="N3" i="18"/>
  <c r="O3" i="18"/>
  <c r="P3" i="18"/>
  <c r="Q3" i="18"/>
  <c r="R3" i="18"/>
  <c r="S3" i="18"/>
  <c r="M4" i="18"/>
  <c r="N4" i="18"/>
  <c r="O4" i="18"/>
  <c r="P4" i="18"/>
  <c r="Q4" i="18"/>
  <c r="R4" i="18"/>
  <c r="S4" i="18"/>
  <c r="M5" i="18"/>
  <c r="N5" i="18"/>
  <c r="O5" i="18"/>
  <c r="P5" i="18"/>
  <c r="Q5" i="18"/>
  <c r="R5" i="18"/>
  <c r="S5" i="18"/>
  <c r="M6" i="18"/>
  <c r="N6" i="18"/>
  <c r="O6" i="18"/>
  <c r="P6" i="18"/>
  <c r="Q6" i="18"/>
  <c r="R6" i="18"/>
  <c r="S6" i="18"/>
  <c r="M7" i="18"/>
  <c r="N7" i="18"/>
  <c r="O7" i="18"/>
  <c r="P7" i="18"/>
  <c r="Q7" i="18"/>
  <c r="R7" i="18"/>
  <c r="S7" i="18"/>
  <c r="M8" i="18"/>
  <c r="N8" i="18"/>
  <c r="O8" i="18"/>
  <c r="P8" i="18"/>
  <c r="Q8" i="18"/>
  <c r="R8" i="18"/>
  <c r="S8" i="18"/>
  <c r="M9" i="18"/>
  <c r="N9" i="18"/>
  <c r="O9" i="18"/>
  <c r="P9" i="18"/>
  <c r="Q9" i="18"/>
  <c r="R9" i="18"/>
  <c r="S9" i="18"/>
  <c r="M10" i="18"/>
  <c r="N10" i="18"/>
  <c r="O10" i="18"/>
  <c r="P10" i="18"/>
  <c r="Q10" i="18"/>
  <c r="R10" i="18"/>
  <c r="S10" i="18"/>
  <c r="M11" i="18"/>
  <c r="N11" i="18"/>
  <c r="O11" i="18"/>
  <c r="P11" i="18"/>
  <c r="Q11" i="18"/>
  <c r="R11" i="18"/>
  <c r="S11" i="18"/>
  <c r="M12" i="18"/>
  <c r="N12" i="18"/>
  <c r="O12" i="18"/>
  <c r="P12" i="18"/>
  <c r="Q12" i="18"/>
  <c r="R12" i="18"/>
  <c r="S12" i="18"/>
  <c r="M13" i="18"/>
  <c r="N13" i="18"/>
  <c r="O13" i="18"/>
  <c r="P13" i="18"/>
  <c r="Q13" i="18"/>
  <c r="R13" i="18"/>
  <c r="S13" i="18"/>
  <c r="M14" i="18"/>
  <c r="N14" i="18"/>
  <c r="O14" i="18"/>
  <c r="P14" i="18"/>
  <c r="Q14" i="18"/>
  <c r="R14" i="18"/>
  <c r="S14" i="18"/>
  <c r="M15" i="18"/>
  <c r="N15" i="18"/>
  <c r="O15" i="18"/>
  <c r="P15" i="18"/>
  <c r="Q15" i="18"/>
  <c r="R15" i="18"/>
  <c r="S15" i="18"/>
  <c r="M16" i="18"/>
  <c r="N16" i="18"/>
  <c r="O16" i="18"/>
  <c r="P16" i="18"/>
  <c r="Q16" i="18"/>
  <c r="R16" i="18"/>
  <c r="S16" i="18"/>
  <c r="M17" i="18"/>
  <c r="N17" i="18"/>
  <c r="O17" i="18"/>
  <c r="P17" i="18"/>
  <c r="Q17" i="18"/>
  <c r="R17" i="18"/>
  <c r="S17" i="18"/>
  <c r="M18" i="18"/>
  <c r="N18" i="18"/>
  <c r="O18" i="18"/>
  <c r="P18" i="18"/>
  <c r="Q18" i="18"/>
  <c r="R18" i="18"/>
  <c r="S18" i="18"/>
  <c r="M19" i="18"/>
  <c r="N19" i="18"/>
  <c r="O19" i="18"/>
  <c r="P19" i="18"/>
  <c r="Q19" i="18"/>
  <c r="R19" i="18"/>
  <c r="S19" i="18"/>
  <c r="M20" i="18"/>
  <c r="N20" i="18"/>
  <c r="O20" i="18"/>
  <c r="P20" i="18"/>
  <c r="Q20" i="18"/>
  <c r="R20" i="18"/>
  <c r="S20" i="18"/>
  <c r="M21" i="18"/>
  <c r="N21" i="18"/>
  <c r="O21" i="18"/>
  <c r="P21" i="18"/>
  <c r="Q21" i="18"/>
  <c r="R21" i="18"/>
  <c r="S21" i="18"/>
  <c r="M22" i="18"/>
  <c r="N22" i="18"/>
  <c r="O22" i="18"/>
  <c r="P22" i="18"/>
  <c r="Q22" i="18"/>
  <c r="R22" i="18"/>
  <c r="S22" i="18"/>
  <c r="M23" i="18"/>
  <c r="N23" i="18"/>
  <c r="O23" i="18"/>
  <c r="P23" i="18"/>
  <c r="Q23" i="18"/>
  <c r="R23" i="18"/>
  <c r="S23" i="18"/>
  <c r="M24" i="18"/>
  <c r="N24" i="18"/>
  <c r="O24" i="18"/>
  <c r="P24" i="18"/>
  <c r="Q24" i="18"/>
  <c r="R24" i="18"/>
  <c r="S24" i="18"/>
  <c r="M25" i="18"/>
  <c r="N25" i="18"/>
  <c r="O25" i="18"/>
  <c r="P25" i="18"/>
  <c r="Q25" i="18"/>
  <c r="R25" i="18"/>
  <c r="S25" i="18"/>
  <c r="M26" i="18"/>
  <c r="N26" i="18"/>
  <c r="O26" i="18"/>
  <c r="P26" i="18"/>
  <c r="Q26" i="18"/>
  <c r="R26" i="18"/>
  <c r="S26" i="18"/>
  <c r="M27" i="18"/>
  <c r="N27" i="18"/>
  <c r="O27" i="18"/>
  <c r="P27" i="18"/>
  <c r="Q27" i="18"/>
  <c r="R27" i="18"/>
  <c r="S27" i="18"/>
  <c r="M28" i="18"/>
  <c r="N28" i="18"/>
  <c r="O28" i="18"/>
  <c r="P28" i="18"/>
  <c r="Q28" i="18"/>
  <c r="R28" i="18"/>
  <c r="S28" i="18"/>
  <c r="M29" i="18"/>
  <c r="N29" i="18"/>
  <c r="O29" i="18"/>
  <c r="P29" i="18"/>
  <c r="Q29" i="18"/>
  <c r="R29" i="18"/>
  <c r="S29" i="18"/>
  <c r="M30" i="18"/>
  <c r="N30" i="18"/>
  <c r="O30" i="18"/>
  <c r="P30" i="18"/>
  <c r="Q30" i="18"/>
  <c r="R30" i="18"/>
  <c r="S30" i="18"/>
  <c r="M31" i="18"/>
  <c r="N31" i="18"/>
  <c r="O31" i="18"/>
  <c r="P31" i="18"/>
  <c r="Q31" i="18"/>
  <c r="R31" i="18"/>
  <c r="S31" i="18"/>
  <c r="M32" i="18"/>
  <c r="N32" i="18"/>
  <c r="O32" i="18"/>
  <c r="P32" i="18"/>
  <c r="Q32" i="18"/>
  <c r="R32" i="18"/>
  <c r="S32" i="18"/>
  <c r="M33" i="18"/>
  <c r="N33" i="18"/>
  <c r="O33" i="18"/>
  <c r="P33" i="18"/>
  <c r="Q33" i="18"/>
  <c r="R33" i="18"/>
  <c r="S33" i="18"/>
  <c r="M34" i="18"/>
  <c r="N34" i="18"/>
  <c r="O34" i="18"/>
  <c r="P34" i="18"/>
  <c r="Q34" i="18"/>
  <c r="R34" i="18"/>
  <c r="S34" i="18"/>
  <c r="M35" i="18"/>
  <c r="N35" i="18"/>
  <c r="O35" i="18"/>
  <c r="P35" i="18"/>
  <c r="Q35" i="18"/>
  <c r="R35" i="18"/>
  <c r="S35" i="18"/>
  <c r="M36" i="18"/>
  <c r="N36" i="18"/>
  <c r="O36" i="18"/>
  <c r="P36" i="18"/>
  <c r="Q36" i="18"/>
  <c r="R36" i="18"/>
  <c r="S36" i="18"/>
  <c r="M37" i="18"/>
  <c r="N37" i="18"/>
  <c r="O37" i="18"/>
  <c r="P37" i="18"/>
  <c r="Q37" i="18"/>
  <c r="R37" i="18"/>
  <c r="S37" i="18"/>
  <c r="M38" i="18"/>
  <c r="N38" i="18"/>
  <c r="O38" i="18"/>
  <c r="P38" i="18"/>
  <c r="Q38" i="18"/>
  <c r="R38" i="18"/>
  <c r="S38" i="18"/>
  <c r="M39" i="18"/>
  <c r="N39" i="18"/>
  <c r="O39" i="18"/>
  <c r="P39" i="18"/>
  <c r="Q39" i="18"/>
  <c r="R39" i="18"/>
  <c r="S39" i="18"/>
  <c r="M40" i="18"/>
  <c r="N40" i="18"/>
  <c r="O40" i="18"/>
  <c r="P40" i="18"/>
  <c r="Q40" i="18"/>
  <c r="R40" i="18"/>
  <c r="S40" i="18"/>
  <c r="M41" i="18"/>
  <c r="N41" i="18"/>
  <c r="O41" i="18"/>
  <c r="P41" i="18"/>
  <c r="Q41" i="18"/>
  <c r="R41" i="18"/>
  <c r="S41" i="18"/>
  <c r="M42" i="18"/>
  <c r="N42" i="18"/>
  <c r="O42" i="18"/>
  <c r="P42" i="18"/>
  <c r="Q42" i="18"/>
  <c r="R42" i="18"/>
  <c r="S42" i="18"/>
  <c r="M43" i="18"/>
  <c r="N43" i="18"/>
  <c r="O43" i="18"/>
  <c r="P43" i="18"/>
  <c r="Q43" i="18"/>
  <c r="R43" i="18"/>
  <c r="S43" i="18"/>
  <c r="M44" i="18"/>
  <c r="N44" i="18"/>
  <c r="O44" i="18"/>
  <c r="P44" i="18"/>
  <c r="Q44" i="18"/>
  <c r="R44" i="18"/>
  <c r="S44" i="18"/>
  <c r="M45" i="18"/>
  <c r="N45" i="18"/>
  <c r="O45" i="18"/>
  <c r="P45" i="18"/>
  <c r="Q45" i="18"/>
  <c r="R45" i="18"/>
  <c r="S45" i="18"/>
  <c r="M46" i="18"/>
  <c r="N46" i="18"/>
  <c r="O46" i="18"/>
  <c r="P46" i="18"/>
  <c r="Q46" i="18"/>
  <c r="R46" i="18"/>
  <c r="S46" i="18"/>
  <c r="M47" i="18"/>
  <c r="N47" i="18"/>
  <c r="O47" i="18"/>
  <c r="P47" i="18"/>
  <c r="Q47" i="18"/>
  <c r="R47" i="18"/>
  <c r="S47" i="18"/>
  <c r="M48" i="18"/>
  <c r="N48" i="18"/>
  <c r="O48" i="18"/>
  <c r="P48" i="18"/>
  <c r="Q48" i="18"/>
  <c r="R48" i="18"/>
  <c r="S48" i="18"/>
  <c r="M49" i="18"/>
  <c r="N49" i="18"/>
  <c r="O49" i="18"/>
  <c r="P49" i="18"/>
  <c r="Q49" i="18"/>
  <c r="R49" i="18"/>
  <c r="S49" i="18"/>
  <c r="M50" i="18"/>
  <c r="N50" i="18"/>
  <c r="O50" i="18"/>
  <c r="P50" i="18"/>
  <c r="Q50" i="18"/>
  <c r="R50" i="18"/>
  <c r="S50" i="18"/>
  <c r="M51" i="18"/>
  <c r="N51" i="18"/>
  <c r="O51" i="18"/>
  <c r="P51" i="18"/>
  <c r="Q51" i="18"/>
  <c r="R51" i="18"/>
  <c r="S51" i="18"/>
  <c r="M52" i="18"/>
  <c r="N52" i="18"/>
  <c r="O52" i="18"/>
  <c r="P52" i="18"/>
  <c r="Q52" i="18"/>
  <c r="R52" i="18"/>
  <c r="S52" i="18"/>
  <c r="M53" i="18"/>
  <c r="N53" i="18"/>
  <c r="O53" i="18"/>
  <c r="P53" i="18"/>
  <c r="Q53" i="18"/>
  <c r="R53" i="18"/>
  <c r="S53" i="18"/>
  <c r="M54" i="18"/>
  <c r="N54" i="18"/>
  <c r="O54" i="18"/>
  <c r="P54" i="18"/>
  <c r="Q54" i="18"/>
  <c r="R54" i="18"/>
  <c r="S54" i="18"/>
  <c r="M55" i="18"/>
  <c r="N55" i="18"/>
  <c r="O55" i="18"/>
  <c r="P55" i="18"/>
  <c r="Q55" i="18"/>
  <c r="R55" i="18"/>
  <c r="S55" i="18"/>
  <c r="M56" i="18"/>
  <c r="N56" i="18"/>
  <c r="O56" i="18"/>
  <c r="P56" i="18"/>
  <c r="Q56" i="18"/>
  <c r="R56" i="18"/>
  <c r="S56" i="18"/>
  <c r="M57" i="18"/>
  <c r="N57" i="18"/>
  <c r="O57" i="18"/>
  <c r="P57" i="18"/>
  <c r="Q57" i="18"/>
  <c r="R57" i="18"/>
  <c r="S57" i="18"/>
  <c r="M58" i="18"/>
  <c r="N58" i="18"/>
  <c r="O58" i="18"/>
  <c r="P58" i="18"/>
  <c r="Q58" i="18"/>
  <c r="R58" i="18"/>
  <c r="S58" i="18"/>
  <c r="M59" i="18"/>
  <c r="N59" i="18"/>
  <c r="O59" i="18"/>
  <c r="P59" i="18"/>
  <c r="Q59" i="18"/>
  <c r="R59" i="18"/>
  <c r="S59" i="18"/>
  <c r="M60" i="18"/>
  <c r="N60" i="18"/>
  <c r="O60" i="18"/>
  <c r="P60" i="18"/>
  <c r="Q60" i="18"/>
  <c r="R60" i="18"/>
  <c r="S60" i="18"/>
  <c r="M61" i="18"/>
  <c r="N61" i="18"/>
  <c r="O61" i="18"/>
  <c r="P61" i="18"/>
  <c r="Q61" i="18"/>
  <c r="R61" i="18"/>
  <c r="S61" i="18"/>
  <c r="M62" i="18"/>
  <c r="N62" i="18"/>
  <c r="O62" i="18"/>
  <c r="P62" i="18"/>
  <c r="Q62" i="18"/>
  <c r="R62" i="18"/>
  <c r="S62" i="18"/>
  <c r="M63" i="18"/>
  <c r="N63" i="18"/>
  <c r="O63" i="18"/>
  <c r="P63" i="18"/>
  <c r="Q63" i="18"/>
  <c r="R63" i="18"/>
  <c r="S63" i="18"/>
  <c r="M64" i="18"/>
  <c r="N64" i="18"/>
  <c r="O64" i="18"/>
  <c r="P64" i="18"/>
  <c r="Q64" i="18"/>
  <c r="R64" i="18"/>
  <c r="S64" i="18"/>
  <c r="M65" i="18"/>
  <c r="N65" i="18"/>
  <c r="O65" i="18"/>
  <c r="P65" i="18"/>
  <c r="Q65" i="18"/>
  <c r="R65" i="18"/>
  <c r="S65" i="18"/>
  <c r="M66" i="18"/>
  <c r="N66" i="18"/>
  <c r="O66" i="18"/>
  <c r="P66" i="18"/>
  <c r="Q66" i="18"/>
  <c r="R66" i="18"/>
  <c r="S66" i="18"/>
  <c r="M67" i="18"/>
  <c r="N67" i="18"/>
  <c r="O67" i="18"/>
  <c r="P67" i="18"/>
  <c r="Q67" i="18"/>
  <c r="R67" i="18"/>
  <c r="S67" i="18"/>
  <c r="M68" i="18"/>
  <c r="N68" i="18"/>
  <c r="O68" i="18"/>
  <c r="P68" i="18"/>
  <c r="Q68" i="18"/>
  <c r="R68" i="18"/>
  <c r="S68" i="18"/>
  <c r="M69" i="18"/>
  <c r="N69" i="18"/>
  <c r="O69" i="18"/>
  <c r="P69" i="18"/>
  <c r="Q69" i="18"/>
  <c r="R69" i="18"/>
  <c r="S69" i="18"/>
  <c r="M70" i="18"/>
  <c r="N70" i="18"/>
  <c r="O70" i="18"/>
  <c r="P70" i="18"/>
  <c r="Q70" i="18"/>
  <c r="R70" i="18"/>
  <c r="S70" i="18"/>
  <c r="M71" i="18"/>
  <c r="N71" i="18"/>
  <c r="O71" i="18"/>
  <c r="P71" i="18"/>
  <c r="Q71" i="18"/>
  <c r="R71" i="18"/>
  <c r="S71" i="18"/>
  <c r="M72" i="18"/>
  <c r="N72" i="18"/>
  <c r="O72" i="18"/>
  <c r="P72" i="18"/>
  <c r="Q72" i="18"/>
  <c r="R72" i="18"/>
  <c r="S72" i="18"/>
  <c r="M73" i="18"/>
  <c r="N73" i="18"/>
  <c r="O73" i="18"/>
  <c r="P73" i="18"/>
  <c r="Q73" i="18"/>
  <c r="R73" i="18"/>
  <c r="S73" i="18"/>
  <c r="M74" i="18"/>
  <c r="N74" i="18"/>
  <c r="O74" i="18"/>
  <c r="P74" i="18"/>
  <c r="Q74" i="18"/>
  <c r="R74" i="18"/>
  <c r="S74" i="18"/>
  <c r="L4" i="18"/>
  <c r="L5" i="18"/>
  <c r="L6" i="18"/>
  <c r="L7" i="18"/>
  <c r="L8" i="18"/>
  <c r="L9" i="18"/>
  <c r="L10" i="18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L51" i="18"/>
  <c r="L52" i="18"/>
  <c r="L53" i="18"/>
  <c r="L54" i="18"/>
  <c r="L55" i="18"/>
  <c r="L56" i="18"/>
  <c r="L57" i="18"/>
  <c r="L58" i="18"/>
  <c r="L59" i="18"/>
  <c r="L60" i="18"/>
  <c r="L61" i="18"/>
  <c r="L62" i="18"/>
  <c r="L63" i="18"/>
  <c r="L64" i="18"/>
  <c r="L65" i="18"/>
  <c r="L66" i="18"/>
  <c r="L67" i="18"/>
  <c r="L68" i="18"/>
  <c r="L69" i="18"/>
  <c r="L70" i="18"/>
  <c r="L71" i="18"/>
  <c r="L72" i="18"/>
  <c r="L73" i="18"/>
  <c r="L74" i="18"/>
  <c r="L3" i="18"/>
  <c r="M14" i="9"/>
  <c r="M15" i="9"/>
  <c r="M16" i="9"/>
  <c r="M13" i="9"/>
  <c r="J14" i="9"/>
  <c r="J15" i="9"/>
  <c r="J16" i="9"/>
  <c r="J13" i="9"/>
  <c r="H14" i="9"/>
  <c r="H15" i="9"/>
  <c r="H16" i="9"/>
  <c r="H13" i="9"/>
  <c r="M16" i="7"/>
  <c r="M15" i="7"/>
  <c r="M13" i="7"/>
  <c r="J16" i="7"/>
  <c r="J15" i="7"/>
  <c r="J14" i="7"/>
  <c r="J13" i="7"/>
  <c r="H16" i="7"/>
  <c r="H15" i="7"/>
  <c r="H13" i="7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D20" i="11" s="1"/>
  <c r="D21" i="11" s="1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D20" i="10" s="1"/>
  <c r="D21" i="10" s="1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D23" i="8" s="1"/>
  <c r="D24" i="8" s="1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D30" i="7" s="1"/>
  <c r="D31" i="7" s="1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46" i="6" s="1"/>
  <c r="C21" i="6"/>
  <c r="C20" i="6"/>
  <c r="D20" i="6" s="1"/>
  <c r="D21" i="6" s="1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D36" i="5" s="1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23" i="4"/>
  <c r="C51" i="4" s="1"/>
  <c r="C46" i="10" l="1"/>
  <c r="C49" i="8"/>
  <c r="D23" i="4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C49" i="4"/>
  <c r="V10" i="18"/>
  <c r="Y71" i="18" a="1"/>
  <c r="Y71" i="18" s="1"/>
  <c r="Y55" i="18" a="1"/>
  <c r="Y55" i="18" s="1"/>
  <c r="Y39" i="18" a="1"/>
  <c r="Y39" i="18" s="1"/>
  <c r="Y23" i="18" a="1"/>
  <c r="Y23" i="18" s="1"/>
  <c r="Y7" i="18" a="1"/>
  <c r="Y7" i="18" s="1"/>
  <c r="E10" i="1"/>
  <c r="Y63" i="18" a="1"/>
  <c r="Y63" i="18" s="1"/>
  <c r="Y47" i="18" a="1"/>
  <c r="Y47" i="18" s="1"/>
  <c r="Y31" i="18" a="1"/>
  <c r="Y31" i="18" s="1"/>
  <c r="Y15" i="18" a="1"/>
  <c r="Y15" i="18" s="1"/>
  <c r="Y14" i="18" a="1"/>
  <c r="Y14" i="18" s="1"/>
  <c r="Y69" i="18" a="1"/>
  <c r="Y69" i="18" s="1"/>
  <c r="Y13" i="18" a="1"/>
  <c r="Y13" i="18" s="1"/>
  <c r="Y3" i="18" a="1"/>
  <c r="Y3" i="18" s="1"/>
  <c r="Y70" i="18" a="1"/>
  <c r="Y70" i="18" s="1"/>
  <c r="Y54" i="18" a="1"/>
  <c r="Y54" i="18" s="1"/>
  <c r="Y38" i="18" a="1"/>
  <c r="Y38" i="18" s="1"/>
  <c r="Y22" i="18" a="1"/>
  <c r="Y22" i="18" s="1"/>
  <c r="Y73" i="18" a="1"/>
  <c r="Y73" i="18" s="1"/>
  <c r="Y66" i="18" a="1"/>
  <c r="Y66" i="18" s="1"/>
  <c r="Y57" i="18" a="1"/>
  <c r="Y57" i="18" s="1"/>
  <c r="Y50" i="18" a="1"/>
  <c r="Y50" i="18" s="1"/>
  <c r="Y42" i="18" a="1"/>
  <c r="Y42" i="18" s="1"/>
  <c r="Y33" i="18" a="1"/>
  <c r="Y33" i="18" s="1"/>
  <c r="Y26" i="18" a="1"/>
  <c r="Y26" i="18" s="1"/>
  <c r="Y18" i="18" a="1"/>
  <c r="Y18" i="18" s="1"/>
  <c r="Y10" i="18" a="1"/>
  <c r="Y10" i="18" s="1"/>
  <c r="Y53" i="18" a="1"/>
  <c r="Y53" i="18" s="1"/>
  <c r="Y37" i="18" a="1"/>
  <c r="Y37" i="18" s="1"/>
  <c r="Y21" i="18" a="1"/>
  <c r="Y21" i="18" s="1"/>
  <c r="Y60" i="18" a="1"/>
  <c r="Y60" i="18" s="1"/>
  <c r="Y44" i="18" a="1"/>
  <c r="Y44" i="18" s="1"/>
  <c r="Y12" i="18" a="1"/>
  <c r="Y12" i="18" s="1"/>
  <c r="Y67" i="18" a="1"/>
  <c r="Y67" i="18" s="1"/>
  <c r="Y62" i="18" a="1"/>
  <c r="Y62" i="18" s="1"/>
  <c r="Y46" i="18" a="1"/>
  <c r="Y46" i="18" s="1"/>
  <c r="Y30" i="18" a="1"/>
  <c r="Y30" i="18" s="1"/>
  <c r="Y6" i="18" a="1"/>
  <c r="Y6" i="18" s="1"/>
  <c r="Y74" i="18" a="1"/>
  <c r="Y74" i="18" s="1"/>
  <c r="Y65" i="18" a="1"/>
  <c r="Y65" i="18" s="1"/>
  <c r="Y58" i="18" a="1"/>
  <c r="Y58" i="18" s="1"/>
  <c r="Y49" i="18" a="1"/>
  <c r="Y49" i="18" s="1"/>
  <c r="Y41" i="18" a="1"/>
  <c r="Y41" i="18" s="1"/>
  <c r="Y34" i="18" a="1"/>
  <c r="Y34" i="18" s="1"/>
  <c r="Y25" i="18" a="1"/>
  <c r="Y25" i="18" s="1"/>
  <c r="Y17" i="18" a="1"/>
  <c r="Y17" i="18" s="1"/>
  <c r="Y9" i="18" a="1"/>
  <c r="Y9" i="18" s="1"/>
  <c r="Y61" i="18" a="1"/>
  <c r="Y61" i="18" s="1"/>
  <c r="Y45" i="18" a="1"/>
  <c r="Y45" i="18" s="1"/>
  <c r="Y29" i="18" a="1"/>
  <c r="Y29" i="18" s="1"/>
  <c r="Y5" i="18" a="1"/>
  <c r="Y5" i="18" s="1"/>
  <c r="Y68" i="18" a="1"/>
  <c r="Y68" i="18" s="1"/>
  <c r="Y52" i="18" a="1"/>
  <c r="Y52" i="18" s="1"/>
  <c r="Y36" i="18" a="1"/>
  <c r="Y36" i="18" s="1"/>
  <c r="Y28" i="18" a="1"/>
  <c r="Y28" i="18" s="1"/>
  <c r="Y20" i="18" a="1"/>
  <c r="Y20" i="18" s="1"/>
  <c r="Y4" i="18" a="1"/>
  <c r="Y4" i="18" s="1"/>
  <c r="Y59" i="18" a="1"/>
  <c r="Y59" i="18" s="1"/>
  <c r="Y51" i="18" a="1"/>
  <c r="Y51" i="18" s="1"/>
  <c r="Y43" i="18" a="1"/>
  <c r="Y43" i="18" s="1"/>
  <c r="Y35" i="18" a="1"/>
  <c r="Y35" i="18" s="1"/>
  <c r="Y27" i="18" a="1"/>
  <c r="Y27" i="18" s="1"/>
  <c r="Y19" i="18" a="1"/>
  <c r="Y19" i="18" s="1"/>
  <c r="Y11" i="18" a="1"/>
  <c r="Y11" i="18" s="1"/>
  <c r="Y72" i="18" a="1"/>
  <c r="Y72" i="18" s="1"/>
  <c r="Y64" i="18" a="1"/>
  <c r="Y64" i="18" s="1"/>
  <c r="Y56" i="18" a="1"/>
  <c r="Y56" i="18" s="1"/>
  <c r="Y48" i="18" a="1"/>
  <c r="Y48" i="18" s="1"/>
  <c r="Y40" i="18" a="1"/>
  <c r="Y40" i="18" s="1"/>
  <c r="Y32" i="18" a="1"/>
  <c r="Y32" i="18" s="1"/>
  <c r="Y24" i="18" a="1"/>
  <c r="Y24" i="18" s="1"/>
  <c r="Y16" i="18" a="1"/>
  <c r="Y16" i="18" s="1"/>
  <c r="Y8" i="18" a="1"/>
  <c r="Y8" i="18" s="1"/>
  <c r="AD36" i="16"/>
  <c r="AD4" i="16"/>
  <c r="AD5" i="16" s="1"/>
  <c r="AD6" i="16" s="1"/>
  <c r="AD7" i="16" s="1"/>
  <c r="AD8" i="16" s="1"/>
  <c r="AD9" i="16" s="1"/>
  <c r="AD10" i="16" s="1"/>
  <c r="AD11" i="16" s="1"/>
  <c r="AD12" i="16" s="1"/>
  <c r="AD13" i="16" s="1"/>
  <c r="AD14" i="16" s="1"/>
  <c r="AD15" i="16" s="1"/>
  <c r="AD16" i="16" s="1"/>
  <c r="AD17" i="16" s="1"/>
  <c r="AD18" i="16" s="1"/>
  <c r="AD19" i="16" s="1"/>
  <c r="AD20" i="16" s="1"/>
  <c r="AD21" i="16" s="1"/>
  <c r="AD22" i="16" s="1"/>
  <c r="AD23" i="16" s="1"/>
  <c r="AD24" i="16" s="1"/>
  <c r="AD25" i="16" s="1"/>
  <c r="AD26" i="16" s="1"/>
  <c r="AD27" i="16" s="1"/>
  <c r="AD35" i="16" s="1"/>
  <c r="C49" i="9" a="1"/>
  <c r="C49" i="9" s="1"/>
  <c r="C50" i="9" s="1"/>
  <c r="D22" i="11"/>
  <c r="D23" i="11" s="1"/>
  <c r="D24" i="11" s="1"/>
  <c r="D25" i="11" s="1"/>
  <c r="D26" i="11" s="1"/>
  <c r="D27" i="11" s="1"/>
  <c r="D28" i="11" s="1"/>
  <c r="D29" i="11" s="1"/>
  <c r="D30" i="11" s="1"/>
  <c r="D31" i="11" s="1"/>
  <c r="D32" i="11" s="1"/>
  <c r="D33" i="11" s="1"/>
  <c r="D34" i="11" s="1"/>
  <c r="D35" i="11" s="1"/>
  <c r="D36" i="11" s="1"/>
  <c r="D37" i="11" s="1"/>
  <c r="D38" i="11" s="1"/>
  <c r="D39" i="11" s="1"/>
  <c r="D40" i="11" s="1"/>
  <c r="D41" i="11" s="1"/>
  <c r="D42" i="11" s="1"/>
  <c r="D43" i="11" s="1"/>
  <c r="C47" i="11" a="1"/>
  <c r="C47" i="11" s="1"/>
  <c r="C48" i="11" s="1"/>
  <c r="C46" i="11"/>
  <c r="C47" i="10" a="1"/>
  <c r="C47" i="10" s="1"/>
  <c r="C48" i="10" s="1"/>
  <c r="D22" i="10"/>
  <c r="D23" i="10" s="1"/>
  <c r="D24" i="10" s="1"/>
  <c r="D25" i="10" s="1"/>
  <c r="D26" i="10" s="1"/>
  <c r="D27" i="10" s="1"/>
  <c r="D28" i="10" s="1"/>
  <c r="D29" i="10" s="1"/>
  <c r="D30" i="10" s="1"/>
  <c r="D31" i="10" s="1"/>
  <c r="D32" i="10" s="1"/>
  <c r="D33" i="10" s="1"/>
  <c r="D34" i="10" s="1"/>
  <c r="D35" i="10" s="1"/>
  <c r="D36" i="10" s="1"/>
  <c r="D37" i="10" s="1"/>
  <c r="D38" i="10" s="1"/>
  <c r="D39" i="10" s="1"/>
  <c r="D40" i="10" s="1"/>
  <c r="D41" i="10" s="1"/>
  <c r="D42" i="10" s="1"/>
  <c r="D43" i="10" s="1"/>
  <c r="C48" i="9"/>
  <c r="D22" i="9"/>
  <c r="D23" i="9" s="1"/>
  <c r="D24" i="9" s="1"/>
  <c r="D25" i="9" s="1"/>
  <c r="D26" i="9" s="1"/>
  <c r="D27" i="9" s="1"/>
  <c r="D28" i="9" s="1"/>
  <c r="D29" i="9" s="1"/>
  <c r="D30" i="9" s="1"/>
  <c r="D31" i="9" s="1"/>
  <c r="D32" i="9" s="1"/>
  <c r="D33" i="9" s="1"/>
  <c r="D34" i="9" s="1"/>
  <c r="D35" i="9" s="1"/>
  <c r="D36" i="9" s="1"/>
  <c r="D37" i="9" s="1"/>
  <c r="D38" i="9" s="1"/>
  <c r="D39" i="9" s="1"/>
  <c r="D40" i="9" s="1"/>
  <c r="D41" i="9" s="1"/>
  <c r="D42" i="9" s="1"/>
  <c r="D43" i="9" s="1"/>
  <c r="D44" i="9" s="1"/>
  <c r="D45" i="9" s="1"/>
  <c r="C51" i="8"/>
  <c r="D25" i="8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32" i="7"/>
  <c r="D33" i="7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C57" i="7" a="1"/>
  <c r="C57" i="7" s="1"/>
  <c r="C58" i="7" s="1"/>
  <c r="C56" i="7"/>
  <c r="C47" i="6" a="1"/>
  <c r="C47" i="6" s="1"/>
  <c r="C48" i="6" s="1"/>
  <c r="D22" i="6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37" i="5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C63" i="5" a="1"/>
  <c r="C63" i="5" s="1"/>
  <c r="C64" i="5" s="1"/>
  <c r="C62" i="5"/>
  <c r="AI6" i="15"/>
  <c r="AI7" i="15"/>
  <c r="AI8" i="15"/>
  <c r="AI9" i="15"/>
  <c r="AI10" i="15"/>
  <c r="AI11" i="15"/>
  <c r="AI12" i="15"/>
  <c r="AI5" i="15"/>
  <c r="V26" i="16" a="1"/>
  <c r="V26" i="16" s="1"/>
  <c r="V25" i="16" a="1"/>
  <c r="V25" i="16" s="1"/>
  <c r="V24" i="16" a="1"/>
  <c r="V24" i="16" s="1"/>
  <c r="V23" i="16" a="1"/>
  <c r="V23" i="16" s="1"/>
  <c r="V22" i="16" a="1"/>
  <c r="V22" i="16" s="1"/>
  <c r="V21" i="16" a="1"/>
  <c r="V21" i="16" s="1"/>
  <c r="V20" i="16" a="1"/>
  <c r="V20" i="16" s="1"/>
  <c r="V19" i="16" a="1"/>
  <c r="V19" i="16" s="1"/>
  <c r="V18" i="16" a="1"/>
  <c r="V18" i="16" s="1"/>
  <c r="V17" i="16" a="1"/>
  <c r="V17" i="16" s="1"/>
  <c r="V16" i="16" a="1"/>
  <c r="V16" i="16" s="1"/>
  <c r="V15" i="16" a="1"/>
  <c r="V15" i="16" s="1"/>
  <c r="V14" i="16" a="1"/>
  <c r="V14" i="16" s="1"/>
  <c r="V13" i="16" a="1"/>
  <c r="V13" i="16" s="1"/>
  <c r="V12" i="16" a="1"/>
  <c r="V12" i="16" s="1"/>
  <c r="V11" i="16" a="1"/>
  <c r="V11" i="16" s="1"/>
  <c r="V10" i="16" a="1"/>
  <c r="V10" i="16" s="1"/>
  <c r="V9" i="16" a="1"/>
  <c r="V9" i="16" s="1"/>
  <c r="V8" i="16" a="1"/>
  <c r="V8" i="16" s="1"/>
  <c r="V7" i="16" a="1"/>
  <c r="V7" i="16" s="1"/>
  <c r="V6" i="16" a="1"/>
  <c r="V6" i="16" s="1"/>
  <c r="V5" i="16" a="1"/>
  <c r="V5" i="16" s="1"/>
  <c r="V4" i="16" a="1"/>
  <c r="V4" i="16" s="1"/>
  <c r="V3" i="16" a="1"/>
  <c r="V3" i="16" s="1"/>
  <c r="N4" i="16"/>
  <c r="N5" i="16"/>
  <c r="N6" i="16"/>
  <c r="N7" i="16"/>
  <c r="N8" i="16"/>
  <c r="N9" i="16"/>
  <c r="N10" i="16"/>
  <c r="N3" i="16"/>
  <c r="M4" i="16"/>
  <c r="M5" i="16"/>
  <c r="M6" i="16"/>
  <c r="M7" i="16"/>
  <c r="M8" i="16"/>
  <c r="M9" i="16"/>
  <c r="M10" i="16"/>
  <c r="M3" i="16"/>
  <c r="L5" i="16"/>
  <c r="L9" i="16"/>
  <c r="L10" i="16"/>
  <c r="AB13" i="15"/>
  <c r="U13" i="15"/>
  <c r="N12" i="15"/>
  <c r="N11" i="15"/>
  <c r="N10" i="15"/>
  <c r="L8" i="16" s="1"/>
  <c r="N9" i="15"/>
  <c r="L7" i="16" s="1"/>
  <c r="N8" i="15"/>
  <c r="L6" i="16" s="1"/>
  <c r="N7" i="15"/>
  <c r="N6" i="15"/>
  <c r="L4" i="16" s="1"/>
  <c r="N5" i="15"/>
  <c r="L3" i="16" s="1"/>
  <c r="S3" i="16" s="1" a="1"/>
  <c r="S3" i="16" s="1"/>
  <c r="E34" i="15"/>
  <c r="F34" i="15"/>
  <c r="I38" i="15"/>
  <c r="J38" i="15"/>
  <c r="F33" i="15"/>
  <c r="I33" i="15"/>
  <c r="K29" i="15"/>
  <c r="J29" i="15"/>
  <c r="I29" i="15"/>
  <c r="H29" i="15"/>
  <c r="G29" i="15"/>
  <c r="F29" i="15"/>
  <c r="E29" i="15"/>
  <c r="D29" i="15"/>
  <c r="K28" i="15"/>
  <c r="J28" i="15"/>
  <c r="I28" i="15"/>
  <c r="H28" i="15"/>
  <c r="G28" i="15"/>
  <c r="F28" i="15"/>
  <c r="E28" i="15"/>
  <c r="D28" i="15"/>
  <c r="K27" i="15"/>
  <c r="J27" i="15"/>
  <c r="I27" i="15"/>
  <c r="H27" i="15"/>
  <c r="G27" i="15"/>
  <c r="F27" i="15"/>
  <c r="E27" i="15"/>
  <c r="D27" i="15"/>
  <c r="K26" i="15"/>
  <c r="J26" i="15"/>
  <c r="I26" i="15"/>
  <c r="H26" i="15"/>
  <c r="G26" i="15"/>
  <c r="F26" i="15"/>
  <c r="E26" i="15"/>
  <c r="D26" i="15"/>
  <c r="K25" i="15"/>
  <c r="J25" i="15"/>
  <c r="I25" i="15"/>
  <c r="H25" i="15"/>
  <c r="G25" i="15"/>
  <c r="F25" i="15"/>
  <c r="E25" i="15"/>
  <c r="D25" i="15"/>
  <c r="K24" i="15"/>
  <c r="J24" i="15"/>
  <c r="I24" i="15"/>
  <c r="H24" i="15"/>
  <c r="G24" i="15"/>
  <c r="F24" i="15"/>
  <c r="E24" i="15"/>
  <c r="D24" i="15"/>
  <c r="K23" i="15"/>
  <c r="J23" i="15"/>
  <c r="I23" i="15"/>
  <c r="H23" i="15"/>
  <c r="G23" i="15"/>
  <c r="F23" i="15"/>
  <c r="E23" i="15"/>
  <c r="D23" i="15"/>
  <c r="K22" i="15"/>
  <c r="J22" i="15"/>
  <c r="I22" i="15"/>
  <c r="H22" i="15"/>
  <c r="G22" i="15"/>
  <c r="F22" i="15"/>
  <c r="E22" i="15"/>
  <c r="D22" i="15"/>
  <c r="K21" i="15"/>
  <c r="J21" i="15"/>
  <c r="I21" i="15"/>
  <c r="H21" i="15"/>
  <c r="G21" i="15"/>
  <c r="F21" i="15"/>
  <c r="E21" i="15"/>
  <c r="D21" i="15"/>
  <c r="K20" i="15"/>
  <c r="J20" i="15"/>
  <c r="I20" i="15"/>
  <c r="H20" i="15"/>
  <c r="G20" i="15"/>
  <c r="F20" i="15"/>
  <c r="E20" i="15"/>
  <c r="D20" i="15"/>
  <c r="K19" i="15"/>
  <c r="J19" i="15"/>
  <c r="I19" i="15"/>
  <c r="H19" i="15"/>
  <c r="G19" i="15"/>
  <c r="F19" i="15"/>
  <c r="E19" i="15"/>
  <c r="D19" i="15"/>
  <c r="K18" i="15"/>
  <c r="J18" i="15"/>
  <c r="I18" i="15"/>
  <c r="H18" i="15"/>
  <c r="G18" i="15"/>
  <c r="F18" i="15"/>
  <c r="E18" i="15"/>
  <c r="D18" i="15"/>
  <c r="K17" i="15"/>
  <c r="J17" i="15"/>
  <c r="I17" i="15"/>
  <c r="H17" i="15"/>
  <c r="G17" i="15"/>
  <c r="F17" i="15"/>
  <c r="E17" i="15"/>
  <c r="D17" i="15"/>
  <c r="K16" i="15"/>
  <c r="J16" i="15"/>
  <c r="I16" i="15"/>
  <c r="H16" i="15"/>
  <c r="G16" i="15"/>
  <c r="F16" i="15"/>
  <c r="E16" i="15"/>
  <c r="D16" i="15"/>
  <c r="K15" i="15"/>
  <c r="J15" i="15"/>
  <c r="I15" i="15"/>
  <c r="H15" i="15"/>
  <c r="G15" i="15"/>
  <c r="F15" i="15"/>
  <c r="E15" i="15"/>
  <c r="D15" i="15"/>
  <c r="K14" i="15"/>
  <c r="J14" i="15"/>
  <c r="I14" i="15"/>
  <c r="H14" i="15"/>
  <c r="G14" i="15"/>
  <c r="F14" i="15"/>
  <c r="E14" i="15"/>
  <c r="D14" i="15"/>
  <c r="K13" i="15"/>
  <c r="J13" i="15"/>
  <c r="I13" i="15"/>
  <c r="H13" i="15"/>
  <c r="G13" i="15"/>
  <c r="F13" i="15"/>
  <c r="E13" i="15"/>
  <c r="D13" i="15"/>
  <c r="K12" i="15"/>
  <c r="J12" i="15"/>
  <c r="I12" i="15"/>
  <c r="H12" i="15"/>
  <c r="G12" i="15"/>
  <c r="F12" i="15"/>
  <c r="E12" i="15"/>
  <c r="D12" i="15"/>
  <c r="K11" i="15"/>
  <c r="J11" i="15"/>
  <c r="I11" i="15"/>
  <c r="H11" i="15"/>
  <c r="G11" i="15"/>
  <c r="F11" i="15"/>
  <c r="E11" i="15"/>
  <c r="D11" i="15"/>
  <c r="K10" i="15"/>
  <c r="J10" i="15"/>
  <c r="I10" i="15"/>
  <c r="H10" i="15"/>
  <c r="G10" i="15"/>
  <c r="F10" i="15"/>
  <c r="E10" i="15"/>
  <c r="D10" i="15"/>
  <c r="K9" i="15"/>
  <c r="J9" i="15"/>
  <c r="I9" i="15"/>
  <c r="H9" i="15"/>
  <c r="G9" i="15"/>
  <c r="F9" i="15"/>
  <c r="E9" i="15"/>
  <c r="D9" i="15"/>
  <c r="K8" i="15"/>
  <c r="J8" i="15"/>
  <c r="I8" i="15"/>
  <c r="H8" i="15"/>
  <c r="G8" i="15"/>
  <c r="F8" i="15"/>
  <c r="E8" i="15"/>
  <c r="D8" i="15"/>
  <c r="K7" i="15"/>
  <c r="J7" i="15"/>
  <c r="I7" i="15"/>
  <c r="H7" i="15"/>
  <c r="G7" i="15"/>
  <c r="F7" i="15"/>
  <c r="E7" i="15"/>
  <c r="D7" i="15"/>
  <c r="K6" i="15"/>
  <c r="E40" i="15" s="1"/>
  <c r="J6" i="15"/>
  <c r="J2" i="15" s="1" a="1"/>
  <c r="J2" i="15" s="1"/>
  <c r="J3" i="15" s="1"/>
  <c r="I6" i="15"/>
  <c r="K38" i="15" s="1"/>
  <c r="H6" i="15"/>
  <c r="H1" i="15" s="1"/>
  <c r="G6" i="15"/>
  <c r="I36" i="15" s="1"/>
  <c r="F6" i="15"/>
  <c r="H35" i="15" s="1"/>
  <c r="E6" i="15"/>
  <c r="D6" i="15"/>
  <c r="H33" i="15" s="1"/>
  <c r="M2" i="17"/>
  <c r="N2" i="17"/>
  <c r="O2" i="17"/>
  <c r="P2" i="17"/>
  <c r="Q2" i="17"/>
  <c r="R2" i="17"/>
  <c r="S2" i="17"/>
  <c r="M3" i="17"/>
  <c r="N3" i="17"/>
  <c r="O3" i="17"/>
  <c r="P3" i="17"/>
  <c r="Q3" i="17"/>
  <c r="R3" i="17"/>
  <c r="S3" i="17"/>
  <c r="M4" i="17"/>
  <c r="N4" i="17"/>
  <c r="O4" i="17"/>
  <c r="P4" i="17"/>
  <c r="Q4" i="17"/>
  <c r="R4" i="17"/>
  <c r="S4" i="17"/>
  <c r="M5" i="17"/>
  <c r="N5" i="17"/>
  <c r="O5" i="17"/>
  <c r="P5" i="17"/>
  <c r="Q5" i="17"/>
  <c r="R5" i="17"/>
  <c r="S5" i="17"/>
  <c r="M6" i="17"/>
  <c r="N6" i="17"/>
  <c r="O6" i="17"/>
  <c r="P6" i="17"/>
  <c r="Q6" i="17"/>
  <c r="R6" i="17"/>
  <c r="S6" i="17"/>
  <c r="M7" i="17"/>
  <c r="N7" i="17"/>
  <c r="O7" i="17"/>
  <c r="P7" i="17"/>
  <c r="Q7" i="17"/>
  <c r="R7" i="17"/>
  <c r="S7" i="17"/>
  <c r="M8" i="17"/>
  <c r="N8" i="17"/>
  <c r="O8" i="17"/>
  <c r="P8" i="17"/>
  <c r="Q8" i="17"/>
  <c r="R8" i="17"/>
  <c r="S8" i="17"/>
  <c r="M9" i="17"/>
  <c r="N9" i="17"/>
  <c r="O9" i="17"/>
  <c r="P9" i="17"/>
  <c r="Q9" i="17"/>
  <c r="R9" i="17"/>
  <c r="S9" i="17"/>
  <c r="M10" i="17"/>
  <c r="N10" i="17"/>
  <c r="O10" i="17"/>
  <c r="P10" i="17"/>
  <c r="Q10" i="17"/>
  <c r="R10" i="17"/>
  <c r="S10" i="17"/>
  <c r="M11" i="17"/>
  <c r="N11" i="17"/>
  <c r="O11" i="17"/>
  <c r="P11" i="17"/>
  <c r="Q11" i="17"/>
  <c r="R11" i="17"/>
  <c r="S11" i="17"/>
  <c r="M12" i="17"/>
  <c r="N12" i="17"/>
  <c r="O12" i="17"/>
  <c r="P12" i="17"/>
  <c r="Q12" i="17"/>
  <c r="R12" i="17"/>
  <c r="S12" i="17"/>
  <c r="M13" i="17"/>
  <c r="N13" i="17"/>
  <c r="O13" i="17"/>
  <c r="P13" i="17"/>
  <c r="Q13" i="17"/>
  <c r="R13" i="17"/>
  <c r="S13" i="17"/>
  <c r="M14" i="17"/>
  <c r="N14" i="17"/>
  <c r="O14" i="17"/>
  <c r="P14" i="17"/>
  <c r="Q14" i="17"/>
  <c r="R14" i="17"/>
  <c r="S14" i="17"/>
  <c r="M15" i="17"/>
  <c r="N15" i="17"/>
  <c r="O15" i="17"/>
  <c r="P15" i="17"/>
  <c r="Q15" i="17"/>
  <c r="R15" i="17"/>
  <c r="S15" i="17"/>
  <c r="M16" i="17"/>
  <c r="N16" i="17"/>
  <c r="O16" i="17"/>
  <c r="P16" i="17"/>
  <c r="Q16" i="17"/>
  <c r="R16" i="17"/>
  <c r="S16" i="17"/>
  <c r="M17" i="17"/>
  <c r="N17" i="17"/>
  <c r="O17" i="17"/>
  <c r="P17" i="17"/>
  <c r="Q17" i="17"/>
  <c r="R17" i="17"/>
  <c r="S17" i="17"/>
  <c r="M18" i="17"/>
  <c r="N18" i="17"/>
  <c r="O18" i="17"/>
  <c r="P18" i="17"/>
  <c r="Q18" i="17"/>
  <c r="R18" i="17"/>
  <c r="S18" i="17"/>
  <c r="M19" i="17"/>
  <c r="N19" i="17"/>
  <c r="O19" i="17"/>
  <c r="P19" i="17"/>
  <c r="Q19" i="17"/>
  <c r="R19" i="17"/>
  <c r="S19" i="17"/>
  <c r="M20" i="17"/>
  <c r="N20" i="17"/>
  <c r="O20" i="17"/>
  <c r="P20" i="17"/>
  <c r="Q20" i="17"/>
  <c r="R20" i="17"/>
  <c r="S20" i="17"/>
  <c r="M21" i="17"/>
  <c r="N21" i="17"/>
  <c r="O21" i="17"/>
  <c r="P21" i="17"/>
  <c r="Q21" i="17"/>
  <c r="R21" i="17"/>
  <c r="S21" i="17"/>
  <c r="M22" i="17"/>
  <c r="N22" i="17"/>
  <c r="O22" i="17"/>
  <c r="P22" i="17"/>
  <c r="Q22" i="17"/>
  <c r="R22" i="17"/>
  <c r="S22" i="17"/>
  <c r="M23" i="17"/>
  <c r="N23" i="17"/>
  <c r="O23" i="17"/>
  <c r="P23" i="17"/>
  <c r="Q23" i="17"/>
  <c r="R23" i="17"/>
  <c r="S23" i="17"/>
  <c r="M24" i="17"/>
  <c r="N24" i="17"/>
  <c r="O24" i="17"/>
  <c r="P24" i="17"/>
  <c r="Q24" i="17"/>
  <c r="R24" i="17"/>
  <c r="S24" i="17"/>
  <c r="M25" i="17"/>
  <c r="N25" i="17"/>
  <c r="O25" i="17"/>
  <c r="P25" i="17"/>
  <c r="Q25" i="17"/>
  <c r="R25" i="17"/>
  <c r="S25" i="17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" i="17"/>
  <c r="O11" i="16"/>
  <c r="E38" i="15" l="1"/>
  <c r="F1" i="15"/>
  <c r="G1" i="15"/>
  <c r="G36" i="15"/>
  <c r="I2" i="15" a="1"/>
  <c r="I2" i="15" s="1"/>
  <c r="I3" i="15" s="1"/>
  <c r="G35" i="15"/>
  <c r="N13" i="15"/>
  <c r="F35" i="15"/>
  <c r="G34" i="15"/>
  <c r="G33" i="15"/>
  <c r="I34" i="15"/>
  <c r="C4" i="1"/>
  <c r="AB3" i="18"/>
  <c r="AB4" i="18" s="1"/>
  <c r="AB5" i="18" s="1"/>
  <c r="AB6" i="18" s="1"/>
  <c r="AB7" i="18" s="1"/>
  <c r="AB8" i="18" s="1"/>
  <c r="AB9" i="18" s="1"/>
  <c r="AB10" i="18" s="1"/>
  <c r="AB11" i="18" s="1"/>
  <c r="AB12" i="18" s="1"/>
  <c r="AB13" i="18" s="1"/>
  <c r="AB14" i="18" s="1"/>
  <c r="AB15" i="18" s="1"/>
  <c r="AB16" i="18" s="1"/>
  <c r="AB17" i="18" s="1"/>
  <c r="AB18" i="18" s="1"/>
  <c r="AB19" i="18" s="1"/>
  <c r="AB20" i="18" s="1"/>
  <c r="AB21" i="18" s="1"/>
  <c r="AB22" i="18" s="1"/>
  <c r="AB23" i="18" s="1"/>
  <c r="AB24" i="18" s="1"/>
  <c r="AB25" i="18" s="1"/>
  <c r="AB26" i="18" s="1"/>
  <c r="AB27" i="18" s="1"/>
  <c r="AB28" i="18" s="1"/>
  <c r="AB29" i="18" s="1"/>
  <c r="AB30" i="18" s="1"/>
  <c r="AB31" i="18" s="1"/>
  <c r="AB32" i="18" s="1"/>
  <c r="AB33" i="18" s="1"/>
  <c r="AB34" i="18" s="1"/>
  <c r="AB35" i="18" s="1"/>
  <c r="AB36" i="18" s="1"/>
  <c r="AB37" i="18" s="1"/>
  <c r="AB38" i="18" s="1"/>
  <c r="AB39" i="18" s="1"/>
  <c r="AB40" i="18" s="1"/>
  <c r="AB41" i="18" s="1"/>
  <c r="AB42" i="18" s="1"/>
  <c r="AB43" i="18" s="1"/>
  <c r="AB44" i="18" s="1"/>
  <c r="AB45" i="18" s="1"/>
  <c r="AB46" i="18" s="1"/>
  <c r="AB47" i="18" s="1"/>
  <c r="AB48" i="18" s="1"/>
  <c r="AB49" i="18" s="1"/>
  <c r="AB50" i="18" s="1"/>
  <c r="AB51" i="18" s="1"/>
  <c r="AB52" i="18" s="1"/>
  <c r="AB53" i="18" s="1"/>
  <c r="AB54" i="18" s="1"/>
  <c r="AB55" i="18" s="1"/>
  <c r="AB56" i="18" s="1"/>
  <c r="AB57" i="18" s="1"/>
  <c r="AB58" i="18" s="1"/>
  <c r="AB59" i="18" s="1"/>
  <c r="AB60" i="18" s="1"/>
  <c r="AB61" i="18" s="1"/>
  <c r="AB62" i="18" s="1"/>
  <c r="AB63" i="18" s="1"/>
  <c r="AB64" i="18" s="1"/>
  <c r="AB65" i="18" s="1"/>
  <c r="AB66" i="18" s="1"/>
  <c r="AB67" i="18" s="1"/>
  <c r="AB68" i="18" s="1"/>
  <c r="AB69" i="18" s="1"/>
  <c r="AB70" i="18" s="1"/>
  <c r="AB71" i="18" s="1"/>
  <c r="AB72" i="18" s="1"/>
  <c r="AB73" i="18" s="1"/>
  <c r="AB74" i="18" s="1"/>
  <c r="C3" i="1" s="1"/>
  <c r="AD38" i="16"/>
  <c r="S18" i="16" a="1"/>
  <c r="S18" i="16" s="1"/>
  <c r="S25" i="16" a="1"/>
  <c r="S25" i="16" s="1"/>
  <c r="S10" i="16" a="1"/>
  <c r="S10" i="16" s="1"/>
  <c r="S14" i="16" a="1"/>
  <c r="S14" i="16" s="1"/>
  <c r="S22" i="16" a="1"/>
  <c r="S22" i="16" s="1"/>
  <c r="S15" i="16" a="1"/>
  <c r="S15" i="16" s="1"/>
  <c r="S23" i="16" a="1"/>
  <c r="S23" i="16" s="1"/>
  <c r="U26" i="16" a="1"/>
  <c r="U26" i="16" s="1"/>
  <c r="AI13" i="15"/>
  <c r="S8" i="16" a="1"/>
  <c r="S8" i="16" s="1"/>
  <c r="S20" i="16" a="1"/>
  <c r="S20" i="16" s="1"/>
  <c r="S24" i="16" a="1"/>
  <c r="S24" i="16" s="1"/>
  <c r="S6" i="16" a="1"/>
  <c r="S6" i="16" s="1"/>
  <c r="S26" i="16" a="1"/>
  <c r="S26" i="16" s="1"/>
  <c r="S11" i="16" a="1"/>
  <c r="S11" i="16" s="1"/>
  <c r="S19" i="16" a="1"/>
  <c r="S19" i="16" s="1"/>
  <c r="S4" i="16" a="1"/>
  <c r="S4" i="16" s="1"/>
  <c r="S12" i="16" a="1"/>
  <c r="S12" i="16" s="1"/>
  <c r="S16" i="16" a="1"/>
  <c r="S16" i="16" s="1"/>
  <c r="U5" i="16" a="1"/>
  <c r="U5" i="16" s="1"/>
  <c r="S7" i="16" a="1"/>
  <c r="S7" i="16" s="1"/>
  <c r="S5" i="16" a="1"/>
  <c r="S5" i="16" s="1"/>
  <c r="S9" i="16" a="1"/>
  <c r="S9" i="16" s="1"/>
  <c r="S13" i="16" a="1"/>
  <c r="S13" i="16" s="1"/>
  <c r="S17" i="16" a="1"/>
  <c r="S17" i="16" s="1"/>
  <c r="S21" i="16" a="1"/>
  <c r="S21" i="16" s="1"/>
  <c r="U6" i="16" a="1"/>
  <c r="U6" i="16" s="1"/>
  <c r="U25" i="16" a="1"/>
  <c r="U25" i="16" s="1"/>
  <c r="U7" i="16" a="1"/>
  <c r="U7" i="16" s="1"/>
  <c r="U8" i="16" a="1"/>
  <c r="U8" i="16" s="1"/>
  <c r="U10" i="16" a="1"/>
  <c r="U10" i="16" s="1"/>
  <c r="U12" i="16" a="1"/>
  <c r="U12" i="16" s="1"/>
  <c r="U14" i="16" a="1"/>
  <c r="U14" i="16" s="1"/>
  <c r="U16" i="16" a="1"/>
  <c r="U16" i="16" s="1"/>
  <c r="U18" i="16" a="1"/>
  <c r="U18" i="16" s="1"/>
  <c r="U20" i="16" a="1"/>
  <c r="U20" i="16" s="1"/>
  <c r="U22" i="16" a="1"/>
  <c r="U22" i="16" s="1"/>
  <c r="U24" i="16" a="1"/>
  <c r="U24" i="16" s="1"/>
  <c r="U3" i="16" a="1"/>
  <c r="U3" i="16" s="1"/>
  <c r="U4" i="16" a="1"/>
  <c r="U4" i="16" s="1"/>
  <c r="U9" i="16" a="1"/>
  <c r="U9" i="16" s="1"/>
  <c r="U11" i="16" a="1"/>
  <c r="U11" i="16" s="1"/>
  <c r="U13" i="16" a="1"/>
  <c r="U13" i="16" s="1"/>
  <c r="U15" i="16" a="1"/>
  <c r="U15" i="16" s="1"/>
  <c r="U17" i="16" a="1"/>
  <c r="U17" i="16" s="1"/>
  <c r="U19" i="16" a="1"/>
  <c r="U19" i="16" s="1"/>
  <c r="U21" i="16" a="1"/>
  <c r="U21" i="16" s="1"/>
  <c r="U23" i="16" a="1"/>
  <c r="U23" i="16" s="1"/>
  <c r="T23" i="16" a="1"/>
  <c r="T23" i="16" s="1"/>
  <c r="T11" i="16" a="1"/>
  <c r="T11" i="16" s="1"/>
  <c r="T22" i="16" a="1"/>
  <c r="T22" i="16" s="1"/>
  <c r="T7" i="16" a="1"/>
  <c r="T7" i="16" s="1"/>
  <c r="T15" i="16" a="1"/>
  <c r="T15" i="16" s="1"/>
  <c r="T19" i="16" a="1"/>
  <c r="T19" i="16" s="1"/>
  <c r="T10" i="16" a="1"/>
  <c r="T10" i="16" s="1"/>
  <c r="T18" i="16" a="1"/>
  <c r="T18" i="16" s="1"/>
  <c r="T26" i="16" a="1"/>
  <c r="T26" i="16" s="1"/>
  <c r="T6" i="16" a="1"/>
  <c r="T6" i="16" s="1"/>
  <c r="T16" i="16" a="1"/>
  <c r="T16" i="16" s="1"/>
  <c r="T20" i="16" a="1"/>
  <c r="T20" i="16" s="1"/>
  <c r="T24" i="16" a="1"/>
  <c r="T24" i="16" s="1"/>
  <c r="T3" i="16" a="1"/>
  <c r="T3" i="16" s="1"/>
  <c r="T4" i="16" a="1"/>
  <c r="T4" i="16" s="1"/>
  <c r="T14" i="16" a="1"/>
  <c r="T14" i="16" s="1"/>
  <c r="T9" i="16" a="1"/>
  <c r="T9" i="16" s="1"/>
  <c r="T13" i="16" a="1"/>
  <c r="T13" i="16" s="1"/>
  <c r="T17" i="16" a="1"/>
  <c r="T17" i="16" s="1"/>
  <c r="T21" i="16" a="1"/>
  <c r="T21" i="16" s="1"/>
  <c r="T25" i="16" a="1"/>
  <c r="T25" i="16" s="1"/>
  <c r="T8" i="16" a="1"/>
  <c r="T8" i="16" s="1"/>
  <c r="T12" i="16" a="1"/>
  <c r="T12" i="16" s="1"/>
  <c r="T5" i="16" a="1"/>
  <c r="T5" i="16" s="1"/>
  <c r="AC36" i="16"/>
  <c r="AC4" i="16"/>
  <c r="AC5" i="16" s="1"/>
  <c r="AC6" i="16" s="1"/>
  <c r="AC7" i="16" s="1"/>
  <c r="AC8" i="16" s="1"/>
  <c r="AC9" i="16" s="1"/>
  <c r="AC10" i="16" s="1"/>
  <c r="AC11" i="16" s="1"/>
  <c r="AC12" i="16" s="1"/>
  <c r="AC13" i="16" s="1"/>
  <c r="AC14" i="16" s="1"/>
  <c r="AC15" i="16" s="1"/>
  <c r="AC16" i="16" s="1"/>
  <c r="AC17" i="16" s="1"/>
  <c r="AC18" i="16" s="1"/>
  <c r="AC19" i="16" s="1"/>
  <c r="AC20" i="16" s="1"/>
  <c r="AC21" i="16" s="1"/>
  <c r="AC22" i="16" s="1"/>
  <c r="AC23" i="16" s="1"/>
  <c r="AC24" i="16" s="1"/>
  <c r="AC25" i="16" s="1"/>
  <c r="AC26" i="16" s="1"/>
  <c r="AC27" i="16" s="1"/>
  <c r="AC35" i="16" s="1"/>
  <c r="H36" i="15"/>
  <c r="E33" i="15"/>
  <c r="H37" i="15"/>
  <c r="J40" i="15"/>
  <c r="I39" i="15"/>
  <c r="H38" i="15"/>
  <c r="G37" i="15"/>
  <c r="F36" i="15"/>
  <c r="E35" i="15"/>
  <c r="E1" i="15"/>
  <c r="G2" i="15" a="1"/>
  <c r="G2" i="15" s="1"/>
  <c r="G3" i="15" s="1"/>
  <c r="K39" i="15"/>
  <c r="J39" i="15"/>
  <c r="D33" i="15"/>
  <c r="K33" i="15"/>
  <c r="D35" i="15"/>
  <c r="I40" i="15"/>
  <c r="H39" i="15"/>
  <c r="G38" i="15"/>
  <c r="F37" i="15"/>
  <c r="E36" i="15"/>
  <c r="K34" i="15"/>
  <c r="D1" i="15"/>
  <c r="D2" i="15" a="1"/>
  <c r="D2" i="15" s="1"/>
  <c r="D3" i="15" s="1"/>
  <c r="I37" i="15"/>
  <c r="K40" i="15"/>
  <c r="D34" i="15"/>
  <c r="J33" i="15"/>
  <c r="D36" i="15"/>
  <c r="H40" i="15"/>
  <c r="G39" i="15"/>
  <c r="F38" i="15"/>
  <c r="E37" i="15"/>
  <c r="K35" i="15"/>
  <c r="J34" i="15"/>
  <c r="K1" i="15"/>
  <c r="F2" i="15" a="1"/>
  <c r="F2" i="15" s="1"/>
  <c r="F3" i="15" s="1"/>
  <c r="G40" i="15"/>
  <c r="J35" i="15"/>
  <c r="J1" i="15"/>
  <c r="K2" i="15" a="1"/>
  <c r="K2" i="15" s="1"/>
  <c r="K3" i="15" s="1"/>
  <c r="E2" i="15" a="1"/>
  <c r="E2" i="15" s="1"/>
  <c r="E3" i="15" s="1"/>
  <c r="D37" i="15"/>
  <c r="F39" i="15"/>
  <c r="K36" i="15"/>
  <c r="D38" i="15"/>
  <c r="F40" i="15"/>
  <c r="E39" i="15"/>
  <c r="K37" i="15"/>
  <c r="J36" i="15"/>
  <c r="I35" i="15"/>
  <c r="H34" i="15"/>
  <c r="I1" i="15"/>
  <c r="H2" i="15" a="1"/>
  <c r="H2" i="15" s="1"/>
  <c r="H3" i="15" s="1"/>
  <c r="D40" i="15"/>
  <c r="D39" i="15"/>
  <c r="J37" i="15"/>
  <c r="B33" i="15" l="1" a="1"/>
  <c r="G5" i="1"/>
  <c r="Z36" i="16"/>
  <c r="Z4" i="16"/>
  <c r="Z5" i="16" s="1"/>
  <c r="Z6" i="16" s="1"/>
  <c r="Z7" i="16" s="1"/>
  <c r="Z8" i="16" s="1"/>
  <c r="Z9" i="16" s="1"/>
  <c r="Z10" i="16" s="1"/>
  <c r="Z11" i="16" s="1"/>
  <c r="Z12" i="16" s="1"/>
  <c r="Z13" i="16" s="1"/>
  <c r="Z14" i="16" s="1"/>
  <c r="Z15" i="16" s="1"/>
  <c r="Z16" i="16" s="1"/>
  <c r="Z17" i="16" s="1"/>
  <c r="Z18" i="16" s="1"/>
  <c r="Z19" i="16" s="1"/>
  <c r="Z20" i="16" s="1"/>
  <c r="Z21" i="16" s="1"/>
  <c r="Z22" i="16" s="1"/>
  <c r="Z23" i="16" s="1"/>
  <c r="Z24" i="16" s="1"/>
  <c r="Z25" i="16" s="1"/>
  <c r="Z26" i="16" s="1"/>
  <c r="Z27" i="16" s="1"/>
  <c r="Z35" i="16" s="1"/>
  <c r="Z38" i="16" s="1"/>
  <c r="AB4" i="16"/>
  <c r="AB5" i="16" s="1"/>
  <c r="AB6" i="16" s="1"/>
  <c r="AB7" i="16" s="1"/>
  <c r="AB8" i="16" s="1"/>
  <c r="AB9" i="16" s="1"/>
  <c r="AB10" i="16" s="1"/>
  <c r="AB11" i="16" s="1"/>
  <c r="AB12" i="16" s="1"/>
  <c r="AB13" i="16" s="1"/>
  <c r="AB14" i="16" s="1"/>
  <c r="AB15" i="16" s="1"/>
  <c r="AB16" i="16" s="1"/>
  <c r="AB17" i="16" s="1"/>
  <c r="AB18" i="16" s="1"/>
  <c r="AB19" i="16" s="1"/>
  <c r="AB20" i="16" s="1"/>
  <c r="AB21" i="16" s="1"/>
  <c r="AB22" i="16" s="1"/>
  <c r="AB23" i="16" s="1"/>
  <c r="AB24" i="16" s="1"/>
  <c r="AB25" i="16" s="1"/>
  <c r="AB26" i="16" s="1"/>
  <c r="AB27" i="16" s="1"/>
  <c r="AB35" i="16" s="1"/>
  <c r="AB36" i="16"/>
  <c r="AA36" i="16"/>
  <c r="AA4" i="16"/>
  <c r="AA5" i="16" s="1"/>
  <c r="AA6" i="16" s="1"/>
  <c r="AA7" i="16" s="1"/>
  <c r="AA8" i="16" s="1"/>
  <c r="AA9" i="16" s="1"/>
  <c r="AA10" i="16" s="1"/>
  <c r="AA11" i="16" s="1"/>
  <c r="AA12" i="16" s="1"/>
  <c r="AA13" i="16" s="1"/>
  <c r="AA14" i="16" s="1"/>
  <c r="AA15" i="16" s="1"/>
  <c r="AA16" i="16" s="1"/>
  <c r="AA17" i="16" s="1"/>
  <c r="AA18" i="16" s="1"/>
  <c r="AA19" i="16" s="1"/>
  <c r="AA20" i="16" s="1"/>
  <c r="AA21" i="16" s="1"/>
  <c r="AA22" i="16" s="1"/>
  <c r="AA23" i="16" s="1"/>
  <c r="AA24" i="16" s="1"/>
  <c r="AA25" i="16" s="1"/>
  <c r="AA26" i="16" s="1"/>
  <c r="AA27" i="16" s="1"/>
  <c r="AA35" i="16" s="1"/>
  <c r="AC38" i="16"/>
  <c r="AA38" i="16" l="1"/>
  <c r="B33" i="15"/>
  <c r="V8" i="15"/>
  <c r="AC8" i="15" s="1"/>
  <c r="AJ8" i="15" s="1"/>
  <c r="O12" i="15"/>
  <c r="V7" i="15"/>
  <c r="AC7" i="15" s="1"/>
  <c r="AJ7" i="15" s="1"/>
  <c r="O6" i="15"/>
  <c r="V6" i="15"/>
  <c r="AC6" i="15" s="1"/>
  <c r="AJ6" i="15" s="1"/>
  <c r="O10" i="15"/>
  <c r="V9" i="15"/>
  <c r="AC9" i="15" s="1"/>
  <c r="AJ9" i="15" s="1"/>
  <c r="O7" i="15"/>
  <c r="V11" i="15"/>
  <c r="AC11" i="15" s="1"/>
  <c r="AJ11" i="15" s="1"/>
  <c r="O9" i="15"/>
  <c r="V10" i="15"/>
  <c r="AC10" i="15" s="1"/>
  <c r="AJ10" i="15" s="1"/>
  <c r="O11" i="15"/>
  <c r="AC12" i="15"/>
  <c r="AJ12" i="15" s="1"/>
  <c r="O8" i="15"/>
  <c r="AB38" i="16"/>
  <c r="O5" i="15" l="1"/>
  <c r="V5" i="15"/>
  <c r="AC5" i="15" s="1"/>
  <c r="AJ5" i="15" s="1"/>
  <c r="D44" i="15" a="1"/>
  <c r="D44" i="15" s="1"/>
  <c r="J17" i="8"/>
  <c r="H17" i="8"/>
  <c r="J16" i="8"/>
  <c r="H16" i="8"/>
  <c r="J15" i="8"/>
  <c r="H15" i="8"/>
  <c r="J14" i="8"/>
  <c r="H14" i="8"/>
  <c r="J13" i="8"/>
  <c r="H13" i="8"/>
  <c r="J17" i="4"/>
  <c r="J16" i="4"/>
  <c r="J15" i="4"/>
  <c r="J14" i="4"/>
  <c r="J13" i="4"/>
  <c r="H17" i="4"/>
  <c r="H16" i="4"/>
  <c r="H15" i="4"/>
  <c r="H14" i="4"/>
  <c r="H13" i="4"/>
  <c r="C25" i="1"/>
  <c r="C22" i="1"/>
  <c r="C27" i="1"/>
  <c r="C26" i="1"/>
  <c r="C23" i="1"/>
  <c r="C24" i="1"/>
  <c r="AK5" i="15" l="1" a="1"/>
  <c r="W5" i="15" a="1"/>
  <c r="W5" i="15" s="1"/>
  <c r="P5" i="15" a="1"/>
  <c r="P5" i="15" s="1"/>
  <c r="P13" i="15" s="1"/>
  <c r="AD5" i="15" a="1"/>
  <c r="W13" i="15"/>
  <c r="X5" i="15"/>
  <c r="C28" i="1"/>
  <c r="AD5" i="15" l="1"/>
  <c r="AK5" i="15"/>
  <c r="O13" i="15"/>
  <c r="Q8" i="15"/>
  <c r="Q9" i="15"/>
  <c r="Q7" i="15"/>
  <c r="Q11" i="15"/>
  <c r="Q10" i="15"/>
  <c r="Q6" i="15"/>
  <c r="Q12" i="15"/>
  <c r="Q5" i="15"/>
  <c r="V13" i="15"/>
  <c r="X11" i="15"/>
  <c r="X12" i="15"/>
  <c r="X9" i="15"/>
  <c r="X10" i="15"/>
  <c r="X8" i="15"/>
  <c r="X7" i="15"/>
  <c r="X6" i="15"/>
  <c r="AK13" i="15" l="1"/>
  <c r="AL5" i="15"/>
  <c r="AD13" i="15"/>
  <c r="AE5" i="15"/>
  <c r="X13" i="15"/>
  <c r="Q13" i="15"/>
  <c r="AE8" i="15" l="1"/>
  <c r="AC13" i="15"/>
  <c r="AE11" i="15"/>
  <c r="AE10" i="15"/>
  <c r="AE9" i="15"/>
  <c r="AE6" i="15"/>
  <c r="AE12" i="15"/>
  <c r="AE7" i="15"/>
  <c r="AL10" i="15"/>
  <c r="AJ13" i="15"/>
  <c r="AL6" i="15"/>
  <c r="AL13" i="15" s="1"/>
  <c r="AL11" i="15"/>
  <c r="AL9" i="15"/>
  <c r="AL12" i="15"/>
  <c r="AL8" i="15"/>
  <c r="AL7" i="15"/>
  <c r="AE13" i="15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<sst xmlns="http://schemas.openxmlformats.org/spreadsheetml/2006/main" count="960" uniqueCount="258">
  <si>
    <t>Portfolio Summary</t>
  </si>
  <si>
    <t>Ticker</t>
  </si>
  <si>
    <t>Company</t>
  </si>
  <si>
    <t>HSBC</t>
  </si>
  <si>
    <t>Sector</t>
  </si>
  <si>
    <t>Banco Santander</t>
  </si>
  <si>
    <t>Tech</t>
  </si>
  <si>
    <t>Energy</t>
  </si>
  <si>
    <t>Consumer</t>
  </si>
  <si>
    <t>Financials</t>
  </si>
  <si>
    <t>Industrials</t>
  </si>
  <si>
    <t>Rolls-Royce</t>
  </si>
  <si>
    <t>J D Wetherspoon</t>
  </si>
  <si>
    <t>AstraZeneca PLC</t>
  </si>
  <si>
    <t>Shell PLC</t>
  </si>
  <si>
    <t>Healthcare</t>
  </si>
  <si>
    <t>Weight</t>
  </si>
  <si>
    <t>Total</t>
  </si>
  <si>
    <t>BAE Systems</t>
  </si>
  <si>
    <t>Kainos Group PLC</t>
  </si>
  <si>
    <t>BA</t>
  </si>
  <si>
    <t>BNC</t>
  </si>
  <si>
    <t>KNOS</t>
  </si>
  <si>
    <t>RR</t>
  </si>
  <si>
    <t>JDW</t>
  </si>
  <si>
    <t>SHEL</t>
  </si>
  <si>
    <t>AZN</t>
  </si>
  <si>
    <t>HSBA</t>
  </si>
  <si>
    <t>Price</t>
  </si>
  <si>
    <t>Close</t>
  </si>
  <si>
    <t>AZN.L</t>
  </si>
  <si>
    <t>BA.L</t>
  </si>
  <si>
    <t>BNC.L</t>
  </si>
  <si>
    <t>HSBA.L</t>
  </si>
  <si>
    <t>JDW.L</t>
  </si>
  <si>
    <t>KNOS.L</t>
  </si>
  <si>
    <t>RR.L</t>
  </si>
  <si>
    <t>SHEL.L</t>
  </si>
  <si>
    <t>Date</t>
  </si>
  <si>
    <t>Volume</t>
  </si>
  <si>
    <t>Target Companies</t>
  </si>
  <si>
    <t>Comparable Analysis</t>
  </si>
  <si>
    <t>Company Name</t>
  </si>
  <si>
    <t>Share Price</t>
  </si>
  <si>
    <t>Market Cap</t>
  </si>
  <si>
    <t>EV</t>
  </si>
  <si>
    <t>Current (2025 Jan)</t>
  </si>
  <si>
    <t>Revenue Adj</t>
  </si>
  <si>
    <t>EBITDA Adj.</t>
  </si>
  <si>
    <t>Net Income Adj.</t>
  </si>
  <si>
    <t>Last</t>
  </si>
  <si>
    <t>Margin</t>
  </si>
  <si>
    <t xml:space="preserve">Last </t>
  </si>
  <si>
    <t>Current Trading Multiples</t>
  </si>
  <si>
    <t>ROE</t>
  </si>
  <si>
    <t>EV/EBITDA</t>
  </si>
  <si>
    <t>P/E</t>
  </si>
  <si>
    <t>Beta</t>
  </si>
  <si>
    <t>Airbus Group</t>
  </si>
  <si>
    <t>Lockheed Martin</t>
  </si>
  <si>
    <t>Rolls-Royce Holdings</t>
  </si>
  <si>
    <t>Thales (Aerospace and Defence)</t>
  </si>
  <si>
    <t>BAE System</t>
  </si>
  <si>
    <t xml:space="preserve">Country </t>
  </si>
  <si>
    <t>Stock Exchange</t>
  </si>
  <si>
    <t>UK</t>
  </si>
  <si>
    <t>FR</t>
  </si>
  <si>
    <t>US</t>
  </si>
  <si>
    <t>AIR</t>
  </si>
  <si>
    <t>LMT</t>
  </si>
  <si>
    <t>HO</t>
  </si>
  <si>
    <t>PAR</t>
  </si>
  <si>
    <t>LSE</t>
  </si>
  <si>
    <t>NYQ</t>
  </si>
  <si>
    <t>Current</t>
  </si>
  <si>
    <t>SD Annunalised</t>
  </si>
  <si>
    <t>Total Return</t>
  </si>
  <si>
    <t>Equally Weighted Asset Allocation</t>
  </si>
  <si>
    <t>Minimum Variance Portfolio</t>
  </si>
  <si>
    <t>Risk Parity</t>
  </si>
  <si>
    <t>Annualised Total Return</t>
  </si>
  <si>
    <t>Assets</t>
  </si>
  <si>
    <t>Portfolio's Weights</t>
  </si>
  <si>
    <t>Annualised Volatility</t>
  </si>
  <si>
    <t>Marginal Risk Contribution</t>
  </si>
  <si>
    <t>Risk Contribution</t>
  </si>
  <si>
    <t>CORRELATION MATRIX</t>
  </si>
  <si>
    <t>SD</t>
  </si>
  <si>
    <t>COVARIANCE MATRIX</t>
  </si>
  <si>
    <t>Security Monthly Returns</t>
  </si>
  <si>
    <t>Portfolio Weights</t>
  </si>
  <si>
    <t>Portfolio Monthly Returns</t>
  </si>
  <si>
    <t>EW</t>
  </si>
  <si>
    <t>MV</t>
  </si>
  <si>
    <t>RP</t>
  </si>
  <si>
    <t>ShRa</t>
  </si>
  <si>
    <t>Ann Portfolio Returns</t>
  </si>
  <si>
    <t>Ann Volatility</t>
  </si>
  <si>
    <t>Rf</t>
  </si>
  <si>
    <t>Sharpe Ratio</t>
  </si>
  <si>
    <t>Monthly Return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</si>
  <si>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</si>
  <si>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</si>
  <si>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</si>
  <si>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</si>
  <si>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</si>
  <si>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</si>
  <si>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</si>
  <si>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</si>
  <si>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</si>
  <si>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</si>
  <si>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</si>
  <si>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</si>
  <si>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Dev</t>
  </si>
  <si>
    <t>Maximum Sharpe Ratio</t>
  </si>
  <si>
    <t>HSBC Holdings PLC</t>
  </si>
  <si>
    <t>Citigroup Inc</t>
  </si>
  <si>
    <t>C</t>
  </si>
  <si>
    <t>JPMorgan Chase &amp; Co</t>
  </si>
  <si>
    <t>JPM</t>
  </si>
  <si>
    <t>DBS Group Holdings Ltd</t>
  </si>
  <si>
    <t>Financial Summary and Key Statistics</t>
  </si>
  <si>
    <t>Net Interest Income (USD Mil)</t>
  </si>
  <si>
    <t>Non Interest Income (USD Mil)</t>
  </si>
  <si>
    <t>Total Pre-Provision Revenue (USD Mil)</t>
  </si>
  <si>
    <t>Provision for Loan Losses (USD Mil)</t>
  </si>
  <si>
    <t>Operating Expenses (USD Mil)</t>
  </si>
  <si>
    <t>Operating Income (USD Mil)</t>
  </si>
  <si>
    <t>Net Income Available to Common Stockholders (USD Mil)</t>
  </si>
  <si>
    <t>Earnings Per Share (Diluted) (USD)</t>
  </si>
  <si>
    <t>Adjusted Earnings Per Share (Diluted) (USO)</t>
  </si>
  <si>
    <t>Adjusted EPS Growth %</t>
  </si>
  <si>
    <t>ROE %</t>
  </si>
  <si>
    <t>Price/Earnings</t>
  </si>
  <si>
    <t>Price/Book</t>
  </si>
  <si>
    <t>-</t>
  </si>
  <si>
    <t>Currency</t>
  </si>
  <si>
    <t>Fair Value</t>
  </si>
  <si>
    <t>Price/Fair Value</t>
  </si>
  <si>
    <t>Price/Slaes</t>
  </si>
  <si>
    <t>Dividend Yield</t>
  </si>
  <si>
    <t>GBX</t>
  </si>
  <si>
    <t>USD</t>
  </si>
  <si>
    <t>SGD</t>
  </si>
  <si>
    <t>15,951.51 B</t>
  </si>
  <si>
    <t>157.56 B</t>
  </si>
  <si>
    <t>780.81 B</t>
  </si>
  <si>
    <t>131.03 B</t>
  </si>
  <si>
    <t>Year</t>
  </si>
  <si>
    <t>Banco Santander SA</t>
  </si>
  <si>
    <t>Banco Bilbao</t>
  </si>
  <si>
    <t>7,051.22 B</t>
  </si>
  <si>
    <t>EUR</t>
  </si>
  <si>
    <t>66.97B</t>
  </si>
  <si>
    <t>ES</t>
  </si>
  <si>
    <t>BBVA</t>
  </si>
  <si>
    <t>NYSE</t>
  </si>
  <si>
    <t>Exxon Mobil Corp</t>
  </si>
  <si>
    <t>15,693.65 B</t>
  </si>
  <si>
    <t>477.61 B</t>
  </si>
  <si>
    <t>BP PLC</t>
  </si>
  <si>
    <t>TotalEnergies SE</t>
  </si>
  <si>
    <t>6,542.83 B</t>
  </si>
  <si>
    <t>124.97 B</t>
  </si>
  <si>
    <t>BP</t>
  </si>
  <si>
    <t>XOM</t>
  </si>
  <si>
    <t>TTE</t>
  </si>
  <si>
    <t>Bristol-Myers Squibb Co</t>
  </si>
  <si>
    <t>Eli Lilly and Co</t>
  </si>
  <si>
    <t>Merck &amp; Co Inc</t>
  </si>
  <si>
    <t>MRK</t>
  </si>
  <si>
    <t>LLY</t>
  </si>
  <si>
    <t>BMY</t>
  </si>
  <si>
    <t>Historical Price &amp; Volume</t>
  </si>
  <si>
    <t>Portfolio Value</t>
  </si>
  <si>
    <t>BA. L</t>
  </si>
  <si>
    <t>Return</t>
  </si>
  <si>
    <t>Time Series</t>
  </si>
  <si>
    <t>Kainos Group</t>
  </si>
  <si>
    <t>Infosys</t>
  </si>
  <si>
    <t>Tech Mahindra</t>
  </si>
  <si>
    <t>NSE</t>
  </si>
  <si>
    <t>BOM</t>
  </si>
  <si>
    <t>INFY</t>
  </si>
  <si>
    <t>IND</t>
  </si>
  <si>
    <t>Hexaware Technologies</t>
  </si>
  <si>
    <t>n/a</t>
  </si>
  <si>
    <t>Young &amp; Co.'s Brewery</t>
  </si>
  <si>
    <t>Mitchells &amp; Butlers</t>
  </si>
  <si>
    <t>SSP Group</t>
  </si>
  <si>
    <t>SSPG</t>
  </si>
  <si>
    <t>YNGA</t>
  </si>
  <si>
    <t>MAB</t>
  </si>
  <si>
    <t>Revenue % Growth</t>
  </si>
  <si>
    <t>EBITDA % Growth</t>
  </si>
  <si>
    <t>Debt to Equity</t>
  </si>
  <si>
    <t>Current Ratio</t>
  </si>
  <si>
    <t>Financials Matrix (2025 Jan)</t>
  </si>
  <si>
    <t>Net Income % Growth</t>
  </si>
  <si>
    <t>Debt to Asset</t>
  </si>
  <si>
    <t>Dividend Payout</t>
  </si>
  <si>
    <t>Financials Matrix (2024 Dec)</t>
  </si>
  <si>
    <t>Performance</t>
  </si>
  <si>
    <t>Daily Return</t>
  </si>
  <si>
    <t>FRA</t>
  </si>
  <si>
    <t>GE</t>
  </si>
  <si>
    <t>DEVL</t>
  </si>
  <si>
    <t>OUR</t>
  </si>
  <si>
    <t>Portfolio Weight</t>
  </si>
  <si>
    <t>Portfolio Daily Return</t>
  </si>
  <si>
    <t>Our</t>
  </si>
  <si>
    <t>Period Portfolio Returns</t>
  </si>
  <si>
    <t>Period Volatility</t>
  </si>
  <si>
    <t>Risk Free Rate</t>
  </si>
  <si>
    <t>Annual Volatility</t>
  </si>
  <si>
    <t>Annual Return</t>
  </si>
  <si>
    <t>Period Returns</t>
  </si>
  <si>
    <t>SD Annualised</t>
  </si>
  <si>
    <t>Fundamentals (2024 Dec)</t>
  </si>
  <si>
    <t>Change Y/Y</t>
  </si>
  <si>
    <t>Industry</t>
  </si>
  <si>
    <t>Gross Margin</t>
  </si>
  <si>
    <t>Operating Margin</t>
  </si>
  <si>
    <t>Net Margin</t>
  </si>
  <si>
    <t>Asset Turnover</t>
  </si>
  <si>
    <t>Times Interest Earned</t>
  </si>
  <si>
    <t>Net Interest Margin</t>
  </si>
  <si>
    <t>Efficiency Ratio</t>
  </si>
  <si>
    <t>Operating Leverage</t>
  </si>
  <si>
    <t>Non-interest Income / Op Inc</t>
  </si>
  <si>
    <t>% Fee Revenue</t>
  </si>
  <si>
    <t>Loan Growth</t>
  </si>
  <si>
    <t>Deposit Growth</t>
  </si>
  <si>
    <t>Nonperforming Loans (% of Total Loans)</t>
  </si>
  <si>
    <t>Tier 1 Risk-Adjusted Capital Ratio</t>
  </si>
  <si>
    <t>EOP Loans / EOP Deposits</t>
  </si>
  <si>
    <t>Securities % Avg. Earning Assets</t>
  </si>
  <si>
    <t>Change WY</t>
  </si>
  <si>
    <t xml:space="preserve">BNC </t>
  </si>
  <si>
    <t>Fundamentals</t>
  </si>
  <si>
    <t>KNOS (Mar-2025)</t>
  </si>
  <si>
    <t>% Change</t>
  </si>
  <si>
    <t>PE (LTM)</t>
  </si>
  <si>
    <t>DİE</t>
  </si>
  <si>
    <t>Kainoş Group PLC</t>
  </si>
  <si>
    <t>Bytes Technology Group PLC</t>
  </si>
  <si>
    <t>Softcat PLC</t>
  </si>
  <si>
    <t>Computacenter PLC</t>
  </si>
  <si>
    <t>GB Group PLC</t>
  </si>
  <si>
    <t>FDM Group (Holdingş) PLC</t>
  </si>
  <si>
    <t>Sage Group PLC</t>
  </si>
  <si>
    <t>RR (Dec-2024)</t>
  </si>
  <si>
    <t>Times Interest Eamed</t>
  </si>
  <si>
    <t>JDW (Jul-2024)</t>
  </si>
  <si>
    <t>2023-2024 Performance</t>
  </si>
  <si>
    <t>PEERS )</t>
  </si>
  <si>
    <t>PE (DTM)</t>
  </si>
  <si>
    <t>Price/Sales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</si>
</sst>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yyyy\-mm\-dd\ hh:mm:ss"/>
    <numFmt numFmtId="165" formatCode="_-* #,##0.00_-;\-* #,##0.00_-;_-* &quot;-&quot;_-;_-@_-"/>
    <numFmt numFmtId="166" formatCode="yyyy\-mm\-dd"/>
    <numFmt numFmtId="167" formatCode="yyyy\-mm\-dd;@"/>
    <numFmt numFmtId="168" formatCode="yyyy\-mm\-dd\ "/>
    <numFmt numFmtId="169" formatCode="0.00000000000000%"/>
  </numFmts>
  <fonts count="1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20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20"/>
      <color theme="1"/>
      <name val="Calibri"/>
      <family val="2"/>
    </font>
    <font>
      <b/>
      <sz val="20"/>
      <color theme="1"/>
      <name val="Calibri"/>
      <family val="2"/>
    </font>
    <font>
      <b/>
      <sz val="36"/>
      <color theme="1"/>
      <name val="Calibri"/>
      <family val="2"/>
    </font>
    <font>
      <b/>
      <sz val="24"/>
      <color theme="1"/>
      <name val="Calibri"/>
      <family val="2"/>
    </font>
    <font>
      <sz val="12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90">
    <xf numFmtId="0" fontId="0" fillId="0" borderId="0" xfId="0"/>
    <xf numFmtId="0" fontId="0" fillId="2" borderId="0" xfId="0" applyFill="1"/>
    <xf numFmtId="10" fontId="0" fillId="0" borderId="0" xfId="0" applyNumberFormat="1"/>
    <xf numFmtId="0" fontId="0" fillId="4" borderId="0" xfId="0" applyFill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5" borderId="0" xfId="0" applyFill="1"/>
    <xf numFmtId="0" fontId="0" fillId="0" borderId="2" xfId="0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3" fontId="0" fillId="0" borderId="0" xfId="0" applyNumberFormat="1"/>
    <xf numFmtId="41" fontId="0" fillId="0" borderId="0" xfId="0" applyNumberFormat="1" applyAlignment="1">
      <alignment horizontal="center" wrapText="1"/>
    </xf>
    <xf numFmtId="41" fontId="0" fillId="0" borderId="0" xfId="0" applyNumberFormat="1"/>
    <xf numFmtId="165" fontId="0" fillId="0" borderId="0" xfId="0" applyNumberFormat="1"/>
    <xf numFmtId="0" fontId="0" fillId="0" borderId="3" xfId="0" applyBorder="1" applyAlignment="1">
      <alignment horizontal="center"/>
    </xf>
    <xf numFmtId="43" fontId="0" fillId="0" borderId="0" xfId="0" applyNumberFormat="1"/>
    <xf numFmtId="0" fontId="2" fillId="0" borderId="0" xfId="1"/>
    <xf numFmtId="10" fontId="0" fillId="0" borderId="0" xfId="2" applyNumberFormat="1" applyFont="1" applyBorder="1"/>
    <xf numFmtId="0" fontId="3" fillId="9" borderId="1" xfId="1" applyFont="1" applyFill="1" applyBorder="1" applyAlignment="1">
      <alignment horizontal="center" vertical="center"/>
    </xf>
    <xf numFmtId="0" fontId="2" fillId="0" borderId="5" xfId="1" applyBorder="1"/>
    <xf numFmtId="14" fontId="2" fillId="0" borderId="4" xfId="1" applyNumberFormat="1" applyBorder="1"/>
    <xf numFmtId="10" fontId="2" fillId="0" borderId="5" xfId="1" applyNumberFormat="1" applyBorder="1"/>
    <xf numFmtId="10" fontId="2" fillId="0" borderId="6" xfId="1" applyNumberFormat="1" applyBorder="1"/>
    <xf numFmtId="10" fontId="2" fillId="0" borderId="8" xfId="1" applyNumberFormat="1" applyBorder="1"/>
    <xf numFmtId="0" fontId="2" fillId="0" borderId="13" xfId="1" applyBorder="1"/>
    <xf numFmtId="14" fontId="2" fillId="0" borderId="14" xfId="1" applyNumberFormat="1" applyBorder="1"/>
    <xf numFmtId="10" fontId="2" fillId="0" borderId="13" xfId="1" applyNumberFormat="1" applyBorder="1"/>
    <xf numFmtId="10" fontId="2" fillId="0" borderId="0" xfId="1" applyNumberFormat="1"/>
    <xf numFmtId="10" fontId="2" fillId="0" borderId="15" xfId="1" applyNumberFormat="1" applyBorder="1"/>
    <xf numFmtId="10" fontId="2" fillId="0" borderId="1" xfId="1" applyNumberFormat="1" applyBorder="1"/>
    <xf numFmtId="10" fontId="2" fillId="0" borderId="10" xfId="1" applyNumberFormat="1" applyBorder="1"/>
    <xf numFmtId="10" fontId="2" fillId="0" borderId="2" xfId="1" applyNumberFormat="1" applyBorder="1"/>
    <xf numFmtId="10" fontId="2" fillId="0" borderId="11" xfId="1" applyNumberFormat="1" applyBorder="1"/>
    <xf numFmtId="0" fontId="2" fillId="0" borderId="4" xfId="1" applyBorder="1"/>
    <xf numFmtId="0" fontId="2" fillId="0" borderId="14" xfId="1" applyBorder="1"/>
    <xf numFmtId="0" fontId="2" fillId="0" borderId="9" xfId="1" applyBorder="1"/>
    <xf numFmtId="10" fontId="0" fillId="0" borderId="0" xfId="2" applyNumberFormat="1" applyFont="1"/>
    <xf numFmtId="0" fontId="3" fillId="0" borderId="0" xfId="1" applyFont="1" applyAlignment="1">
      <alignment horizontal="center" vertical="center"/>
    </xf>
    <xf numFmtId="0" fontId="3" fillId="9" borderId="0" xfId="1" applyFont="1" applyFill="1" applyAlignment="1">
      <alignment horizontal="center" vertical="center"/>
    </xf>
    <xf numFmtId="9" fontId="2" fillId="0" borderId="0" xfId="1" applyNumberFormat="1"/>
    <xf numFmtId="0" fontId="2" fillId="0" borderId="6" xfId="1" applyBorder="1"/>
    <xf numFmtId="0" fontId="2" fillId="0" borderId="15" xfId="1" applyBorder="1"/>
    <xf numFmtId="0" fontId="2" fillId="0" borderId="11" xfId="1" applyBorder="1"/>
    <xf numFmtId="0" fontId="3" fillId="9" borderId="4" xfId="1" applyFont="1" applyFill="1" applyBorder="1" applyAlignment="1">
      <alignment horizontal="center" vertical="center"/>
    </xf>
    <xf numFmtId="14" fontId="0" fillId="0" borderId="0" xfId="0" applyNumberFormat="1"/>
    <xf numFmtId="0" fontId="1" fillId="2" borderId="13" xfId="0" applyFont="1" applyFill="1" applyBorder="1" applyAlignment="1">
      <alignment horizontal="center" vertical="top"/>
    </xf>
    <xf numFmtId="0" fontId="2" fillId="0" borderId="10" xfId="1" applyBorder="1"/>
    <xf numFmtId="0" fontId="2" fillId="0" borderId="8" xfId="1" applyBorder="1"/>
    <xf numFmtId="10" fontId="2" fillId="0" borderId="4" xfId="1" applyNumberFormat="1" applyBorder="1"/>
    <xf numFmtId="10" fontId="2" fillId="0" borderId="14" xfId="1" applyNumberFormat="1" applyBorder="1"/>
    <xf numFmtId="10" fontId="2" fillId="0" borderId="9" xfId="1" applyNumberFormat="1" applyBorder="1"/>
    <xf numFmtId="0" fontId="3" fillId="0" borderId="2" xfId="1" applyFont="1" applyBorder="1" applyAlignment="1">
      <alignment horizontal="centerContinuous" vertical="center"/>
    </xf>
    <xf numFmtId="0" fontId="4" fillId="0" borderId="2" xfId="1" applyFont="1" applyBorder="1" applyAlignment="1">
      <alignment horizontal="centerContinuous" vertical="center"/>
    </xf>
    <xf numFmtId="166" fontId="1" fillId="0" borderId="1" xfId="0" applyNumberFormat="1" applyFont="1" applyBorder="1" applyAlignment="1">
      <alignment horizontal="center" vertical="top"/>
    </xf>
    <xf numFmtId="167" fontId="2" fillId="0" borderId="5" xfId="1" applyNumberFormat="1" applyBorder="1"/>
    <xf numFmtId="167" fontId="2" fillId="0" borderId="13" xfId="1" applyNumberFormat="1" applyBorder="1"/>
    <xf numFmtId="167" fontId="2" fillId="0" borderId="10" xfId="1" applyNumberFormat="1" applyBorder="1"/>
    <xf numFmtId="2" fontId="2" fillId="0" borderId="9" xfId="1" applyNumberFormat="1" applyBorder="1"/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10" fontId="0" fillId="0" borderId="0" xfId="0" applyNumberFormat="1" applyAlignment="1">
      <alignment horizontal="right"/>
    </xf>
    <xf numFmtId="168" fontId="1" fillId="0" borderId="1" xfId="0" applyNumberFormat="1" applyFont="1" applyBorder="1" applyAlignment="1">
      <alignment horizontal="center" vertical="top"/>
    </xf>
    <xf numFmtId="0" fontId="2" fillId="0" borderId="0" xfId="1" applyAlignment="1">
      <alignment horizontal="centerContinuous"/>
    </xf>
    <xf numFmtId="0" fontId="0" fillId="0" borderId="15" xfId="0" applyBorder="1"/>
    <xf numFmtId="0" fontId="0" fillId="0" borderId="11" xfId="0" applyBorder="1"/>
    <xf numFmtId="10" fontId="0" fillId="0" borderId="0" xfId="3" applyNumberFormat="1" applyFont="1"/>
    <xf numFmtId="2" fontId="0" fillId="0" borderId="0" xfId="0" applyNumberFormat="1"/>
    <xf numFmtId="0" fontId="7" fillId="6" borderId="4" xfId="0" applyFont="1" applyFill="1" applyBorder="1"/>
    <xf numFmtId="10" fontId="0" fillId="9" borderId="0" xfId="3" applyNumberFormat="1" applyFont="1" applyFill="1"/>
    <xf numFmtId="0" fontId="7" fillId="7" borderId="1" xfId="0" applyFont="1" applyFill="1" applyBorder="1"/>
    <xf numFmtId="0" fontId="7" fillId="6" borderId="9" xfId="0" applyFont="1" applyFill="1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13" xfId="0" applyBorder="1"/>
    <xf numFmtId="0" fontId="0" fillId="0" borderId="15" xfId="0" applyBorder="1" applyAlignment="1">
      <alignment horizontal="center"/>
    </xf>
    <xf numFmtId="0" fontId="0" fillId="2" borderId="13" xfId="0" applyFill="1" applyBorder="1"/>
    <xf numFmtId="165" fontId="0" fillId="0" borderId="15" xfId="0" applyNumberFormat="1" applyBorder="1"/>
    <xf numFmtId="0" fontId="0" fillId="0" borderId="10" xfId="0" applyBorder="1"/>
    <xf numFmtId="43" fontId="0" fillId="0" borderId="2" xfId="0" applyNumberFormat="1" applyBorder="1"/>
    <xf numFmtId="41" fontId="0" fillId="0" borderId="2" xfId="0" applyNumberFormat="1" applyBorder="1"/>
    <xf numFmtId="10" fontId="0" fillId="0" borderId="2" xfId="0" applyNumberFormat="1" applyBorder="1"/>
    <xf numFmtId="165" fontId="0" fillId="0" borderId="2" xfId="0" applyNumberFormat="1" applyBorder="1"/>
    <xf numFmtId="165" fontId="0" fillId="0" borderId="11" xfId="0" applyNumberFormat="1" applyBorder="1"/>
    <xf numFmtId="0" fontId="0" fillId="0" borderId="3" xfId="0" applyBorder="1"/>
    <xf numFmtId="0" fontId="3" fillId="0" borderId="0" xfId="1" applyFont="1" applyAlignment="1">
      <alignment horizontal="centerContinuous" vertical="center"/>
    </xf>
    <xf numFmtId="0" fontId="4" fillId="0" borderId="0" xfId="1" applyFont="1" applyAlignment="1">
      <alignment horizontal="centerContinuous" vertical="center"/>
    </xf>
    <xf numFmtId="0" fontId="1" fillId="0" borderId="13" xfId="0" applyFont="1" applyBorder="1" applyAlignment="1">
      <alignment horizontal="center" vertical="top"/>
    </xf>
    <xf numFmtId="0" fontId="8" fillId="2" borderId="0" xfId="0" applyFont="1" applyFill="1"/>
    <xf numFmtId="0" fontId="8" fillId="0" borderId="0" xfId="0" applyFont="1"/>
    <xf numFmtId="0" fontId="8" fillId="4" borderId="5" xfId="0" applyFont="1" applyFill="1" applyBorder="1"/>
    <xf numFmtId="0" fontId="8" fillId="0" borderId="6" xfId="0" applyFont="1" applyBorder="1"/>
    <xf numFmtId="0" fontId="8" fillId="0" borderId="8" xfId="0" applyFont="1" applyBorder="1"/>
    <xf numFmtId="0" fontId="8" fillId="0" borderId="13" xfId="0" applyFont="1" applyBorder="1"/>
    <xf numFmtId="10" fontId="8" fillId="0" borderId="0" xfId="0" applyNumberFormat="1" applyFont="1"/>
    <xf numFmtId="10" fontId="8" fillId="0" borderId="15" xfId="0" applyNumberFormat="1" applyFont="1" applyBorder="1"/>
    <xf numFmtId="0" fontId="8" fillId="0" borderId="10" xfId="0" applyFont="1" applyBorder="1"/>
    <xf numFmtId="10" fontId="8" fillId="0" borderId="2" xfId="0" applyNumberFormat="1" applyFont="1" applyBorder="1"/>
    <xf numFmtId="0" fontId="8" fillId="0" borderId="2" xfId="0" applyFont="1" applyBorder="1"/>
    <xf numFmtId="2" fontId="8" fillId="0" borderId="11" xfId="0" applyNumberFormat="1" applyFont="1" applyBorder="1"/>
    <xf numFmtId="2" fontId="8" fillId="0" borderId="0" xfId="0" applyNumberFormat="1" applyFont="1"/>
    <xf numFmtId="0" fontId="8" fillId="4" borderId="6" xfId="0" applyFont="1" applyFill="1" applyBorder="1"/>
    <xf numFmtId="0" fontId="8" fillId="4" borderId="8" xfId="0" applyFont="1" applyFill="1" applyBorder="1"/>
    <xf numFmtId="10" fontId="8" fillId="0" borderId="11" xfId="0" applyNumberFormat="1" applyFont="1" applyBorder="1"/>
    <xf numFmtId="0" fontId="9" fillId="0" borderId="0" xfId="1" applyFont="1"/>
    <xf numFmtId="0" fontId="10" fillId="6" borderId="4" xfId="1" applyFont="1" applyFill="1" applyBorder="1"/>
    <xf numFmtId="10" fontId="9" fillId="0" borderId="5" xfId="1" applyNumberFormat="1" applyFont="1" applyBorder="1"/>
    <xf numFmtId="10" fontId="9" fillId="0" borderId="6" xfId="1" applyNumberFormat="1" applyFont="1" applyBorder="1"/>
    <xf numFmtId="10" fontId="9" fillId="0" borderId="8" xfId="1" applyNumberFormat="1" applyFont="1" applyBorder="1"/>
    <xf numFmtId="0" fontId="10" fillId="7" borderId="1" xfId="1" applyFont="1" applyFill="1" applyBorder="1"/>
    <xf numFmtId="10" fontId="9" fillId="0" borderId="13" xfId="1" applyNumberFormat="1" applyFont="1" applyBorder="1"/>
    <xf numFmtId="10" fontId="9" fillId="0" borderId="0" xfId="1" applyNumberFormat="1" applyFont="1"/>
    <xf numFmtId="10" fontId="9" fillId="0" borderId="15" xfId="1" applyNumberFormat="1" applyFont="1" applyBorder="1"/>
    <xf numFmtId="0" fontId="10" fillId="6" borderId="9" xfId="1" applyFont="1" applyFill="1" applyBorder="1"/>
    <xf numFmtId="10" fontId="9" fillId="0" borderId="10" xfId="1" applyNumberFormat="1" applyFont="1" applyBorder="1"/>
    <xf numFmtId="10" fontId="9" fillId="0" borderId="2" xfId="1" applyNumberFormat="1" applyFont="1" applyBorder="1"/>
    <xf numFmtId="10" fontId="9" fillId="0" borderId="11" xfId="1" applyNumberFormat="1" applyFont="1" applyBorder="1"/>
    <xf numFmtId="0" fontId="10" fillId="0" borderId="0" xfId="1" applyFont="1"/>
    <xf numFmtId="10" fontId="8" fillId="0" borderId="0" xfId="2" applyNumberFormat="1" applyFont="1" applyBorder="1"/>
    <xf numFmtId="0" fontId="11" fillId="9" borderId="1" xfId="1" applyFont="1" applyFill="1" applyBorder="1" applyAlignment="1">
      <alignment horizontal="center" vertical="center"/>
    </xf>
    <xf numFmtId="0" fontId="11" fillId="9" borderId="4" xfId="1" applyFont="1" applyFill="1" applyBorder="1" applyAlignment="1">
      <alignment horizontal="center" vertical="center"/>
    </xf>
    <xf numFmtId="0" fontId="9" fillId="0" borderId="5" xfId="1" applyFont="1" applyBorder="1" applyAlignment="1">
      <alignment horizontal="center"/>
    </xf>
    <xf numFmtId="0" fontId="9" fillId="0" borderId="6" xfId="1" applyFont="1" applyBorder="1" applyAlignment="1">
      <alignment horizontal="center"/>
    </xf>
    <xf numFmtId="0" fontId="9" fillId="0" borderId="8" xfId="1" applyFont="1" applyBorder="1" applyAlignment="1">
      <alignment horizontal="center"/>
    </xf>
    <xf numFmtId="0" fontId="9" fillId="0" borderId="5" xfId="1" applyFont="1" applyBorder="1"/>
    <xf numFmtId="10" fontId="9" fillId="0" borderId="4" xfId="1" applyNumberFormat="1" applyFont="1" applyBorder="1"/>
    <xf numFmtId="0" fontId="9" fillId="0" borderId="4" xfId="1" applyFont="1" applyBorder="1"/>
    <xf numFmtId="14" fontId="9" fillId="0" borderId="4" xfId="1" applyNumberFormat="1" applyFont="1" applyBorder="1"/>
    <xf numFmtId="0" fontId="9" fillId="0" borderId="13" xfId="1" applyFont="1" applyBorder="1"/>
    <xf numFmtId="10" fontId="9" fillId="0" borderId="14" xfId="1" applyNumberFormat="1" applyFont="1" applyBorder="1"/>
    <xf numFmtId="0" fontId="9" fillId="0" borderId="14" xfId="1" applyFont="1" applyBorder="1"/>
    <xf numFmtId="14" fontId="9" fillId="0" borderId="14" xfId="1" applyNumberFormat="1" applyFont="1" applyBorder="1"/>
    <xf numFmtId="0" fontId="9" fillId="0" borderId="10" xfId="1" applyFont="1" applyBorder="1"/>
    <xf numFmtId="10" fontId="9" fillId="0" borderId="9" xfId="1" applyNumberFormat="1" applyFont="1" applyBorder="1"/>
    <xf numFmtId="0" fontId="9" fillId="0" borderId="9" xfId="1" applyFont="1" applyBorder="1"/>
    <xf numFmtId="0" fontId="9" fillId="0" borderId="7" xfId="1" applyFont="1" applyBorder="1"/>
    <xf numFmtId="10" fontId="9" fillId="0" borderId="1" xfId="1" applyNumberFormat="1" applyFont="1" applyBorder="1"/>
    <xf numFmtId="14" fontId="9" fillId="0" borderId="9" xfId="1" applyNumberFormat="1" applyFont="1" applyBorder="1"/>
    <xf numFmtId="0" fontId="9" fillId="10" borderId="7" xfId="1" applyFont="1" applyFill="1" applyBorder="1"/>
    <xf numFmtId="0" fontId="9" fillId="10" borderId="3" xfId="1" applyFont="1" applyFill="1" applyBorder="1"/>
    <xf numFmtId="0" fontId="12" fillId="10" borderId="3" xfId="1" applyFont="1" applyFill="1" applyBorder="1"/>
    <xf numFmtId="0" fontId="12" fillId="10" borderId="12" xfId="1" applyFont="1" applyFill="1" applyBorder="1"/>
    <xf numFmtId="0" fontId="10" fillId="10" borderId="7" xfId="1" applyFont="1" applyFill="1" applyBorder="1"/>
    <xf numFmtId="0" fontId="10" fillId="10" borderId="12" xfId="1" applyFont="1" applyFill="1" applyBorder="1"/>
    <xf numFmtId="0" fontId="9" fillId="0" borderId="6" xfId="1" applyFont="1" applyBorder="1"/>
    <xf numFmtId="0" fontId="9" fillId="0" borderId="8" xfId="1" applyFont="1" applyBorder="1"/>
    <xf numFmtId="10" fontId="8" fillId="0" borderId="0" xfId="2" applyNumberFormat="1" applyFont="1"/>
    <xf numFmtId="0" fontId="8" fillId="5" borderId="0" xfId="0" applyFont="1" applyFill="1"/>
    <xf numFmtId="0" fontId="8" fillId="0" borderId="2" xfId="0" applyFont="1" applyBorder="1" applyAlignment="1">
      <alignment horizontal="centerContinuous"/>
    </xf>
    <xf numFmtId="0" fontId="8" fillId="0" borderId="3" xfId="0" applyFont="1" applyBorder="1" applyAlignment="1">
      <alignment horizontal="centerContinuous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43" fontId="8" fillId="0" borderId="0" xfId="0" applyNumberFormat="1" applyFont="1"/>
    <xf numFmtId="41" fontId="8" fillId="0" borderId="0" xfId="0" applyNumberFormat="1" applyFont="1" applyAlignment="1">
      <alignment horizontal="center" wrapText="1"/>
    </xf>
    <xf numFmtId="41" fontId="8" fillId="0" borderId="0" xfId="0" applyNumberFormat="1" applyFont="1"/>
    <xf numFmtId="165" fontId="8" fillId="0" borderId="0" xfId="0" applyNumberFormat="1" applyFont="1"/>
    <xf numFmtId="10" fontId="8" fillId="0" borderId="0" xfId="3" applyNumberFormat="1" applyFont="1"/>
    <xf numFmtId="169" fontId="8" fillId="0" borderId="0" xfId="3" applyNumberFormat="1" applyFont="1"/>
    <xf numFmtId="0" fontId="13" fillId="0" borderId="0" xfId="0" applyFont="1"/>
    <xf numFmtId="0" fontId="9" fillId="0" borderId="4" xfId="1" applyFont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11" fillId="11" borderId="5" xfId="1" applyFont="1" applyFill="1" applyBorder="1" applyAlignment="1">
      <alignment horizontal="center" vertical="center"/>
    </xf>
    <xf numFmtId="0" fontId="11" fillId="11" borderId="6" xfId="1" applyFont="1" applyFill="1" applyBorder="1" applyAlignment="1">
      <alignment horizontal="center" vertical="center"/>
    </xf>
    <xf numFmtId="0" fontId="11" fillId="11" borderId="8" xfId="1" applyFont="1" applyFill="1" applyBorder="1" applyAlignment="1">
      <alignment horizontal="center" vertical="center"/>
    </xf>
    <xf numFmtId="0" fontId="11" fillId="11" borderId="10" xfId="1" applyFont="1" applyFill="1" applyBorder="1" applyAlignment="1">
      <alignment horizontal="center" vertical="center"/>
    </xf>
    <xf numFmtId="0" fontId="11" fillId="11" borderId="2" xfId="1" applyFont="1" applyFill="1" applyBorder="1" applyAlignment="1">
      <alignment horizontal="center" vertical="center"/>
    </xf>
    <xf numFmtId="0" fontId="11" fillId="11" borderId="11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11" fillId="3" borderId="6" xfId="1" applyFont="1" applyFill="1" applyBorder="1" applyAlignment="1">
      <alignment horizontal="center" vertical="center"/>
    </xf>
    <xf numFmtId="0" fontId="11" fillId="3" borderId="8" xfId="1" applyFont="1" applyFill="1" applyBorder="1" applyAlignment="1">
      <alignment horizontal="center" vertical="center"/>
    </xf>
    <xf numFmtId="0" fontId="11" fillId="3" borderId="10" xfId="1" applyFont="1" applyFill="1" applyBorder="1" applyAlignment="1">
      <alignment horizontal="center" vertical="center"/>
    </xf>
    <xf numFmtId="0" fontId="11" fillId="3" borderId="2" xfId="1" applyFont="1" applyFill="1" applyBorder="1" applyAlignment="1">
      <alignment horizontal="center" vertical="center"/>
    </xf>
    <xf numFmtId="0" fontId="11" fillId="3" borderId="11" xfId="1" applyFont="1" applyFill="1" applyBorder="1" applyAlignment="1">
      <alignment horizontal="center" vertical="center"/>
    </xf>
    <xf numFmtId="0" fontId="11" fillId="5" borderId="5" xfId="1" applyFont="1" applyFill="1" applyBorder="1" applyAlignment="1">
      <alignment horizontal="center" vertical="center"/>
    </xf>
    <xf numFmtId="0" fontId="11" fillId="5" borderId="6" xfId="1" applyFont="1" applyFill="1" applyBorder="1" applyAlignment="1">
      <alignment horizontal="center" vertical="center"/>
    </xf>
    <xf numFmtId="0" fontId="11" fillId="5" borderId="8" xfId="1" applyFont="1" applyFill="1" applyBorder="1" applyAlignment="1">
      <alignment horizontal="center" vertical="center"/>
    </xf>
    <xf numFmtId="0" fontId="11" fillId="5" borderId="10" xfId="1" applyFont="1" applyFill="1" applyBorder="1" applyAlignment="1">
      <alignment horizontal="center" vertical="center"/>
    </xf>
    <xf numFmtId="0" fontId="11" fillId="5" borderId="2" xfId="1" applyFont="1" applyFill="1" applyBorder="1" applyAlignment="1">
      <alignment horizontal="center" vertical="center"/>
    </xf>
    <xf numFmtId="0" fontId="11" fillId="5" borderId="11" xfId="1" applyFont="1" applyFill="1" applyBorder="1" applyAlignment="1">
      <alignment horizontal="center" vertical="center"/>
    </xf>
    <xf numFmtId="0" fontId="11" fillId="8" borderId="5" xfId="1" applyFont="1" applyFill="1" applyBorder="1" applyAlignment="1">
      <alignment horizontal="center" vertical="center"/>
    </xf>
    <xf numFmtId="0" fontId="11" fillId="8" borderId="6" xfId="1" applyFont="1" applyFill="1" applyBorder="1" applyAlignment="1">
      <alignment horizontal="center" vertical="center"/>
    </xf>
    <xf numFmtId="0" fontId="11" fillId="8" borderId="8" xfId="1" applyFont="1" applyFill="1" applyBorder="1" applyAlignment="1">
      <alignment horizontal="center" vertical="center"/>
    </xf>
    <xf numFmtId="0" fontId="11" fillId="8" borderId="10" xfId="1" applyFont="1" applyFill="1" applyBorder="1" applyAlignment="1">
      <alignment horizontal="center" vertical="center"/>
    </xf>
    <xf numFmtId="0" fontId="11" fillId="8" borderId="2" xfId="1" applyFont="1" applyFill="1" applyBorder="1" applyAlignment="1">
      <alignment horizontal="center" vertical="center"/>
    </xf>
    <xf numFmtId="0" fontId="11" fillId="8" borderId="11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0" fillId="4" borderId="0" xfId="0" applyFill="1" applyAlignment="1">
      <alignment horizontal="center"/>
    </xf>
  </cellXfs>
  <cellStyles count="4">
    <cellStyle name="Normal" xfId="0" builtinId="0"/>
    <cellStyle name="Normal 2" xfId="1" xr:uid="{BB21340A-5DEF-4238-9DA9-67E78503EAC4}"/>
    <cellStyle name="Per cent" xfId="3" builtinId="5"/>
    <cellStyle name="Per cent 2" xfId="2" xr:uid="{1AC89759-2A5B-4A75-BF89-83DB6B8593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Port</a:t>
            </a:r>
            <a:r>
              <a:rPr lang="en-GB" baseline="0"/>
              <a:t>folio </a:t>
            </a:r>
            <a:r>
              <a:rPr lang="en-GB"/>
              <a:t>Weight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'Portfolio Overview'!$E$9</c:f>
              <c:strCache>
                <c:ptCount val="1"/>
                <c:pt idx="0">
                  <c:v>Weight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93-43D4-9D27-7B572C147E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93-43D4-9D27-7B572C147E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193-43D4-9D27-7B572C147E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193-43D4-9D27-7B572C147EA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193-43D4-9D27-7B572C147EA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193-43D4-9D27-7B572C147EA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193-43D4-9D27-7B572C147EA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193-43D4-9D27-7B572C147E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'Portfolio Overview'!$B$10:$D$17</c15:sqref>
                  </c15:fullRef>
                  <c15:levelRef>
                    <c15:sqref>'Portfolio Overview'!$B$10:$B$17</c15:sqref>
                  </c15:levelRef>
                </c:ext>
              </c:extLst>
              <c:f>'Portfolio Overview'!$B$10:$B$17</c:f>
              <c:strCache>
                <c:ptCount val="8"/>
                <c:pt idx="0">
                  <c:v>BAE Systems</c:v>
                </c:pt>
                <c:pt idx="1">
                  <c:v>HSBC</c:v>
                </c:pt>
                <c:pt idx="2">
                  <c:v>Banco Santander</c:v>
                </c:pt>
                <c:pt idx="3">
                  <c:v>Kainos Group PLC</c:v>
                </c:pt>
                <c:pt idx="4">
                  <c:v>Rolls-Royce</c:v>
                </c:pt>
                <c:pt idx="5">
                  <c:v>J D Wetherspoon</c:v>
                </c:pt>
                <c:pt idx="6">
                  <c:v>Shell PLC</c:v>
                </c:pt>
                <c:pt idx="7">
                  <c:v>AstraZeneca PLC</c:v>
                </c:pt>
              </c:strCache>
            </c:strRef>
          </c:cat>
          <c:val>
            <c:numRef>
              <c:f>'Portfolio Overview'!$E$10:$E$17</c:f>
              <c:numCache>
                <c:formatCode>0.00%</c:formatCode>
                <c:ptCount val="8"/>
                <c:pt idx="0">
                  <c:v>0.3</c:v>
                </c:pt>
                <c:pt idx="1">
                  <c:v>0.15</c:v>
                </c:pt>
                <c:pt idx="2">
                  <c:v>0.1</c:v>
                </c:pt>
                <c:pt idx="3">
                  <c:v>0.02</c:v>
                </c:pt>
                <c:pt idx="4">
                  <c:v>0.3</c:v>
                </c:pt>
                <c:pt idx="5">
                  <c:v>0.05</c:v>
                </c:pt>
                <c:pt idx="6">
                  <c:v>0.03</c:v>
                </c:pt>
                <c:pt idx="7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D5-4D3F-95A5-DC1A3AA2F3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Sectors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'Portfolio Overview'!$C$21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6DF-4AC8-8670-A917404381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6DF-4AC8-8670-A917404381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6DF-4AC8-8670-A917404381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6DF-4AC8-8670-A9174043813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6DF-4AC8-8670-A9174043813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6DF-4AC8-8670-A917404381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'Portfolio Overview'!$B$22:$B$27</c:f>
              <c:strCache>
                <c:ptCount val="6"/>
                <c:pt idx="0">
                  <c:v>Tech</c:v>
                </c:pt>
                <c:pt idx="1">
                  <c:v>Financials</c:v>
                </c:pt>
                <c:pt idx="2">
                  <c:v>Industrials</c:v>
                </c:pt>
                <c:pt idx="3">
                  <c:v>Consumer</c:v>
                </c:pt>
                <c:pt idx="4">
                  <c:v>Energy</c:v>
                </c:pt>
                <c:pt idx="5">
                  <c:v>Healthcare</c:v>
                </c:pt>
              </c:strCache>
            </c:strRef>
          </c:cat>
          <c:val>
            <c:numRef>
              <c:f>'Portfolio Overview'!$C$22:$C$27</c:f>
              <c:numCache>
                <c:formatCode>0.00%</c:formatCode>
                <c:ptCount val="6"/>
                <c:pt idx="0">
                  <c:v>0.02</c:v>
                </c:pt>
                <c:pt idx="1">
                  <c:v>0.25</c:v>
                </c:pt>
                <c:pt idx="2">
                  <c:v>0.6</c:v>
                </c:pt>
                <c:pt idx="3">
                  <c:v>0.05</c:v>
                </c:pt>
                <c:pt idx="4">
                  <c:v>0.03</c:v>
                </c:pt>
                <c:pt idx="5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C9-42CE-BD9A-7D968DD428D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Portfolio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'25''_Feb_May'!$AB$1</c:f>
              <c:strCache>
                <c:ptCount val="1"/>
                <c:pt idx="0">
                  <c:v>OUR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'25''_Feb_May'!$AA$2:$AA$81</c:f>
              <c:numCache>
                <c:formatCode>yyyy\-mm\-dd</c:formatCode>
                <c:ptCount val="80"/>
                <c:pt idx="0">
                  <c:v>45691</c:v>
                </c:pt>
                <c:pt idx="1">
                  <c:v>45692</c:v>
                </c:pt>
                <c:pt idx="2">
                  <c:v>45693</c:v>
                </c:pt>
                <c:pt idx="3">
                  <c:v>45694</c:v>
                </c:pt>
                <c:pt idx="4">
                  <c:v>45695</c:v>
                </c:pt>
                <c:pt idx="5">
                  <c:v>45698</c:v>
                </c:pt>
                <c:pt idx="6">
                  <c:v>45699</c:v>
                </c:pt>
                <c:pt idx="7">
                  <c:v>45700</c:v>
                </c:pt>
                <c:pt idx="8">
                  <c:v>45701</c:v>
                </c:pt>
                <c:pt idx="9">
                  <c:v>45702</c:v>
                </c:pt>
                <c:pt idx="10">
                  <c:v>45705</c:v>
                </c:pt>
                <c:pt idx="11">
                  <c:v>45706</c:v>
                </c:pt>
                <c:pt idx="12">
                  <c:v>45707</c:v>
                </c:pt>
                <c:pt idx="13">
                  <c:v>45708</c:v>
                </c:pt>
                <c:pt idx="14">
                  <c:v>45709</c:v>
                </c:pt>
                <c:pt idx="15">
                  <c:v>45712</c:v>
                </c:pt>
                <c:pt idx="16">
                  <c:v>45713</c:v>
                </c:pt>
                <c:pt idx="17">
                  <c:v>45714</c:v>
                </c:pt>
                <c:pt idx="18">
                  <c:v>45715</c:v>
                </c:pt>
                <c:pt idx="19">
                  <c:v>45716</c:v>
                </c:pt>
                <c:pt idx="20">
                  <c:v>45719</c:v>
                </c:pt>
                <c:pt idx="21">
                  <c:v>45720</c:v>
                </c:pt>
                <c:pt idx="22">
                  <c:v>45721</c:v>
                </c:pt>
                <c:pt idx="23">
                  <c:v>45722</c:v>
                </c:pt>
                <c:pt idx="24">
                  <c:v>45723</c:v>
                </c:pt>
                <c:pt idx="25">
                  <c:v>45726</c:v>
                </c:pt>
                <c:pt idx="26">
                  <c:v>45727</c:v>
                </c:pt>
                <c:pt idx="27">
                  <c:v>45728</c:v>
                </c:pt>
                <c:pt idx="28">
                  <c:v>45729</c:v>
                </c:pt>
                <c:pt idx="29">
                  <c:v>45730</c:v>
                </c:pt>
                <c:pt idx="30">
                  <c:v>45733</c:v>
                </c:pt>
                <c:pt idx="31">
                  <c:v>45734</c:v>
                </c:pt>
                <c:pt idx="32">
                  <c:v>45735</c:v>
                </c:pt>
                <c:pt idx="33">
                  <c:v>45736</c:v>
                </c:pt>
                <c:pt idx="34">
                  <c:v>45737</c:v>
                </c:pt>
                <c:pt idx="35">
                  <c:v>45740</c:v>
                </c:pt>
                <c:pt idx="36">
                  <c:v>45741</c:v>
                </c:pt>
                <c:pt idx="37">
                  <c:v>45742</c:v>
                </c:pt>
                <c:pt idx="38">
                  <c:v>45743</c:v>
                </c:pt>
                <c:pt idx="39">
                  <c:v>45744</c:v>
                </c:pt>
                <c:pt idx="40">
                  <c:v>45747</c:v>
                </c:pt>
                <c:pt idx="41">
                  <c:v>45748</c:v>
                </c:pt>
                <c:pt idx="42">
                  <c:v>45749</c:v>
                </c:pt>
                <c:pt idx="43">
                  <c:v>45750</c:v>
                </c:pt>
                <c:pt idx="44">
                  <c:v>45751</c:v>
                </c:pt>
                <c:pt idx="45">
                  <c:v>45754</c:v>
                </c:pt>
                <c:pt idx="46">
                  <c:v>45755</c:v>
                </c:pt>
                <c:pt idx="47">
                  <c:v>45756</c:v>
                </c:pt>
                <c:pt idx="48">
                  <c:v>45757</c:v>
                </c:pt>
                <c:pt idx="49">
                  <c:v>45758</c:v>
                </c:pt>
                <c:pt idx="50">
                  <c:v>45761</c:v>
                </c:pt>
                <c:pt idx="51">
                  <c:v>45762</c:v>
                </c:pt>
                <c:pt idx="52">
                  <c:v>45763</c:v>
                </c:pt>
                <c:pt idx="53">
                  <c:v>45764</c:v>
                </c:pt>
                <c:pt idx="54">
                  <c:v>45769</c:v>
                </c:pt>
                <c:pt idx="55">
                  <c:v>45770</c:v>
                </c:pt>
                <c:pt idx="56">
                  <c:v>45771</c:v>
                </c:pt>
                <c:pt idx="57">
                  <c:v>45772</c:v>
                </c:pt>
                <c:pt idx="58">
                  <c:v>45775</c:v>
                </c:pt>
                <c:pt idx="59">
                  <c:v>45776</c:v>
                </c:pt>
                <c:pt idx="60">
                  <c:v>45777</c:v>
                </c:pt>
                <c:pt idx="61">
                  <c:v>45778</c:v>
                </c:pt>
                <c:pt idx="62">
                  <c:v>45779</c:v>
                </c:pt>
                <c:pt idx="63">
                  <c:v>45783</c:v>
                </c:pt>
                <c:pt idx="64">
                  <c:v>45784</c:v>
                </c:pt>
                <c:pt idx="65">
                  <c:v>45785</c:v>
                </c:pt>
                <c:pt idx="66">
                  <c:v>45786</c:v>
                </c:pt>
                <c:pt idx="67">
                  <c:v>45789</c:v>
                </c:pt>
                <c:pt idx="68">
                  <c:v>45790</c:v>
                </c:pt>
                <c:pt idx="69">
                  <c:v>45791</c:v>
                </c:pt>
                <c:pt idx="70">
                  <c:v>45792</c:v>
                </c:pt>
                <c:pt idx="71">
                  <c:v>45793</c:v>
                </c:pt>
                <c:pt idx="72">
                  <c:v>45796</c:v>
                </c:pt>
                <c:pt idx="73">
                  <c:v>45798</c:v>
                </c:pt>
                <c:pt idx="74">
                  <c:v>45799</c:v>
                </c:pt>
                <c:pt idx="75">
                  <c:v>45800</c:v>
                </c:pt>
                <c:pt idx="76">
                  <c:v>45804</c:v>
                </c:pt>
                <c:pt idx="77">
                  <c:v>45805</c:v>
                </c:pt>
                <c:pt idx="78">
                  <c:v>45806</c:v>
                </c:pt>
                <c:pt idx="79">
                  <c:v>45807</c:v>
                </c:pt>
              </c:numCache>
            </c:numRef>
          </c:cat>
          <c:val>
            <c:numRef>
              <c:f>'25''_Feb_May'!$AB$2:$AB$81</c:f>
              <c:numCache>
                <c:formatCode>0.00</c:formatCode>
                <c:ptCount val="80"/>
                <c:pt idx="0">
                  <c:v>100</c:v>
                </c:pt>
                <c:pt idx="1">
                  <c:v>99.938906734185935</c:v>
                </c:pt>
                <c:pt idx="2">
                  <c:v>101.17610125961266</c:v>
                </c:pt>
                <c:pt idx="3">
                  <c:v>101.74038227082769</c:v>
                </c:pt>
                <c:pt idx="4">
                  <c:v>101.76011702245148</c:v>
                </c:pt>
                <c:pt idx="5">
                  <c:v>102.00043670085891</c:v>
                </c:pt>
                <c:pt idx="6">
                  <c:v>103.30796244672598</c:v>
                </c:pt>
                <c:pt idx="7">
                  <c:v>103.87458648635857</c:v>
                </c:pt>
                <c:pt idx="8">
                  <c:v>104.91311540614683</c:v>
                </c:pt>
                <c:pt idx="9">
                  <c:v>104.34245944750383</c:v>
                </c:pt>
                <c:pt idx="10">
                  <c:v>108.02522970380002</c:v>
                </c:pt>
                <c:pt idx="11">
                  <c:v>108.97555310207761</c:v>
                </c:pt>
                <c:pt idx="12">
                  <c:v>108.56170880742087</c:v>
                </c:pt>
                <c:pt idx="13">
                  <c:v>105.56396836738944</c:v>
                </c:pt>
                <c:pt idx="14">
                  <c:v>104.7443977500495</c:v>
                </c:pt>
                <c:pt idx="15">
                  <c:v>105.76220024662545</c:v>
                </c:pt>
                <c:pt idx="16">
                  <c:v>108.28781476883121</c:v>
                </c:pt>
                <c:pt idx="17">
                  <c:v>109.14835225637522</c:v>
                </c:pt>
                <c:pt idx="18">
                  <c:v>115.37478881886385</c:v>
                </c:pt>
                <c:pt idx="19">
                  <c:v>116.62279948343183</c:v>
                </c:pt>
                <c:pt idx="20">
                  <c:v>123.59909400886882</c:v>
                </c:pt>
                <c:pt idx="21">
                  <c:v>121.67084140079255</c:v>
                </c:pt>
                <c:pt idx="22">
                  <c:v>124.65160499823308</c:v>
                </c:pt>
                <c:pt idx="23">
                  <c:v>124.44004529944694</c:v>
                </c:pt>
                <c:pt idx="24">
                  <c:v>122.40021977932926</c:v>
                </c:pt>
                <c:pt idx="25">
                  <c:v>118.41603894373237</c:v>
                </c:pt>
                <c:pt idx="26">
                  <c:v>118.70642197748539</c:v>
                </c:pt>
                <c:pt idx="27">
                  <c:v>120.70966690977062</c:v>
                </c:pt>
                <c:pt idx="28">
                  <c:v>120.7587304250346</c:v>
                </c:pt>
                <c:pt idx="29">
                  <c:v>124.45782092408921</c:v>
                </c:pt>
                <c:pt idx="30">
                  <c:v>124.67773239958824</c:v>
                </c:pt>
                <c:pt idx="31">
                  <c:v>126.51361350977056</c:v>
                </c:pt>
                <c:pt idx="32">
                  <c:v>127.04730391652632</c:v>
                </c:pt>
                <c:pt idx="33">
                  <c:v>124.6937157250896</c:v>
                </c:pt>
                <c:pt idx="34">
                  <c:v>123.27471887678581</c:v>
                </c:pt>
                <c:pt idx="35">
                  <c:v>122.87815661367961</c:v>
                </c:pt>
                <c:pt idx="36">
                  <c:v>123.48822523250658</c:v>
                </c:pt>
                <c:pt idx="37">
                  <c:v>123.49701300456336</c:v>
                </c:pt>
                <c:pt idx="38">
                  <c:v>123.23809423503904</c:v>
                </c:pt>
                <c:pt idx="39">
                  <c:v>121.23310128850741</c:v>
                </c:pt>
                <c:pt idx="40">
                  <c:v>119.31353006382788</c:v>
                </c:pt>
                <c:pt idx="41">
                  <c:v>121.79714781321645</c:v>
                </c:pt>
                <c:pt idx="42">
                  <c:v>120.4757368806963</c:v>
                </c:pt>
                <c:pt idx="43">
                  <c:v>118.94204779534169</c:v>
                </c:pt>
                <c:pt idx="44">
                  <c:v>109.85028372670638</c:v>
                </c:pt>
                <c:pt idx="45">
                  <c:v>106.66117802727352</c:v>
                </c:pt>
                <c:pt idx="46">
                  <c:v>111.15718089731503</c:v>
                </c:pt>
                <c:pt idx="47">
                  <c:v>109.15146860067568</c:v>
                </c:pt>
                <c:pt idx="48">
                  <c:v>113.38981709337648</c:v>
                </c:pt>
                <c:pt idx="49">
                  <c:v>114.2871948893751</c:v>
                </c:pt>
                <c:pt idx="50">
                  <c:v>117.32888182013383</c:v>
                </c:pt>
                <c:pt idx="51">
                  <c:v>120.37015062014525</c:v>
                </c:pt>
                <c:pt idx="52">
                  <c:v>120.25526052361346</c:v>
                </c:pt>
                <c:pt idx="53">
                  <c:v>119.05053009405529</c:v>
                </c:pt>
                <c:pt idx="54">
                  <c:v>119.34011396075964</c:v>
                </c:pt>
                <c:pt idx="55">
                  <c:v>120.80840591835374</c:v>
                </c:pt>
                <c:pt idx="56">
                  <c:v>121.21057864278059</c:v>
                </c:pt>
                <c:pt idx="57">
                  <c:v>122.43273919182884</c:v>
                </c:pt>
                <c:pt idx="58">
                  <c:v>122.67583396662762</c:v>
                </c:pt>
                <c:pt idx="59">
                  <c:v>124.10728813274406</c:v>
                </c:pt>
                <c:pt idx="60">
                  <c:v>123.54672880389106</c:v>
                </c:pt>
                <c:pt idx="61">
                  <c:v>123.91215154519675</c:v>
                </c:pt>
                <c:pt idx="62">
                  <c:v>126.95130332494149</c:v>
                </c:pt>
                <c:pt idx="63">
                  <c:v>126.60672242473674</c:v>
                </c:pt>
                <c:pt idx="64">
                  <c:v>125.2641968572098</c:v>
                </c:pt>
                <c:pt idx="65">
                  <c:v>127.19722787652081</c:v>
                </c:pt>
                <c:pt idx="66">
                  <c:v>126.27669390872214</c:v>
                </c:pt>
                <c:pt idx="67">
                  <c:v>126.31593966987887</c:v>
                </c:pt>
                <c:pt idx="68">
                  <c:v>127.20604443366749</c:v>
                </c:pt>
                <c:pt idx="69">
                  <c:v>127.60063225744106</c:v>
                </c:pt>
                <c:pt idx="70">
                  <c:v>129.89657752695322</c:v>
                </c:pt>
                <c:pt idx="71">
                  <c:v>130.15907246440841</c:v>
                </c:pt>
                <c:pt idx="72">
                  <c:v>130.70670156686646</c:v>
                </c:pt>
                <c:pt idx="73">
                  <c:v>132.34532174872948</c:v>
                </c:pt>
                <c:pt idx="74">
                  <c:v>133.34974648603557</c:v>
                </c:pt>
                <c:pt idx="75">
                  <c:v>132.62107782316929</c:v>
                </c:pt>
                <c:pt idx="76">
                  <c:v>135.02807880605229</c:v>
                </c:pt>
                <c:pt idx="77">
                  <c:v>135.29169444602135</c:v>
                </c:pt>
                <c:pt idx="78">
                  <c:v>134.48306990339032</c:v>
                </c:pt>
                <c:pt idx="79">
                  <c:v>135.97174010039879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4E-40EE-A3CD-393BB0E60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4804624"/>
        <c:axId val="1084809904"/>
      </c:lineChart>
      <c:dateAx>
        <c:axId val="108480462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809904"/>
        <c:crosses val="autoZero"/>
        <c:auto val="1"/>
        <c:lblOffset val="100"/>
        <c:baseTimeUnit val="days"/>
      </c:dateAx>
      <c:valAx>
        <c:axId val="1084809904"/>
        <c:scaling>
          <c:orientation val="minMax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804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Stock</a:t>
            </a:r>
            <a:r>
              <a:rPr lang="en-GB" baseline="0"/>
              <a:t> Price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'Portfolio Analysis'!$Z$2</c:f>
              <c:strCache>
                <c:ptCount val="1"/>
                <c:pt idx="0">
                  <c:v>EW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'Portfolio Analysis'!$Y$3:$Y$26</c:f>
              <c:numCache>
                <c:formatCode>yyyy\-mm\-dd;@</c:formatCode>
                <c:ptCount val="24"/>
                <c:pt idx="0">
                  <c:v>44926</c:v>
                </c:pt>
                <c:pt idx="1">
                  <c:v>44957</c:v>
                </c:pt>
                <c:pt idx="2">
                  <c:v>44985</c:v>
                </c:pt>
                <c:pt idx="3">
                  <c:v>45016</c:v>
                </c:pt>
                <c:pt idx="4">
                  <c:v>45044</c:v>
                </c:pt>
                <c:pt idx="5">
                  <c:v>45077</c:v>
                </c:pt>
                <c:pt idx="6">
                  <c:v>45107</c:v>
                </c:pt>
                <c:pt idx="7">
                  <c:v>45138</c:v>
                </c:pt>
                <c:pt idx="8">
                  <c:v>45169</c:v>
                </c:pt>
                <c:pt idx="9">
                  <c:v>45198</c:v>
                </c:pt>
                <c:pt idx="10">
                  <c:v>45230</c:v>
                </c:pt>
                <c:pt idx="11">
                  <c:v>45260</c:v>
                </c:pt>
                <c:pt idx="12">
                  <c:v>45289</c:v>
                </c:pt>
                <c:pt idx="13">
                  <c:v>45322</c:v>
                </c:pt>
                <c:pt idx="14">
                  <c:v>45351</c:v>
                </c:pt>
                <c:pt idx="15">
                  <c:v>45379</c:v>
                </c:pt>
                <c:pt idx="16">
                  <c:v>45412</c:v>
                </c:pt>
                <c:pt idx="17">
                  <c:v>45443</c:v>
                </c:pt>
                <c:pt idx="18">
                  <c:v>45471</c:v>
                </c:pt>
                <c:pt idx="19">
                  <c:v>45504</c:v>
                </c:pt>
                <c:pt idx="20">
                  <c:v>45534</c:v>
                </c:pt>
                <c:pt idx="21">
                  <c:v>45565</c:v>
                </c:pt>
                <c:pt idx="22">
                  <c:v>45596</c:v>
                </c:pt>
                <c:pt idx="23">
                  <c:v>45625</c:v>
                </c:pt>
              </c:numCache>
            </c:numRef>
          </c:cat>
          <c:val>
            <c:numRef>
              <c:f>'Portfolio Analysis'!$Z$3:$Z$26</c:f>
              <c:numCache>
                <c:formatCode>General</c:formatCode>
                <c:ptCount val="24"/>
                <c:pt idx="0">
                  <c:v>100</c:v>
                </c:pt>
                <c:pt idx="1">
                  <c:v>104.63240536138423</c:v>
                </c:pt>
                <c:pt idx="2">
                  <c:v>116.55940914347349</c:v>
                </c:pt>
                <c:pt idx="3">
                  <c:v>118.31254564970328</c:v>
                </c:pt>
                <c:pt idx="4">
                  <c:v>118.85880083888483</c:v>
                </c:pt>
                <c:pt idx="5">
                  <c:v>115.5364824972456</c:v>
                </c:pt>
                <c:pt idx="6">
                  <c:v>117.57608578430421</c:v>
                </c:pt>
                <c:pt idx="7">
                  <c:v>123.44393936133403</c:v>
                </c:pt>
                <c:pt idx="8">
                  <c:v>125.43768448721676</c:v>
                </c:pt>
                <c:pt idx="9">
                  <c:v>127.53564061609387</c:v>
                </c:pt>
                <c:pt idx="10">
                  <c:v>124.22841725910709</c:v>
                </c:pt>
                <c:pt idx="11">
                  <c:v>127.20638614984895</c:v>
                </c:pt>
                <c:pt idx="12">
                  <c:v>137.33237686179834</c:v>
                </c:pt>
                <c:pt idx="13">
                  <c:v>137.41731551170818</c:v>
                </c:pt>
                <c:pt idx="14">
                  <c:v>139.59741232433825</c:v>
                </c:pt>
                <c:pt idx="15">
                  <c:v>146.79032281439422</c:v>
                </c:pt>
                <c:pt idx="16">
                  <c:v>152.43940462017309</c:v>
                </c:pt>
                <c:pt idx="17">
                  <c:v>160.49493345610975</c:v>
                </c:pt>
                <c:pt idx="18">
                  <c:v>154.85409749098667</c:v>
                </c:pt>
                <c:pt idx="19">
                  <c:v>156.43557974935726</c:v>
                </c:pt>
                <c:pt idx="20">
                  <c:v>159.3199230324781</c:v>
                </c:pt>
                <c:pt idx="21">
                  <c:v>150.31741116456567</c:v>
                </c:pt>
                <c:pt idx="22">
                  <c:v>145.85972550548956</c:v>
                </c:pt>
                <c:pt idx="23">
                  <c:v>146.84288654959434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5D-4247-9545-10D96CBE7387}"/>
            </c:ext>
          </c:extLst>
        </c:ser>
        <c:ser>
          <c:idx val="1"/>
          <c:order val="1"/>
          <c:tx>
            <c:strRef>
              <c:f>'Portfolio Analysis'!$AA$2</c:f>
              <c:strCache>
                <c:ptCount val="1"/>
                <c:pt idx="0">
                  <c:v>MV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'Portfolio Analysis'!$Y$3:$Y$26</c:f>
              <c:numCache>
                <c:formatCode>yyyy\-mm\-dd;@</c:formatCode>
                <c:ptCount val="24"/>
                <c:pt idx="0">
                  <c:v>44926</c:v>
                </c:pt>
                <c:pt idx="1">
                  <c:v>44957</c:v>
                </c:pt>
                <c:pt idx="2">
                  <c:v>44985</c:v>
                </c:pt>
                <c:pt idx="3">
                  <c:v>45016</c:v>
                </c:pt>
                <c:pt idx="4">
                  <c:v>45044</c:v>
                </c:pt>
                <c:pt idx="5">
                  <c:v>45077</c:v>
                </c:pt>
                <c:pt idx="6">
                  <c:v>45107</c:v>
                </c:pt>
                <c:pt idx="7">
                  <c:v>45138</c:v>
                </c:pt>
                <c:pt idx="8">
                  <c:v>45169</c:v>
                </c:pt>
                <c:pt idx="9">
                  <c:v>45198</c:v>
                </c:pt>
                <c:pt idx="10">
                  <c:v>45230</c:v>
                </c:pt>
                <c:pt idx="11">
                  <c:v>45260</c:v>
                </c:pt>
                <c:pt idx="12">
                  <c:v>45289</c:v>
                </c:pt>
                <c:pt idx="13">
                  <c:v>45322</c:v>
                </c:pt>
                <c:pt idx="14">
                  <c:v>45351</c:v>
                </c:pt>
                <c:pt idx="15">
                  <c:v>45379</c:v>
                </c:pt>
                <c:pt idx="16">
                  <c:v>45412</c:v>
                </c:pt>
                <c:pt idx="17">
                  <c:v>45443</c:v>
                </c:pt>
                <c:pt idx="18">
                  <c:v>45471</c:v>
                </c:pt>
                <c:pt idx="19">
                  <c:v>45504</c:v>
                </c:pt>
                <c:pt idx="20">
                  <c:v>45534</c:v>
                </c:pt>
                <c:pt idx="21">
                  <c:v>45565</c:v>
                </c:pt>
                <c:pt idx="22">
                  <c:v>45596</c:v>
                </c:pt>
                <c:pt idx="23">
                  <c:v>45625</c:v>
                </c:pt>
              </c:numCache>
            </c:numRef>
          </c:cat>
          <c:val>
            <c:numRef>
              <c:f>'Portfolio Analysis'!$AA$3:$AA$26</c:f>
              <c:numCache>
                <c:formatCode>General</c:formatCode>
                <c:ptCount val="24"/>
                <c:pt idx="0">
                  <c:v>100</c:v>
                </c:pt>
                <c:pt idx="1">
                  <c:v>105.8545611089061</c:v>
                </c:pt>
                <c:pt idx="2">
                  <c:v>112.69243614917394</c:v>
                </c:pt>
                <c:pt idx="3">
                  <c:v>113.80068911972924</c:v>
                </c:pt>
                <c:pt idx="4">
                  <c:v>117.64582754002842</c:v>
                </c:pt>
                <c:pt idx="5">
                  <c:v>114.68773626130729</c:v>
                </c:pt>
                <c:pt idx="6">
                  <c:v>116.03486575931045</c:v>
                </c:pt>
                <c:pt idx="7">
                  <c:v>118.14929768567623</c:v>
                </c:pt>
                <c:pt idx="8">
                  <c:v>118.00543905315898</c:v>
                </c:pt>
                <c:pt idx="9">
                  <c:v>122.35548089326957</c:v>
                </c:pt>
                <c:pt idx="10">
                  <c:v>122.9129293908467</c:v>
                </c:pt>
                <c:pt idx="11">
                  <c:v>121.35030942250364</c:v>
                </c:pt>
                <c:pt idx="12">
                  <c:v>129.27710714221135</c:v>
                </c:pt>
                <c:pt idx="13">
                  <c:v>131.66034100088331</c:v>
                </c:pt>
                <c:pt idx="14">
                  <c:v>133.255370131647</c:v>
                </c:pt>
                <c:pt idx="15">
                  <c:v>139.10636497245048</c:v>
                </c:pt>
                <c:pt idx="16">
                  <c:v>146.36365232721491</c:v>
                </c:pt>
                <c:pt idx="17">
                  <c:v>150.36638626199507</c:v>
                </c:pt>
                <c:pt idx="18">
                  <c:v>145.34415708299639</c:v>
                </c:pt>
                <c:pt idx="19">
                  <c:v>146.14103427668508</c:v>
                </c:pt>
                <c:pt idx="20">
                  <c:v>147.4645708901574</c:v>
                </c:pt>
                <c:pt idx="21">
                  <c:v>139.50891799498356</c:v>
                </c:pt>
                <c:pt idx="22">
                  <c:v>141.30036422659654</c:v>
                </c:pt>
                <c:pt idx="23">
                  <c:v>141.83784752989669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5D-4247-9545-10D96CBE7387}"/>
            </c:ext>
          </c:extLst>
        </c:ser>
        <c:ser>
          <c:idx val="2"/>
          <c:order val="2"/>
          <c:tx>
            <c:strRef>
              <c:f>'Portfolio Analysis'!$AB$2</c:f>
              <c:strCache>
                <c:ptCount val="1"/>
                <c:pt idx="0">
                  <c:v>RP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'Portfolio Analysis'!$Y$3:$Y$26</c:f>
              <c:numCache>
                <c:formatCode>yyyy\-mm\-dd;@</c:formatCode>
                <c:ptCount val="24"/>
                <c:pt idx="0">
                  <c:v>44926</c:v>
                </c:pt>
                <c:pt idx="1">
                  <c:v>44957</c:v>
                </c:pt>
                <c:pt idx="2">
                  <c:v>44985</c:v>
                </c:pt>
                <c:pt idx="3">
                  <c:v>45016</c:v>
                </c:pt>
                <c:pt idx="4">
                  <c:v>45044</c:v>
                </c:pt>
                <c:pt idx="5">
                  <c:v>45077</c:v>
                </c:pt>
                <c:pt idx="6">
                  <c:v>45107</c:v>
                </c:pt>
                <c:pt idx="7">
                  <c:v>45138</c:v>
                </c:pt>
                <c:pt idx="8">
                  <c:v>45169</c:v>
                </c:pt>
                <c:pt idx="9">
                  <c:v>45198</c:v>
                </c:pt>
                <c:pt idx="10">
                  <c:v>45230</c:v>
                </c:pt>
                <c:pt idx="11">
                  <c:v>45260</c:v>
                </c:pt>
                <c:pt idx="12">
                  <c:v>45289</c:v>
                </c:pt>
                <c:pt idx="13">
                  <c:v>45322</c:v>
                </c:pt>
                <c:pt idx="14">
                  <c:v>45351</c:v>
                </c:pt>
                <c:pt idx="15">
                  <c:v>45379</c:v>
                </c:pt>
                <c:pt idx="16">
                  <c:v>45412</c:v>
                </c:pt>
                <c:pt idx="17">
                  <c:v>45443</c:v>
                </c:pt>
                <c:pt idx="18">
                  <c:v>45471</c:v>
                </c:pt>
                <c:pt idx="19">
                  <c:v>45504</c:v>
                </c:pt>
                <c:pt idx="20">
                  <c:v>45534</c:v>
                </c:pt>
                <c:pt idx="21">
                  <c:v>45565</c:v>
                </c:pt>
                <c:pt idx="22">
                  <c:v>45596</c:v>
                </c:pt>
                <c:pt idx="23">
                  <c:v>45625</c:v>
                </c:pt>
              </c:numCache>
            </c:numRef>
          </c:cat>
          <c:val>
            <c:numRef>
              <c:f>'Portfolio Analysis'!$AB$3:$AB$26</c:f>
              <c:numCache>
                <c:formatCode>General</c:formatCode>
                <c:ptCount val="24"/>
                <c:pt idx="0">
                  <c:v>100</c:v>
                </c:pt>
                <c:pt idx="1">
                  <c:v>104.23258581341967</c:v>
                </c:pt>
                <c:pt idx="2">
                  <c:v>113.72209820521373</c:v>
                </c:pt>
                <c:pt idx="3">
                  <c:v>114.17011409669212</c:v>
                </c:pt>
                <c:pt idx="4">
                  <c:v>115.56113325305267</c:v>
                </c:pt>
                <c:pt idx="5">
                  <c:v>112.19657645108187</c:v>
                </c:pt>
                <c:pt idx="6">
                  <c:v>114.13212419486547</c:v>
                </c:pt>
                <c:pt idx="7">
                  <c:v>118.5190887652396</c:v>
                </c:pt>
                <c:pt idx="8">
                  <c:v>119.12751480715258</c:v>
                </c:pt>
                <c:pt idx="9">
                  <c:v>122.11179849739723</c:v>
                </c:pt>
                <c:pt idx="10">
                  <c:v>119.71724589139755</c:v>
                </c:pt>
                <c:pt idx="11">
                  <c:v>120.45163050264473</c:v>
                </c:pt>
                <c:pt idx="12">
                  <c:v>129.04999130889288</c:v>
                </c:pt>
                <c:pt idx="13">
                  <c:v>129.10098447179351</c:v>
                </c:pt>
                <c:pt idx="14">
                  <c:v>130.33174129229968</c:v>
                </c:pt>
                <c:pt idx="15">
                  <c:v>136.52937908175747</c:v>
                </c:pt>
                <c:pt idx="16">
                  <c:v>143.14969806499786</c:v>
                </c:pt>
                <c:pt idx="17">
                  <c:v>149.48852561975048</c:v>
                </c:pt>
                <c:pt idx="18">
                  <c:v>144.64324258309404</c:v>
                </c:pt>
                <c:pt idx="19">
                  <c:v>146.04090228150355</c:v>
                </c:pt>
                <c:pt idx="20">
                  <c:v>147.81781007238774</c:v>
                </c:pt>
                <c:pt idx="21">
                  <c:v>138.27118539303427</c:v>
                </c:pt>
                <c:pt idx="22">
                  <c:v>135.76717272724301</c:v>
                </c:pt>
                <c:pt idx="23">
                  <c:v>136.20103143666589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5D-4247-9545-10D96CBE7387}"/>
            </c:ext>
          </c:extLst>
        </c:ser>
        <c:ser>
          <c:idx val="3"/>
          <c:order val="3"/>
          <c:tx>
            <c:strRef>
              <c:f>'Portfolio Analysis'!$AC$2</c:f>
              <c:strCache>
                <c:ptCount val="1"/>
                <c:pt idx="0">
                  <c:v>ShRa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'Portfolio Analysis'!$Y$3:$Y$26</c:f>
              <c:numCache>
                <c:formatCode>yyyy\-mm\-dd;@</c:formatCode>
                <c:ptCount val="24"/>
                <c:pt idx="0">
                  <c:v>44926</c:v>
                </c:pt>
                <c:pt idx="1">
                  <c:v>44957</c:v>
                </c:pt>
                <c:pt idx="2">
                  <c:v>44985</c:v>
                </c:pt>
                <c:pt idx="3">
                  <c:v>45016</c:v>
                </c:pt>
                <c:pt idx="4">
                  <c:v>45044</c:v>
                </c:pt>
                <c:pt idx="5">
                  <c:v>45077</c:v>
                </c:pt>
                <c:pt idx="6">
                  <c:v>45107</c:v>
                </c:pt>
                <c:pt idx="7">
                  <c:v>45138</c:v>
                </c:pt>
                <c:pt idx="8">
                  <c:v>45169</c:v>
                </c:pt>
                <c:pt idx="9">
                  <c:v>45198</c:v>
                </c:pt>
                <c:pt idx="10">
                  <c:v>45230</c:v>
                </c:pt>
                <c:pt idx="11">
                  <c:v>45260</c:v>
                </c:pt>
                <c:pt idx="12">
                  <c:v>45289</c:v>
                </c:pt>
                <c:pt idx="13">
                  <c:v>45322</c:v>
                </c:pt>
                <c:pt idx="14">
                  <c:v>45351</c:v>
                </c:pt>
                <c:pt idx="15">
                  <c:v>45379</c:v>
                </c:pt>
                <c:pt idx="16">
                  <c:v>45412</c:v>
                </c:pt>
                <c:pt idx="17">
                  <c:v>45443</c:v>
                </c:pt>
                <c:pt idx="18">
                  <c:v>45471</c:v>
                </c:pt>
                <c:pt idx="19">
                  <c:v>45504</c:v>
                </c:pt>
                <c:pt idx="20">
                  <c:v>45534</c:v>
                </c:pt>
                <c:pt idx="21">
                  <c:v>45565</c:v>
                </c:pt>
                <c:pt idx="22">
                  <c:v>45596</c:v>
                </c:pt>
                <c:pt idx="23">
                  <c:v>45625</c:v>
                </c:pt>
              </c:numCache>
            </c:numRef>
          </c:cat>
          <c:val>
            <c:numRef>
              <c:f>'Portfolio Analysis'!$AC$3:$AC$26</c:f>
              <c:numCache>
                <c:formatCode>General</c:formatCode>
                <c:ptCount val="24"/>
                <c:pt idx="0">
                  <c:v>100</c:v>
                </c:pt>
                <c:pt idx="1">
                  <c:v>113.4549383875331</c:v>
                </c:pt>
                <c:pt idx="2">
                  <c:v>155.51502763265003</c:v>
                </c:pt>
                <c:pt idx="3">
                  <c:v>159.89271461783812</c:v>
                </c:pt>
                <c:pt idx="4">
                  <c:v>163.25107258365989</c:v>
                </c:pt>
                <c:pt idx="5">
                  <c:v>153.75537315170385</c:v>
                </c:pt>
                <c:pt idx="6">
                  <c:v>162.07082531511941</c:v>
                </c:pt>
                <c:pt idx="7">
                  <c:v>198.3369161166963</c:v>
                </c:pt>
                <c:pt idx="8">
                  <c:v>238.5193228793234</c:v>
                </c:pt>
                <c:pt idx="9">
                  <c:v>237.01717361864183</c:v>
                </c:pt>
                <c:pt idx="10">
                  <c:v>231.11587178214674</c:v>
                </c:pt>
                <c:pt idx="11">
                  <c:v>288.4120031129201</c:v>
                </c:pt>
                <c:pt idx="12">
                  <c:v>321.56653293379952</c:v>
                </c:pt>
                <c:pt idx="13">
                  <c:v>323.17597740071199</c:v>
                </c:pt>
                <c:pt idx="14">
                  <c:v>396.03006099600691</c:v>
                </c:pt>
                <c:pt idx="15">
                  <c:v>457.83265648227302</c:v>
                </c:pt>
                <c:pt idx="16">
                  <c:v>443.24034470038174</c:v>
                </c:pt>
                <c:pt idx="17">
                  <c:v>486.48068940076325</c:v>
                </c:pt>
                <c:pt idx="18">
                  <c:v>490.12875915951201</c:v>
                </c:pt>
                <c:pt idx="19">
                  <c:v>482.40343881709072</c:v>
                </c:pt>
                <c:pt idx="20">
                  <c:v>532.61802104282856</c:v>
                </c:pt>
                <c:pt idx="21">
                  <c:v>565.66523928402876</c:v>
                </c:pt>
                <c:pt idx="22">
                  <c:v>574.46354443565588</c:v>
                </c:pt>
                <c:pt idx="23">
                  <c:v>599.35622876261459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5D-4247-9545-10D96CBE7387}"/>
            </c:ext>
          </c:extLst>
        </c:ser>
        <c:ser>
          <c:idx val="4"/>
          <c:order val="4"/>
          <c:tx>
            <c:strRef>
              <c:f>'Portfolio Analysis'!$AD$2</c:f>
              <c:strCache>
                <c:ptCount val="1"/>
                <c:pt idx="0">
                  <c:v>OUR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'Portfolio Analysis'!$Y$3:$Y$26</c:f>
              <c:numCache>
                <c:formatCode>yyyy\-mm\-dd;@</c:formatCode>
                <c:ptCount val="24"/>
                <c:pt idx="0">
                  <c:v>44926</c:v>
                </c:pt>
                <c:pt idx="1">
                  <c:v>44957</c:v>
                </c:pt>
                <c:pt idx="2">
                  <c:v>44985</c:v>
                </c:pt>
                <c:pt idx="3">
                  <c:v>45016</c:v>
                </c:pt>
                <c:pt idx="4">
                  <c:v>45044</c:v>
                </c:pt>
                <c:pt idx="5">
                  <c:v>45077</c:v>
                </c:pt>
                <c:pt idx="6">
                  <c:v>45107</c:v>
                </c:pt>
                <c:pt idx="7">
                  <c:v>45138</c:v>
                </c:pt>
                <c:pt idx="8">
                  <c:v>45169</c:v>
                </c:pt>
                <c:pt idx="9">
                  <c:v>45198</c:v>
                </c:pt>
                <c:pt idx="10">
                  <c:v>45230</c:v>
                </c:pt>
                <c:pt idx="11">
                  <c:v>45260</c:v>
                </c:pt>
                <c:pt idx="12">
                  <c:v>45289</c:v>
                </c:pt>
                <c:pt idx="13">
                  <c:v>45322</c:v>
                </c:pt>
                <c:pt idx="14">
                  <c:v>45351</c:v>
                </c:pt>
                <c:pt idx="15">
                  <c:v>45379</c:v>
                </c:pt>
                <c:pt idx="16">
                  <c:v>45412</c:v>
                </c:pt>
                <c:pt idx="17">
                  <c:v>45443</c:v>
                </c:pt>
                <c:pt idx="18">
                  <c:v>45471</c:v>
                </c:pt>
                <c:pt idx="19">
                  <c:v>45504</c:v>
                </c:pt>
                <c:pt idx="20">
                  <c:v>45534</c:v>
                </c:pt>
                <c:pt idx="21">
                  <c:v>45565</c:v>
                </c:pt>
                <c:pt idx="22">
                  <c:v>45596</c:v>
                </c:pt>
                <c:pt idx="23">
                  <c:v>45625</c:v>
                </c:pt>
              </c:numCache>
            </c:numRef>
          </c:cat>
          <c:val>
            <c:numRef>
              <c:f>'Portfolio Analysis'!$AD$3:$AD$26</c:f>
              <c:numCache>
                <c:formatCode>General</c:formatCode>
                <c:ptCount val="24"/>
                <c:pt idx="0">
                  <c:v>100</c:v>
                </c:pt>
                <c:pt idx="1">
                  <c:v>107.58385470279212</c:v>
                </c:pt>
                <c:pt idx="2">
                  <c:v>125.32343157542196</c:v>
                </c:pt>
                <c:pt idx="3">
                  <c:v>127.97325830290039</c:v>
                </c:pt>
                <c:pt idx="4">
                  <c:v>130.30642704901572</c:v>
                </c:pt>
                <c:pt idx="5">
                  <c:v>124.22970271815682</c:v>
                </c:pt>
                <c:pt idx="6">
                  <c:v>128.25491115747354</c:v>
                </c:pt>
                <c:pt idx="7">
                  <c:v>138.7690321378754</c:v>
                </c:pt>
                <c:pt idx="8">
                  <c:v>148.23418381776349</c:v>
                </c:pt>
                <c:pt idx="9">
                  <c:v>150.35371833363476</c:v>
                </c:pt>
                <c:pt idx="10">
                  <c:v>150.41968718813106</c:v>
                </c:pt>
                <c:pt idx="11">
                  <c:v>160.88553674948173</c:v>
                </c:pt>
                <c:pt idx="12">
                  <c:v>173.19693208063609</c:v>
                </c:pt>
                <c:pt idx="13">
                  <c:v>175.29897395984304</c:v>
                </c:pt>
                <c:pt idx="14">
                  <c:v>189.08355524410553</c:v>
                </c:pt>
                <c:pt idx="15">
                  <c:v>206.72478547113096</c:v>
                </c:pt>
                <c:pt idx="16">
                  <c:v>209.78816866934861</c:v>
                </c:pt>
                <c:pt idx="17">
                  <c:v>221.24827984246951</c:v>
                </c:pt>
                <c:pt idx="18">
                  <c:v>214.53257394518167</c:v>
                </c:pt>
                <c:pt idx="19">
                  <c:v>214.27314562115316</c:v>
                </c:pt>
                <c:pt idx="20">
                  <c:v>223.25878704081822</c:v>
                </c:pt>
                <c:pt idx="21">
                  <c:v>218.63615347436971</c:v>
                </c:pt>
                <c:pt idx="22">
                  <c:v>219.38462525938976</c:v>
                </c:pt>
                <c:pt idx="23">
                  <c:v>221.50988074752888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11-460F-ACD9-50A4A195D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4746680"/>
        <c:axId val="864744384"/>
      </c:lineChart>
      <c:dateAx>
        <c:axId val="864746680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744384"/>
        <c:crosses val="autoZero"/>
        <c:auto val="1"/>
        <c:lblOffset val="100"/>
        <c:baseTimeUnit val="months"/>
      </c:dateAx>
      <c:valAx>
        <c:axId val="864744384"/>
        <c:scaling>
          <c:orientation val="minMax"/>
          <c:max val="180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74668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Calculation!$N$4</c:f>
              <c:strCache>
                <c:ptCount val="1"/>
                <c:pt idx="0">
                  <c:v>Portfolio's Weights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Calculation!$M$5:$M$12</c:f>
              <c:strCache>
                <c:ptCount val="8"/>
                <c:pt idx="0">
                  <c:v>BA</c:v>
                </c:pt>
                <c:pt idx="1">
                  <c:v>HSBA</c:v>
                </c:pt>
                <c:pt idx="2">
                  <c:v>BNC</c:v>
                </c:pt>
                <c:pt idx="3">
                  <c:v>KNOS</c:v>
                </c:pt>
                <c:pt idx="4">
                  <c:v>RR</c:v>
                </c:pt>
                <c:pt idx="5">
                  <c:v>JDW</c:v>
                </c:pt>
                <c:pt idx="6">
                  <c:v>SHEL</c:v>
                </c:pt>
                <c:pt idx="7">
                  <c:v>AZN</c:v>
                </c:pt>
              </c:strCache>
            </c:strRef>
          </c:cat>
          <c:val>
            <c:numRef>
              <c:f>Calculation!$N$5:$N$12</c:f>
              <c:numCache>
                <c:formatCode>0.00%</c:formatCode>
                <c:ptCount val="8"/>
                <c:pt idx="0">
                  <c:v>0.125</c:v>
                </c:pt>
                <c:pt idx="1">
                  <c:v>0.125</c:v>
                </c:pt>
                <c:pt idx="2">
                  <c:v>0.125</c:v>
                </c:pt>
                <c:pt idx="3">
                  <c:v>0.125</c:v>
                </c:pt>
                <c:pt idx="4">
                  <c:v>0.125</c:v>
                </c:pt>
                <c:pt idx="5">
                  <c:v>0.125</c:v>
                </c:pt>
                <c:pt idx="6">
                  <c:v>0.125</c:v>
                </c:pt>
                <c:pt idx="7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C-43F1-A789-5878E4841146}"/>
            </c:ext>
          </c:extLst>
        </c:ser>
        <c:ser>
          <c:idx val="1"/>
          <c:order val="1"/>
          <c:tx>
            <c:strRef>
              <c:f>Calculation!$Q$4</c:f>
              <c:strCache>
                <c:ptCount val="1"/>
                <c:pt idx="0">
                  <c:v>Risk Contribution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Calculation!$M$5:$M$12</c:f>
              <c:strCache>
                <c:ptCount val="8"/>
                <c:pt idx="0">
                  <c:v>BA</c:v>
                </c:pt>
                <c:pt idx="1">
                  <c:v>HSBA</c:v>
                </c:pt>
                <c:pt idx="2">
                  <c:v>BNC</c:v>
                </c:pt>
                <c:pt idx="3">
                  <c:v>KNOS</c:v>
                </c:pt>
                <c:pt idx="4">
                  <c:v>RR</c:v>
                </c:pt>
                <c:pt idx="5">
                  <c:v>JDW</c:v>
                </c:pt>
                <c:pt idx="6">
                  <c:v>SHEL</c:v>
                </c:pt>
                <c:pt idx="7">
                  <c:v>AZN</c:v>
                </c:pt>
              </c:strCache>
            </c:strRef>
          </c:cat>
          <c:val>
            <c:numRef>
              <c:f>Calculation!$Q$5:$Q$12</c:f>
              <c:numCache>
                <c:formatCode>0.00%</c:formatCode>
                <c:ptCount val="8"/>
                <c:pt idx="0">
                  <c:v>7.9474240684169653E-2</c:v>
                </c:pt>
                <c:pt idx="1">
                  <c:v>6.1899100064181478E-2</c:v>
                </c:pt>
                <c:pt idx="2">
                  <c:v>0.15772385973106887</c:v>
                </c:pt>
                <c:pt idx="3">
                  <c:v>0.11895977309065237</c:v>
                </c:pt>
                <c:pt idx="4">
                  <c:v>0.22971617795338165</c:v>
                </c:pt>
                <c:pt idx="5">
                  <c:v>0.19070954518884928</c:v>
                </c:pt>
                <c:pt idx="6">
                  <c:v>7.1952528934365698E-2</c:v>
                </c:pt>
                <c:pt idx="7">
                  <c:v>8.9564774353331114E-2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DC-43F1-A789-5878E4841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1279360"/>
        <c:axId val="521280896"/>
      </c:barChart>
      <c:catAx>
        <c:axId val="52127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280896"/>
        <c:crosses val="autoZero"/>
        <c:auto val="1"/>
        <c:lblAlgn val="ctr"/>
        <c:lblOffset val="100"/>
        <c:noMultiLvlLbl val="0"/>
      </c:catAx>
      <c:valAx>
        <c:axId val="52128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27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Calculation!$U$4</c:f>
              <c:strCache>
                <c:ptCount val="1"/>
                <c:pt idx="0">
                  <c:v>Portfolio's Weights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Calculation!$T$5:$T$12</c:f>
              <c:strCache>
                <c:ptCount val="8"/>
                <c:pt idx="0">
                  <c:v>BA</c:v>
                </c:pt>
                <c:pt idx="1">
                  <c:v>HSBA</c:v>
                </c:pt>
                <c:pt idx="2">
                  <c:v>BNC</c:v>
                </c:pt>
                <c:pt idx="3">
                  <c:v>KNOS</c:v>
                </c:pt>
                <c:pt idx="4">
                  <c:v>RR</c:v>
                </c:pt>
                <c:pt idx="5">
                  <c:v>JDW</c:v>
                </c:pt>
                <c:pt idx="6">
                  <c:v>SHEL</c:v>
                </c:pt>
                <c:pt idx="7">
                  <c:v>AZN</c:v>
                </c:pt>
              </c:strCache>
            </c:strRef>
          </c:cat>
          <c:val>
            <c:numRef>
              <c:f>Calculation!$U$5:$U$12</c:f>
              <c:numCache>
                <c:formatCode>0.00%</c:formatCode>
                <c:ptCount val="8"/>
                <c:pt idx="0">
                  <c:v>0.45354554461876889</c:v>
                </c:pt>
                <c:pt idx="1">
                  <c:v>0.39276681496466243</c:v>
                </c:pt>
                <c:pt idx="2">
                  <c:v>0</c:v>
                </c:pt>
                <c:pt idx="3">
                  <c:v>1.2528611368539578E-2</c:v>
                </c:pt>
                <c:pt idx="4">
                  <c:v>0</c:v>
                </c:pt>
                <c:pt idx="5">
                  <c:v>6.5352325170121017E-2</c:v>
                </c:pt>
                <c:pt idx="6">
                  <c:v>0</c:v>
                </c:pt>
                <c:pt idx="7">
                  <c:v>7.5806703877908069E-2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C5-4833-811E-FDB5BCE7ECDD}"/>
            </c:ext>
          </c:extLst>
        </c:ser>
        <c:ser>
          <c:idx val="1"/>
          <c:order val="1"/>
          <c:tx>
            <c:strRef>
              <c:f>Calculation!$X$4</c:f>
              <c:strCache>
                <c:ptCount val="1"/>
                <c:pt idx="0">
                  <c:v>Risk Contribution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Calculation!$T$5:$T$12</c:f>
              <c:strCache>
                <c:ptCount val="8"/>
                <c:pt idx="0">
                  <c:v>BA</c:v>
                </c:pt>
                <c:pt idx="1">
                  <c:v>HSBA</c:v>
                </c:pt>
                <c:pt idx="2">
                  <c:v>BNC</c:v>
                </c:pt>
                <c:pt idx="3">
                  <c:v>KNOS</c:v>
                </c:pt>
                <c:pt idx="4">
                  <c:v>RR</c:v>
                </c:pt>
                <c:pt idx="5">
                  <c:v>JDW</c:v>
                </c:pt>
                <c:pt idx="6">
                  <c:v>SHEL</c:v>
                </c:pt>
                <c:pt idx="7">
                  <c:v>AZN</c:v>
                </c:pt>
              </c:strCache>
            </c:strRef>
          </c:cat>
          <c:val>
            <c:numRef>
              <c:f>Calculation!$X$5:$X$12</c:f>
              <c:numCache>
                <c:formatCode>0.00%</c:formatCode>
                <c:ptCount val="8"/>
                <c:pt idx="0">
                  <c:v>0.45354559736946226</c:v>
                </c:pt>
                <c:pt idx="1">
                  <c:v>0.39276672284888153</c:v>
                </c:pt>
                <c:pt idx="2">
                  <c:v>0</c:v>
                </c:pt>
                <c:pt idx="3">
                  <c:v>1.2528616247787941E-2</c:v>
                </c:pt>
                <c:pt idx="4">
                  <c:v>0</c:v>
                </c:pt>
                <c:pt idx="5">
                  <c:v>6.5352357599263972E-2</c:v>
                </c:pt>
                <c:pt idx="6">
                  <c:v>0</c:v>
                </c:pt>
                <c:pt idx="7">
                  <c:v>7.5806705934604243E-2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C5-4833-811E-FDB5BCE7E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1279360"/>
        <c:axId val="521280896"/>
      </c:barChart>
      <c:catAx>
        <c:axId val="52127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280896"/>
        <c:crosses val="autoZero"/>
        <c:auto val="1"/>
        <c:lblAlgn val="ctr"/>
        <c:lblOffset val="100"/>
        <c:noMultiLvlLbl val="0"/>
      </c:catAx>
      <c:valAx>
        <c:axId val="52128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27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Calculation!$AB$4</c:f>
              <c:strCache>
                <c:ptCount val="1"/>
                <c:pt idx="0">
                  <c:v>Portfolio's Weights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Calculation!$AA$5:$AA$12</c:f>
              <c:strCache>
                <c:ptCount val="8"/>
                <c:pt idx="0">
                  <c:v>BA</c:v>
                </c:pt>
                <c:pt idx="1">
                  <c:v>HSBA</c:v>
                </c:pt>
                <c:pt idx="2">
                  <c:v>BNC</c:v>
                </c:pt>
                <c:pt idx="3">
                  <c:v>KNOS</c:v>
                </c:pt>
                <c:pt idx="4">
                  <c:v>RR</c:v>
                </c:pt>
                <c:pt idx="5">
                  <c:v>JDW</c:v>
                </c:pt>
                <c:pt idx="6">
                  <c:v>SHEL</c:v>
                </c:pt>
                <c:pt idx="7">
                  <c:v>AZN</c:v>
                </c:pt>
              </c:strCache>
            </c:strRef>
          </c:cat>
          <c:val>
            <c:numRef>
              <c:f>Calculation!$AB$5:$AB$12</c:f>
              <c:numCache>
                <c:formatCode>0.00%</c:formatCode>
                <c:ptCount val="8"/>
                <c:pt idx="0">
                  <c:v>0.17162465721442052</c:v>
                </c:pt>
                <c:pt idx="1">
                  <c:v>0.16986704103089861</c:v>
                </c:pt>
                <c:pt idx="2">
                  <c:v>9.4048457299412261E-2</c:v>
                </c:pt>
                <c:pt idx="3">
                  <c:v>0.11307857571534996</c:v>
                </c:pt>
                <c:pt idx="4">
                  <c:v>7.6722923592112205E-2</c:v>
                </c:pt>
                <c:pt idx="5">
                  <c:v>9.186270895906104E-2</c:v>
                </c:pt>
                <c:pt idx="6">
                  <c:v>0.14730211140537616</c:v>
                </c:pt>
                <c:pt idx="7">
                  <c:v>0.13549352478336932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E-4AA3-B398-540AC1295DE5}"/>
            </c:ext>
          </c:extLst>
        </c:ser>
        <c:ser>
          <c:idx val="1"/>
          <c:order val="1"/>
          <c:tx>
            <c:strRef>
              <c:f>Calculation!$AE$4</c:f>
              <c:strCache>
                <c:ptCount val="1"/>
                <c:pt idx="0">
                  <c:v>Risk Contribution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Calculation!$AA$5:$AA$12</c:f>
              <c:strCache>
                <c:ptCount val="8"/>
                <c:pt idx="0">
                  <c:v>BA</c:v>
                </c:pt>
                <c:pt idx="1">
                  <c:v>HSBA</c:v>
                </c:pt>
                <c:pt idx="2">
                  <c:v>BNC</c:v>
                </c:pt>
                <c:pt idx="3">
                  <c:v>KNOS</c:v>
                </c:pt>
                <c:pt idx="4">
                  <c:v>RR</c:v>
                </c:pt>
                <c:pt idx="5">
                  <c:v>JDW</c:v>
                </c:pt>
                <c:pt idx="6">
                  <c:v>SHEL</c:v>
                </c:pt>
                <c:pt idx="7">
                  <c:v>AZN</c:v>
                </c:pt>
              </c:strCache>
            </c:strRef>
          </c:cat>
          <c:val>
            <c:numRef>
              <c:f>Calculation!$AE$5:$AE$12</c:f>
              <c:numCache>
                <c:formatCode>0.00%</c:formatCode>
                <c:ptCount val="8"/>
                <c:pt idx="0">
                  <c:v>0.12500243099444189</c:v>
                </c:pt>
                <c:pt idx="1">
                  <c:v>0.12500313281459438</c:v>
                </c:pt>
                <c:pt idx="2">
                  <c:v>0.12500162016654653</c:v>
                </c:pt>
                <c:pt idx="3">
                  <c:v>0.12500161924371261</c:v>
                </c:pt>
                <c:pt idx="4">
                  <c:v>0.12500144383478198</c:v>
                </c:pt>
                <c:pt idx="5">
                  <c:v>0.12500183332194986</c:v>
                </c:pt>
                <c:pt idx="6">
                  <c:v>0.12498598900001297</c:v>
                </c:pt>
                <c:pt idx="7">
                  <c:v>0.1250019306239597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AE-4AA3-B398-540AC1295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1279360"/>
        <c:axId val="521280896"/>
      </c:barChart>
      <c:catAx>
        <c:axId val="52127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280896"/>
        <c:crosses val="autoZero"/>
        <c:auto val="1"/>
        <c:lblAlgn val="ctr"/>
        <c:lblOffset val="100"/>
        <c:noMultiLvlLbl val="0"/>
      </c:catAx>
      <c:valAx>
        <c:axId val="52128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27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Calculation!$AI$4</c:f>
              <c:strCache>
                <c:ptCount val="1"/>
                <c:pt idx="0">
                  <c:v>Portfolio's Weights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Calculation!$AH$5:$AH$12</c:f>
              <c:strCache>
                <c:ptCount val="8"/>
                <c:pt idx="0">
                  <c:v>BA</c:v>
                </c:pt>
                <c:pt idx="1">
                  <c:v>HSBA</c:v>
                </c:pt>
                <c:pt idx="2">
                  <c:v>BNC</c:v>
                </c:pt>
                <c:pt idx="3">
                  <c:v>KNOS</c:v>
                </c:pt>
                <c:pt idx="4">
                  <c:v>RR</c:v>
                </c:pt>
                <c:pt idx="5">
                  <c:v>JDW</c:v>
                </c:pt>
                <c:pt idx="6">
                  <c:v>SHEL</c:v>
                </c:pt>
                <c:pt idx="7">
                  <c:v>AZN</c:v>
                </c:pt>
              </c:strCache>
            </c:strRef>
          </c:cat>
          <c:val>
            <c:numRef>
              <c:f>Calculation!$AI$5:$AI$12</c:f>
              <c:numCache>
                <c:formatCode>0.00%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48-4C2D-9BF1-C8FBBD83499B}"/>
            </c:ext>
          </c:extLst>
        </c:ser>
        <c:ser>
          <c:idx val="1"/>
          <c:order val="1"/>
          <c:tx>
            <c:strRef>
              <c:f>Calculation!$AL$4</c:f>
              <c:strCache>
                <c:ptCount val="1"/>
                <c:pt idx="0">
                  <c:v>Risk Contribution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Calculation!$AH$5:$AH$12</c:f>
              <c:strCache>
                <c:ptCount val="8"/>
                <c:pt idx="0">
                  <c:v>BA</c:v>
                </c:pt>
                <c:pt idx="1">
                  <c:v>HSBA</c:v>
                </c:pt>
                <c:pt idx="2">
                  <c:v>BNC</c:v>
                </c:pt>
                <c:pt idx="3">
                  <c:v>KNOS</c:v>
                </c:pt>
                <c:pt idx="4">
                  <c:v>RR</c:v>
                </c:pt>
                <c:pt idx="5">
                  <c:v>JDW</c:v>
                </c:pt>
                <c:pt idx="6">
                  <c:v>SHEL</c:v>
                </c:pt>
                <c:pt idx="7">
                  <c:v>AZN</c:v>
                </c:pt>
              </c:strCache>
            </c:strRef>
          </c:cat>
          <c:val>
            <c:numRef>
              <c:f>Calculation!$AL$5:$AL$12</c:f>
              <c:numCache>
                <c:formatCode>0.00%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48-4C2D-9BF1-C8FBBD834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5053632"/>
        <c:axId val="1605049312"/>
      </c:barChart>
      <c:catAx>
        <c:axId val="160505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049312"/>
        <c:crosses val="autoZero"/>
        <c:auto val="1"/>
        <c:lblAlgn val="ctr"/>
        <c:lblOffset val="100"/>
        <c:noMultiLvlLbl val="0"/>
      </c:catAx>
      <c:valAx>
        <c:axId val="160504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05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</xdr:colOff>
      <xdr:row>8</xdr:row>
      <xdr:rowOff>49530</xdr:rowOff>
    </xdr:from>
    <xdr:to>
      <xdr:col>10</xdr:col>
      <xdr:colOff>388620</xdr:colOff>
      <xdr:row>21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5584A2-D88D-1B61-FA47-DA560255F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335280</xdr:colOff>
      <xdr:row>26</xdr:row>
      <xdr:rowOff>72390</xdr:rowOff>
    </xdr:from>
    <xdr:to>
      <xdr:col>8</xdr:col>
      <xdr:colOff>419100</xdr:colOff>
      <xdr:row>40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138F20-B73D-3086-B6A6-D279D6E66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601980</xdr:colOff>
      <xdr:row>52</xdr:row>
      <xdr:rowOff>110490</xdr:rowOff>
    </xdr:from>
    <xdr:to>
      <xdr:col>36</xdr:col>
      <xdr:colOff>297180</xdr:colOff>
      <xdr:row>67</xdr:row>
      <xdr:rowOff>110490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46D345-79E5-E724-25A2-1217A44335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714374</xdr:colOff>
      <xdr:row>29</xdr:row>
      <xdr:rowOff>28572</xdr:rowOff>
    </xdr:from>
    <xdr:to>
      <xdr:col>21</xdr:col>
      <xdr:colOff>738187</xdr:colOff>
      <xdr:row>55</xdr:row>
      <xdr:rowOff>238123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A6F803-E7B0-4B12-9F85-84552A3B1B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23811</xdr:colOff>
      <xdr:row>14</xdr:row>
      <xdr:rowOff>190499</xdr:rowOff>
    </xdr:from>
    <xdr:to>
      <xdr:col>17</xdr:col>
      <xdr:colOff>23812</xdr:colOff>
      <xdr:row>41</xdr:row>
      <xdr:rowOff>333375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37FFE8-83C2-47DB-A323-DFFE1375A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1166812</xdr:colOff>
      <xdr:row>14</xdr:row>
      <xdr:rowOff>47623</xdr:rowOff>
    </xdr:from>
    <xdr:to>
      <xdr:col>23</xdr:col>
      <xdr:colOff>3190875</xdr:colOff>
      <xdr:row>43</xdr:row>
      <xdr:rowOff>47623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5FC438-BCDB-4407-8CCB-3083DEE7A3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214313</xdr:colOff>
      <xdr:row>14</xdr:row>
      <xdr:rowOff>261936</xdr:rowOff>
    </xdr:from>
    <xdr:to>
      <xdr:col>31</xdr:col>
      <xdr:colOff>166689</xdr:colOff>
      <xdr:row>40</xdr:row>
      <xdr:rowOff>261937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921E20-9A49-4E21-83B4-999849798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342900</xdr:colOff>
      <xdr:row>15</xdr:row>
      <xdr:rowOff>38100</xdr:rowOff>
    </xdr:from>
    <xdr:to>
      <xdr:col>37</xdr:col>
      <xdr:colOff>1085849</xdr:colOff>
      <xdr:row>39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2224EF5-6539-11B6-0500-14B583DAD9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388621</xdr:colOff>
      <xdr:row>20</xdr:row>
      <xdr:rowOff>76201</xdr:rowOff>
    </xdr:from>
    <xdr:to>
      <xdr:col>20</xdr:col>
      <xdr:colOff>419101</xdr:colOff>
      <xdr:row>38</xdr:row>
      <xdr:rowOff>78445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FB3269-77DF-1491-3B92-EBBD0255E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2381" y="3733801"/>
          <a:ext cx="7551420" cy="329408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37</xdr:col>
      <xdr:colOff>396886</xdr:colOff>
      <xdr:row>55</xdr:row>
      <xdr:rowOff>135631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FDDE094-6FD3-1A4F-020D-B4E83C360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19060" y="7498080"/>
          <a:ext cx="18281026" cy="26959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373380</xdr:colOff>
      <xdr:row>33</xdr:row>
      <xdr:rowOff>38101</xdr:rowOff>
    </xdr:from>
    <xdr:to>
      <xdr:col>18</xdr:col>
      <xdr:colOff>433019</xdr:colOff>
      <xdr:row>49</xdr:row>
      <xdr:rowOff>121921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2FF999-C3E1-2B1B-77D0-A1E11A75B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55280" y="6073141"/>
          <a:ext cx="7953959" cy="300990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51</xdr:row>
      <xdr:rowOff>15240</xdr:rowOff>
    </xdr:from>
    <xdr:to>
      <xdr:col>30</xdr:col>
      <xdr:colOff>335280</xdr:colOff>
      <xdr:row>63</xdr:row>
      <xdr:rowOff>76200</xdr:rowOff>
    </xdr:to>
    <xdr:pic>
      <xdr:nvPicPr>
        <xdr:cNvPr id="4" name="Picture 3" descr="Picture">
          <a:extLst>
            <a:ext uri="{FF2B5EF4-FFF2-40B4-BE49-F238E27FC236}">
              <a16:creationId xmlns:a16="http://schemas.microsoft.com/office/drawing/2014/main" id="{2592159D-5919-80A2-0514-58ADDEECE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5580" y="9342120"/>
          <a:ext cx="15240000" cy="2270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205740</xdr:colOff>
      <xdr:row>17</xdr:row>
      <xdr:rowOff>15240</xdr:rowOff>
    </xdr:from>
    <xdr:to>
      <xdr:col>19</xdr:col>
      <xdr:colOff>161825</xdr:colOff>
      <xdr:row>36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11FCF3-1A64-C449-B103-A174458F0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00700" y="3124200"/>
          <a:ext cx="8261885" cy="35890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36</xdr:col>
      <xdr:colOff>488326</xdr:colOff>
      <xdr:row>55</xdr:row>
      <xdr:rowOff>19436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2471D2-B456-E6D7-A0DC-796BE2CCE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82740" y="7315200"/>
          <a:ext cx="18281026" cy="276263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99060</xdr:colOff>
      <xdr:row>27</xdr:row>
      <xdr:rowOff>22861</xdr:rowOff>
    </xdr:from>
    <xdr:to>
      <xdr:col>17</xdr:col>
      <xdr:colOff>541020</xdr:colOff>
      <xdr:row>42</xdr:row>
      <xdr:rowOff>160021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1263D3-4383-3234-076E-C90BE31FB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3480" y="4960621"/>
          <a:ext cx="7437120" cy="2880360"/>
        </a:xfrm>
        <a:prstGeom prst="rect">
          <a:avLst/>
        </a:prstGeom>
      </xdr:spPr>
    </xdr:pic>
    <xdr:clientData/>
  </xdr:twoCellAnchor>
  <xdr:twoCellAnchor editAs="oneCell">
    <xdr:from>
      <xdr:col>6</xdr:col>
      <xdr:colOff>83820</xdr:colOff>
      <xdr:row>43</xdr:row>
      <xdr:rowOff>129540</xdr:rowOff>
    </xdr:from>
    <xdr:to>
      <xdr:col>20</xdr:col>
      <xdr:colOff>442606</xdr:colOff>
      <xdr:row>58</xdr:row>
      <xdr:rowOff>44186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00CC76-18AA-8E46-CAA1-D5000602BD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4392"/>
        <a:stretch>
          <a:fillRect/>
        </a:stretch>
      </xdr:blipFill>
      <xdr:spPr>
        <a:xfrm>
          <a:off x="4968240" y="8176260"/>
          <a:ext cx="10165726" cy="265784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647700</xdr:colOff>
      <xdr:row>20</xdr:row>
      <xdr:rowOff>68581</xdr:rowOff>
    </xdr:from>
    <xdr:to>
      <xdr:col>18</xdr:col>
      <xdr:colOff>263723</xdr:colOff>
      <xdr:row>37</xdr:row>
      <xdr:rowOff>160021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02D9AB-4151-6C3C-3C1F-BE6DFAC59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5380" y="3726181"/>
          <a:ext cx="8379023" cy="3200400"/>
        </a:xfrm>
        <a:prstGeom prst="rect">
          <a:avLst/>
        </a:prstGeom>
      </xdr:spPr>
    </xdr:pic>
    <xdr:clientData/>
  </xdr:twoCellAnchor>
  <xdr:twoCellAnchor editAs="oneCell">
    <xdr:from>
      <xdr:col>5</xdr:col>
      <xdr:colOff>609600</xdr:colOff>
      <xdr:row>40</xdr:row>
      <xdr:rowOff>45720</xdr:rowOff>
    </xdr:from>
    <xdr:to>
      <xdr:col>21</xdr:col>
      <xdr:colOff>242580</xdr:colOff>
      <xdr:row>54</xdr:row>
      <xdr:rowOff>143246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899745-72C4-E8A9-C5CE-1A40C5582E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4040"/>
        <a:stretch>
          <a:fillRect/>
        </a:stretch>
      </xdr:blipFill>
      <xdr:spPr>
        <a:xfrm>
          <a:off x="4907280" y="7360920"/>
          <a:ext cx="10224780" cy="265784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609601</xdr:colOff>
      <xdr:row>19</xdr:row>
      <xdr:rowOff>30480</xdr:rowOff>
    </xdr:from>
    <xdr:to>
      <xdr:col>19</xdr:col>
      <xdr:colOff>213293</xdr:colOff>
      <xdr:row>36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CF6D5A-EE78-EE7E-CC40-E22D298CB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78781" y="3505200"/>
          <a:ext cx="8602912" cy="3253740"/>
        </a:xfrm>
        <a:prstGeom prst="rect">
          <a:avLst/>
        </a:prstGeom>
      </xdr:spPr>
    </xdr:pic>
    <xdr:clientData/>
  </xdr:twoCellAnchor>
  <xdr:twoCellAnchor editAs="oneCell">
    <xdr:from>
      <xdr:col>5</xdr:col>
      <xdr:colOff>754380</xdr:colOff>
      <xdr:row>38</xdr:row>
      <xdr:rowOff>68580</xdr:rowOff>
    </xdr:from>
    <xdr:to>
      <xdr:col>35</xdr:col>
      <xdr:colOff>282586</xdr:colOff>
      <xdr:row>52</xdr:row>
      <xdr:rowOff>175632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FA1CA5-64B0-478A-21D6-E4502FC1B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23560" y="7018020"/>
          <a:ext cx="18281026" cy="266737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259080</xdr:colOff>
      <xdr:row>18</xdr:row>
      <xdr:rowOff>15241</xdr:rowOff>
    </xdr:from>
    <xdr:to>
      <xdr:col>16</xdr:col>
      <xdr:colOff>89734</xdr:colOff>
      <xdr:row>35</xdr:row>
      <xdr:rowOff>22861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9D5D42-0D48-F152-7FA5-FCD5CB7AD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88380" y="3307081"/>
          <a:ext cx="8258374" cy="311658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30480</xdr:rowOff>
    </xdr:from>
    <xdr:to>
      <xdr:col>33</xdr:col>
      <xdr:colOff>328301</xdr:colOff>
      <xdr:row>51</xdr:row>
      <xdr:rowOff>21337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1220B3-1EBE-AA6D-EB1B-E6F817A20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15740" y="6614160"/>
          <a:ext cx="18242921" cy="273405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426721</xdr:colOff>
      <xdr:row>17</xdr:row>
      <xdr:rowOff>83821</xdr:rowOff>
    </xdr:from>
    <xdr:to>
      <xdr:col>19</xdr:col>
      <xdr:colOff>205933</xdr:colOff>
      <xdr:row>35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70FFF6-9D6B-6B41-E959-7575E497E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95901" y="3192781"/>
          <a:ext cx="8633652" cy="3284220"/>
        </a:xfrm>
        <a:prstGeom prst="rect">
          <a:avLst/>
        </a:prstGeom>
      </xdr:spPr>
    </xdr:pic>
    <xdr:clientData/>
  </xdr:twoCellAnchor>
  <xdr:twoCellAnchor editAs="oneCell">
    <xdr:from>
      <xdr:col>5</xdr:col>
      <xdr:colOff>434340</xdr:colOff>
      <xdr:row>37</xdr:row>
      <xdr:rowOff>38100</xdr:rowOff>
    </xdr:from>
    <xdr:to>
      <xdr:col>35</xdr:col>
      <xdr:colOff>107326</xdr:colOff>
      <xdr:row>52</xdr:row>
      <xdr:rowOff>378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381C87-6A0B-258F-0144-868EE8624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03520" y="6804660"/>
          <a:ext cx="18281026" cy="270547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E6D72-9E1D-4E35-B857-5341C7CB4275}">
  <sheetPr>
    <tabColor theme="5"/>
  </sheetPr>
  <dimension ref="B1:I28"/>
  <sheetViews>
    <sheetView zoomScaleNormal="100" workbookViewId="0">
      <selection activeCell="G5" sqref="G5"/>
    </sheetView>
  </sheetViews>
  <sheetFormatPr defaultRowHeight="14.4" x14ac:dyDescent="0.3"/>
  <cols>
    <col min="1" max="1" width="2.77734375" style="90" customWidth="1"/>
    <col min="2" max="3" width="15.77734375" style="90" customWidth="1"/>
    <col min="4" max="4" width="10" style="90" bestFit="1" customWidth="1"/>
    <col min="5" max="5" width="8.88671875" style="90"/>
    <col min="6" max="6" width="19.5546875" style="90" bestFit="1" customWidth="1"/>
    <col min="7" max="7" width="8.109375" style="90" bestFit="1" customWidth="1"/>
    <col min="8" max="8" width="18" style="90" bestFit="1" customWidth="1"/>
    <col min="9" max="9" width="12" style="90" bestFit="1" customWidth="1"/>
    <col min="10" max="16384" width="8.88671875" style="90"/>
  </cols>
  <sheetData>
    <row r="1" spans="2:9" x14ac:dyDescent="0.3">
      <c r="B1" s="89" t="s">
        <v>0</v>
      </c>
    </row>
    <row r="2" spans="2:9" x14ac:dyDescent="0.3">
      <c r="B2" s="91" t="s">
        <v>202</v>
      </c>
      <c r="C2" s="92"/>
      <c r="D2" s="92"/>
      <c r="E2" s="92"/>
      <c r="F2" s="73"/>
      <c r="G2" s="74"/>
    </row>
    <row r="3" spans="2:9" x14ac:dyDescent="0.3">
      <c r="B3" s="94" t="s">
        <v>216</v>
      </c>
      <c r="C3" s="95">
        <f>'25''_Feb_May'!AB84</f>
        <v>0.35971740100398786</v>
      </c>
      <c r="F3" s="90" t="s">
        <v>215</v>
      </c>
      <c r="G3" s="96">
        <f>(1+C3)^(252/80)-1</f>
        <v>1.6324689946502291</v>
      </c>
    </row>
    <row r="4" spans="2:9" x14ac:dyDescent="0.3">
      <c r="B4" s="94" t="s">
        <v>212</v>
      </c>
      <c r="C4" s="95">
        <f>'25''_Feb_May'!AB85</f>
        <v>0.30530643154074094</v>
      </c>
      <c r="F4" s="90" t="s">
        <v>214</v>
      </c>
      <c r="G4" s="96">
        <f>C4*SQRT(252/80)</f>
        <v>0.54186516218653935</v>
      </c>
    </row>
    <row r="5" spans="2:9" x14ac:dyDescent="0.3">
      <c r="B5" s="97" t="s">
        <v>213</v>
      </c>
      <c r="C5" s="98">
        <f>'25''_Feb_May'!AB86</f>
        <v>0.04</v>
      </c>
      <c r="D5" s="99"/>
      <c r="E5" s="99"/>
      <c r="F5" s="99" t="s">
        <v>99</v>
      </c>
      <c r="G5" s="100">
        <f>(G3-C5)/G4</f>
        <v>2.9388658023783689</v>
      </c>
    </row>
    <row r="6" spans="2:9" x14ac:dyDescent="0.3">
      <c r="C6" s="101"/>
    </row>
    <row r="9" spans="2:9" x14ac:dyDescent="0.3">
      <c r="B9" s="91" t="s">
        <v>2</v>
      </c>
      <c r="C9" s="102" t="s">
        <v>1</v>
      </c>
      <c r="D9" s="102" t="s">
        <v>4</v>
      </c>
      <c r="E9" s="103" t="s">
        <v>16</v>
      </c>
    </row>
    <row r="10" spans="2:9" x14ac:dyDescent="0.3">
      <c r="B10" s="94" t="s">
        <v>18</v>
      </c>
      <c r="C10" s="90" t="s">
        <v>20</v>
      </c>
      <c r="D10" s="90" t="s">
        <v>10</v>
      </c>
      <c r="E10" s="96">
        <f>'25''_Feb_May'!V2</f>
        <v>0.3</v>
      </c>
      <c r="F10" s="95"/>
      <c r="I10" s="95"/>
    </row>
    <row r="11" spans="2:9" x14ac:dyDescent="0.3">
      <c r="B11" s="94" t="s">
        <v>3</v>
      </c>
      <c r="C11" s="90" t="s">
        <v>27</v>
      </c>
      <c r="D11" s="90" t="s">
        <v>9</v>
      </c>
      <c r="E11" s="96">
        <f>'25''_Feb_May'!V3</f>
        <v>0.15</v>
      </c>
      <c r="F11" s="95"/>
      <c r="I11" s="95"/>
    </row>
    <row r="12" spans="2:9" x14ac:dyDescent="0.3">
      <c r="B12" s="94" t="s">
        <v>5</v>
      </c>
      <c r="C12" s="90" t="s">
        <v>21</v>
      </c>
      <c r="D12" s="90" t="s">
        <v>9</v>
      </c>
      <c r="E12" s="96">
        <f>'25''_Feb_May'!V4</f>
        <v>0.1</v>
      </c>
      <c r="F12" s="95"/>
      <c r="I12" s="95"/>
    </row>
    <row r="13" spans="2:9" x14ac:dyDescent="0.3">
      <c r="B13" s="94" t="s">
        <v>19</v>
      </c>
      <c r="C13" s="90" t="s">
        <v>22</v>
      </c>
      <c r="D13" s="90" t="s">
        <v>6</v>
      </c>
      <c r="E13" s="96">
        <f>'25''_Feb_May'!V5</f>
        <v>0.02</v>
      </c>
      <c r="F13" s="95"/>
      <c r="I13" s="101"/>
    </row>
    <row r="14" spans="2:9" x14ac:dyDescent="0.3">
      <c r="B14" s="94" t="s">
        <v>11</v>
      </c>
      <c r="C14" s="90" t="s">
        <v>23</v>
      </c>
      <c r="D14" s="90" t="s">
        <v>10</v>
      </c>
      <c r="E14" s="96">
        <f>'25''_Feb_May'!V6</f>
        <v>0.3</v>
      </c>
      <c r="F14" s="95"/>
    </row>
    <row r="15" spans="2:9" x14ac:dyDescent="0.3">
      <c r="B15" s="94" t="s">
        <v>12</v>
      </c>
      <c r="C15" s="90" t="s">
        <v>24</v>
      </c>
      <c r="D15" s="90" t="s">
        <v>8</v>
      </c>
      <c r="E15" s="96">
        <f>'25''_Feb_May'!V7</f>
        <v>0.05</v>
      </c>
      <c r="F15" s="95"/>
    </row>
    <row r="16" spans="2:9" x14ac:dyDescent="0.3">
      <c r="B16" s="94" t="s">
        <v>14</v>
      </c>
      <c r="C16" s="90" t="s">
        <v>25</v>
      </c>
      <c r="D16" s="90" t="s">
        <v>7</v>
      </c>
      <c r="E16" s="96">
        <f>'25''_Feb_May'!V8</f>
        <v>0.03</v>
      </c>
      <c r="F16" s="95"/>
    </row>
    <row r="17" spans="2:6" x14ac:dyDescent="0.3">
      <c r="B17" s="97" t="s">
        <v>13</v>
      </c>
      <c r="C17" s="99" t="s">
        <v>26</v>
      </c>
      <c r="D17" s="99" t="s">
        <v>15</v>
      </c>
      <c r="E17" s="104">
        <f>'25''_Feb_May'!V9</f>
        <v>0.05</v>
      </c>
      <c r="F17" s="95"/>
    </row>
    <row r="21" spans="2:6" x14ac:dyDescent="0.3">
      <c r="B21" s="91" t="s">
        <v>4</v>
      </c>
      <c r="C21" s="93"/>
    </row>
    <row r="22" spans="2:6" x14ac:dyDescent="0.3">
      <c r="B22" s="94" t="s">
        <v>6</v>
      </c>
      <c r="C22" s="96">
        <f>SUMIF($D$10:$D$17,B22,$E$10:$E$17)</f>
        <v>0.02</v>
      </c>
    </row>
    <row r="23" spans="2:6" x14ac:dyDescent="0.3">
      <c r="B23" s="94" t="s">
        <v>9</v>
      </c>
      <c r="C23" s="96">
        <f t="shared" ref="C23:C27" si="0">SUMIF($D$10:$D$17,B23,$E$10:$E$17)</f>
        <v>0.25</v>
      </c>
    </row>
    <row r="24" spans="2:6" x14ac:dyDescent="0.3">
      <c r="B24" s="94" t="s">
        <v>10</v>
      </c>
      <c r="C24" s="96">
        <f t="shared" si="0"/>
        <v>0.6</v>
      </c>
    </row>
    <row r="25" spans="2:6" x14ac:dyDescent="0.3">
      <c r="B25" s="94" t="s">
        <v>8</v>
      </c>
      <c r="C25" s="96">
        <f t="shared" si="0"/>
        <v>0.05</v>
      </c>
    </row>
    <row r="26" spans="2:6" x14ac:dyDescent="0.3">
      <c r="B26" s="94" t="s">
        <v>7</v>
      </c>
      <c r="C26" s="96">
        <f t="shared" si="0"/>
        <v>0.03</v>
      </c>
    </row>
    <row r="27" spans="2:6" x14ac:dyDescent="0.3">
      <c r="B27" s="94" t="s">
        <v>15</v>
      </c>
      <c r="C27" s="96">
        <f t="shared" si="0"/>
        <v>0.05</v>
      </c>
    </row>
    <row r="28" spans="2:6" x14ac:dyDescent="0.3">
      <c r="B28" s="97" t="s">
        <v>17</v>
      </c>
      <c r="C28" s="104">
        <f>SUM(C22:C27)</f>
        <v>1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3CA13-FF28-43C7-99EF-991413A9E875}">
  <sheetPr>
    <tabColor theme="2" tint="-9.9978637043366805E-2"/>
  </sheetPr>
  <dimension ref="A1:AB106"/>
  <sheetViews>
    <sheetView topLeftCell="S40" workbookViewId="0">
      <selection activeCell="AA88" sqref="AA88"/>
    </sheetView>
  </sheetViews>
  <sheetFormatPr defaultRowHeight="14.4" x14ac:dyDescent="0.3"/>
  <cols>
    <col min="1" max="1" width="18.109375" bestFit="1" customWidth="1"/>
    <col min="11" max="11" width="11.21875" bestFit="1" customWidth="1"/>
    <col min="21" max="21" width="14.88671875" bestFit="1" customWidth="1"/>
    <col min="24" max="24" width="19.21875" bestFit="1" customWidth="1"/>
    <col min="27" max="27" width="19.21875" bestFit="1" customWidth="1"/>
    <col min="28" max="28" width="10.109375" bestFit="1" customWidth="1"/>
  </cols>
  <sheetData>
    <row r="1" spans="1:28" x14ac:dyDescent="0.3">
      <c r="A1" s="4" t="s">
        <v>38</v>
      </c>
      <c r="B1" s="4" t="s">
        <v>31</v>
      </c>
      <c r="C1" s="4" t="s">
        <v>33</v>
      </c>
      <c r="D1" s="4" t="s">
        <v>32</v>
      </c>
      <c r="E1" s="4" t="s">
        <v>35</v>
      </c>
      <c r="F1" s="4" t="s">
        <v>36</v>
      </c>
      <c r="G1" s="4" t="s">
        <v>34</v>
      </c>
      <c r="H1" s="4" t="s">
        <v>37</v>
      </c>
      <c r="I1" s="4" t="s">
        <v>30</v>
      </c>
      <c r="K1" s="4" t="s">
        <v>203</v>
      </c>
      <c r="L1" s="4" t="s">
        <v>31</v>
      </c>
      <c r="M1" s="4" t="s">
        <v>33</v>
      </c>
      <c r="N1" s="4" t="s">
        <v>32</v>
      </c>
      <c r="O1" s="4" t="s">
        <v>35</v>
      </c>
      <c r="P1" s="4" t="s">
        <v>36</v>
      </c>
      <c r="Q1" s="4" t="s">
        <v>34</v>
      </c>
      <c r="R1" s="4" t="s">
        <v>37</v>
      </c>
      <c r="S1" s="4" t="s">
        <v>30</v>
      </c>
      <c r="U1" s="88" t="s">
        <v>208</v>
      </c>
      <c r="V1" s="88" t="s">
        <v>207</v>
      </c>
      <c r="X1" s="88" t="s">
        <v>209</v>
      </c>
      <c r="Y1" s="88" t="s">
        <v>207</v>
      </c>
      <c r="AA1" s="88" t="s">
        <v>174</v>
      </c>
      <c r="AB1" s="88" t="s">
        <v>207</v>
      </c>
    </row>
    <row r="2" spans="1:28" x14ac:dyDescent="0.3">
      <c r="A2" s="54">
        <v>45691</v>
      </c>
      <c r="B2">
        <v>1230.854370117188</v>
      </c>
      <c r="C2">
        <v>821.5281982421875</v>
      </c>
      <c r="D2">
        <v>400.4193115234375</v>
      </c>
      <c r="E2">
        <v>801</v>
      </c>
      <c r="F2">
        <v>595.3507080078125</v>
      </c>
      <c r="G2">
        <v>611.46258544921875</v>
      </c>
      <c r="H2">
        <v>2626.72412109375</v>
      </c>
      <c r="I2">
        <v>11274.3818359375</v>
      </c>
      <c r="K2" s="54">
        <v>45691</v>
      </c>
      <c r="U2" t="s">
        <v>20</v>
      </c>
      <c r="V2" s="2">
        <f>'Portfolio Analysis'!P3</f>
        <v>0.3</v>
      </c>
      <c r="X2" s="54">
        <v>45691</v>
      </c>
      <c r="Y2" s="2"/>
      <c r="AA2" s="54">
        <v>45691</v>
      </c>
      <c r="AB2" s="67">
        <v>100</v>
      </c>
    </row>
    <row r="3" spans="1:28" x14ac:dyDescent="0.3">
      <c r="A3" s="54">
        <v>45692</v>
      </c>
      <c r="B3">
        <v>1210.356811523438</v>
      </c>
      <c r="C3">
        <v>829.1275634765625</v>
      </c>
      <c r="D3">
        <v>421.41506958007813</v>
      </c>
      <c r="E3">
        <v>796</v>
      </c>
      <c r="F3">
        <v>593.55078125</v>
      </c>
      <c r="G3">
        <v>606.462890625</v>
      </c>
      <c r="H3">
        <v>2651.721435546875</v>
      </c>
      <c r="I3">
        <v>11028.4169921875</v>
      </c>
      <c r="K3" s="54">
        <v>45692</v>
      </c>
      <c r="L3" s="2">
        <f>B3/B2-1</f>
        <v>-1.6653114366241728E-2</v>
      </c>
      <c r="M3" s="2">
        <f t="shared" ref="M3:S18" si="0">C3/C2-1</f>
        <v>9.2502792364708153E-3</v>
      </c>
      <c r="N3" s="2">
        <f t="shared" si="0"/>
        <v>5.2434429240588054E-2</v>
      </c>
      <c r="O3" s="2">
        <f t="shared" si="0"/>
        <v>-6.2421972534332237E-3</v>
      </c>
      <c r="P3" s="2">
        <f t="shared" si="0"/>
        <v>-3.0233049757100172E-3</v>
      </c>
      <c r="Q3" s="2">
        <f t="shared" si="0"/>
        <v>-8.1766161057027498E-3</v>
      </c>
      <c r="R3" s="2">
        <f t="shared" si="0"/>
        <v>9.5165359210682698E-3</v>
      </c>
      <c r="S3" s="2">
        <f t="shared" si="0"/>
        <v>-2.1816259847256436E-2</v>
      </c>
      <c r="U3" t="s">
        <v>27</v>
      </c>
      <c r="V3" s="2">
        <f>'Portfolio Analysis'!P4</f>
        <v>0.15</v>
      </c>
      <c r="X3" s="54">
        <v>45692</v>
      </c>
      <c r="Y3" s="2" cm="1">
        <f t="array" ref="Y3">MMULT(L3:S3,$V$2:$V$9)</f>
        <v>-6.1093265814067066E-4</v>
      </c>
      <c r="AA3" s="54">
        <v>45692</v>
      </c>
      <c r="AB3" s="67">
        <f>(1+Y3)*AB2</f>
        <v>99.938906734185935</v>
      </c>
    </row>
    <row r="4" spans="1:28" x14ac:dyDescent="0.3">
      <c r="A4" s="54">
        <v>45693</v>
      </c>
      <c r="B4">
        <v>1207.857177734375</v>
      </c>
      <c r="C4">
        <v>826.42779541015625</v>
      </c>
      <c r="D4">
        <v>457.4078369140625</v>
      </c>
      <c r="E4">
        <v>799</v>
      </c>
      <c r="F4">
        <v>601.7501220703125</v>
      </c>
      <c r="G4">
        <v>610.96258544921875</v>
      </c>
      <c r="H4">
        <v>2644.72216796875</v>
      </c>
      <c r="I4">
        <v>11124.4033203125</v>
      </c>
      <c r="K4" s="54">
        <v>45693</v>
      </c>
      <c r="L4" s="2">
        <f t="shared" ref="L4:L67" si="1">B4/B3-1</f>
        <v>-2.0652040499666846E-3</v>
      </c>
      <c r="M4" s="2">
        <f t="shared" si="0"/>
        <v>-3.2561552471925825E-3</v>
      </c>
      <c r="N4" s="2">
        <f t="shared" si="0"/>
        <v>8.5409302922768271E-2</v>
      </c>
      <c r="O4" s="2">
        <f t="shared" si="0"/>
        <v>3.7688442211054607E-3</v>
      </c>
      <c r="P4" s="2">
        <f t="shared" si="0"/>
        <v>1.3814051096091351E-2</v>
      </c>
      <c r="Q4" s="2">
        <f t="shared" si="0"/>
        <v>7.4195715744149737E-3</v>
      </c>
      <c r="R4" s="2">
        <f t="shared" si="0"/>
        <v>-2.6395184216179146E-3</v>
      </c>
      <c r="S4" s="2">
        <f t="shared" si="0"/>
        <v>8.7035454129995582E-3</v>
      </c>
      <c r="U4" t="s">
        <v>21</v>
      </c>
      <c r="V4" s="2">
        <f>'Portfolio Analysis'!P5</f>
        <v>0.1</v>
      </c>
      <c r="X4" s="54">
        <v>45693</v>
      </c>
      <c r="Y4" s="2" cm="1">
        <f t="array" ref="Y4">MMULT(L4:S4,$V$2:$V$9)</f>
        <v>1.2379508300179641E-2</v>
      </c>
      <c r="AA4" s="54">
        <v>45693</v>
      </c>
      <c r="AB4" s="67">
        <f t="shared" ref="AB4:AB67" si="2">(1+Y4)*AB3</f>
        <v>101.17610125961266</v>
      </c>
    </row>
    <row r="5" spans="1:28" x14ac:dyDescent="0.3">
      <c r="A5" s="54">
        <v>45694</v>
      </c>
      <c r="B5">
        <v>1184.85986328125</v>
      </c>
      <c r="C5">
        <v>847.9259033203125</v>
      </c>
      <c r="D5">
        <v>465.40621948242188</v>
      </c>
      <c r="E5">
        <v>810</v>
      </c>
      <c r="F5">
        <v>605.94976806640625</v>
      </c>
      <c r="G5">
        <v>614.46240234375</v>
      </c>
      <c r="H5">
        <v>2646.22216796875</v>
      </c>
      <c r="I5">
        <v>11784.30859375</v>
      </c>
      <c r="K5" s="54">
        <v>45694</v>
      </c>
      <c r="L5" s="2">
        <f t="shared" si="1"/>
        <v>-1.9039763042400404E-2</v>
      </c>
      <c r="M5" s="2">
        <f t="shared" si="0"/>
        <v>2.6013292425004497E-2</v>
      </c>
      <c r="N5" s="2">
        <f t="shared" si="0"/>
        <v>1.7486326037439825E-2</v>
      </c>
      <c r="O5" s="2">
        <f t="shared" si="0"/>
        <v>1.3767209011264159E-2</v>
      </c>
      <c r="P5" s="2">
        <f t="shared" si="0"/>
        <v>6.9790530023408071E-3</v>
      </c>
      <c r="Q5" s="2">
        <f t="shared" si="0"/>
        <v>5.7283653334647688E-3</v>
      </c>
      <c r="R5" s="2">
        <f t="shared" si="0"/>
        <v>5.6716732599260133E-4</v>
      </c>
      <c r="S5" s="2">
        <f t="shared" si="0"/>
        <v>5.9320509553312695E-2</v>
      </c>
      <c r="U5" t="s">
        <v>22</v>
      </c>
      <c r="V5" s="2">
        <f>'Portfolio Analysis'!P6</f>
        <v>0.02</v>
      </c>
      <c r="X5" s="54">
        <v>45694</v>
      </c>
      <c r="Y5" s="2" cm="1">
        <f t="array" ref="Y5">MMULT(L5:S5,$V$2:$V$9)</f>
        <v>5.5772163998207133E-3</v>
      </c>
      <c r="AA5" s="54">
        <v>45694</v>
      </c>
      <c r="AB5" s="67">
        <f t="shared" si="2"/>
        <v>101.74038227082769</v>
      </c>
    </row>
    <row r="6" spans="1:28" x14ac:dyDescent="0.3">
      <c r="A6" s="54">
        <v>45695</v>
      </c>
      <c r="B6">
        <v>1196.8583984375</v>
      </c>
      <c r="C6">
        <v>853.92535400390625</v>
      </c>
      <c r="D6">
        <v>464.90631103515619</v>
      </c>
      <c r="E6">
        <v>781</v>
      </c>
      <c r="F6">
        <v>602.75006103515625</v>
      </c>
      <c r="G6">
        <v>605.962890625</v>
      </c>
      <c r="H6">
        <v>2644.72216796875</v>
      </c>
      <c r="I6">
        <v>11598.3349609375</v>
      </c>
      <c r="K6" s="54">
        <v>45695</v>
      </c>
      <c r="L6" s="2">
        <f t="shared" si="1"/>
        <v>1.012654367666932E-2</v>
      </c>
      <c r="M6" s="2">
        <f t="shared" si="0"/>
        <v>7.0754421584493521E-3</v>
      </c>
      <c r="N6" s="2">
        <f t="shared" si="0"/>
        <v>-1.0741335769461902E-3</v>
      </c>
      <c r="O6" s="2">
        <f t="shared" si="0"/>
        <v>-3.5802469135802428E-2</v>
      </c>
      <c r="P6" s="2">
        <f t="shared" si="0"/>
        <v>-5.2804823103741461E-3</v>
      </c>
      <c r="Q6" s="2">
        <f t="shared" si="0"/>
        <v>-1.3832435778544316E-2</v>
      </c>
      <c r="R6" s="2">
        <f t="shared" si="0"/>
        <v>-5.668458295591261E-4</v>
      </c>
      <c r="S6" s="2">
        <f t="shared" si="0"/>
        <v>-1.5781463234180282E-2</v>
      </c>
      <c r="U6" t="s">
        <v>23</v>
      </c>
      <c r="V6" s="2">
        <f>'Portfolio Analysis'!P7</f>
        <v>0.3</v>
      </c>
      <c r="X6" s="54">
        <v>45695</v>
      </c>
      <c r="Y6" s="2" cm="1">
        <f t="array" ref="Y6">MMULT(L6:S6,$V$2:$V$9)</f>
        <v>1.9397166772228201E-4</v>
      </c>
      <c r="AA6" s="54">
        <v>45695</v>
      </c>
      <c r="AB6" s="67">
        <f t="shared" si="2"/>
        <v>101.76011702245148</v>
      </c>
    </row>
    <row r="7" spans="1:28" x14ac:dyDescent="0.3">
      <c r="A7" s="54">
        <v>45698</v>
      </c>
      <c r="B7">
        <v>1180.3603515625</v>
      </c>
      <c r="C7">
        <v>866.12432861328125</v>
      </c>
      <c r="D7">
        <v>454.408447265625</v>
      </c>
      <c r="E7">
        <v>790</v>
      </c>
      <c r="F7">
        <v>613.34918212890625</v>
      </c>
      <c r="G7">
        <v>613.96240234375</v>
      </c>
      <c r="H7">
        <v>2639.222900390625</v>
      </c>
      <c r="I7">
        <v>11716.318359375</v>
      </c>
      <c r="K7" s="54">
        <v>45698</v>
      </c>
      <c r="L7" s="2">
        <f t="shared" si="1"/>
        <v>-1.3784460130403242E-2</v>
      </c>
      <c r="M7" s="2">
        <f t="shared" si="0"/>
        <v>1.4285762276733172E-2</v>
      </c>
      <c r="N7" s="2">
        <f t="shared" si="0"/>
        <v>-2.2580600693840269E-2</v>
      </c>
      <c r="O7" s="2">
        <f t="shared" si="0"/>
        <v>1.1523687580025532E-2</v>
      </c>
      <c r="P7" s="2">
        <f t="shared" si="0"/>
        <v>1.7584603932759846E-2</v>
      </c>
      <c r="Q7" s="2">
        <f t="shared" si="0"/>
        <v>1.3201322791399184E-2</v>
      </c>
      <c r="R7" s="2">
        <f t="shared" si="0"/>
        <v>-2.079336591468417E-3</v>
      </c>
      <c r="S7" s="2">
        <f t="shared" si="0"/>
        <v>1.0172442754486921E-2</v>
      </c>
      <c r="U7" t="s">
        <v>24</v>
      </c>
      <c r="V7" s="2">
        <f>'Portfolio Analysis'!P8</f>
        <v>0.05</v>
      </c>
      <c r="X7" s="54">
        <v>45698</v>
      </c>
      <c r="Y7" s="2" cm="1">
        <f t="array" ref="Y7">MMULT(L7:S7,$V$2:$V$9)</f>
        <v>2.3616293439836927E-3</v>
      </c>
      <c r="AA7" s="54">
        <v>45698</v>
      </c>
      <c r="AB7" s="67">
        <f t="shared" si="2"/>
        <v>102.00043670085891</v>
      </c>
    </row>
    <row r="8" spans="1:28" x14ac:dyDescent="0.3">
      <c r="A8" s="54">
        <v>45699</v>
      </c>
      <c r="B8">
        <v>1204.857543945312</v>
      </c>
      <c r="C8">
        <v>875.5234375</v>
      </c>
      <c r="D8">
        <v>467.40582275390619</v>
      </c>
      <c r="E8">
        <v>786</v>
      </c>
      <c r="F8">
        <v>619.9486083984375</v>
      </c>
      <c r="G8">
        <v>597.96337890625</v>
      </c>
      <c r="H8">
        <v>2699.216552734375</v>
      </c>
      <c r="I8">
        <v>11622.33203125</v>
      </c>
      <c r="K8" s="54">
        <v>45699</v>
      </c>
      <c r="L8" s="2">
        <f t="shared" si="1"/>
        <v>2.0753994617308091E-2</v>
      </c>
      <c r="M8" s="2">
        <f t="shared" si="0"/>
        <v>1.0851916493059832E-2</v>
      </c>
      <c r="N8" s="2">
        <f t="shared" si="0"/>
        <v>2.8602847430526657E-2</v>
      </c>
      <c r="O8" s="2">
        <f t="shared" si="0"/>
        <v>-5.0632911392405333E-3</v>
      </c>
      <c r="P8" s="2">
        <f t="shared" si="0"/>
        <v>1.0759656100991277E-2</v>
      </c>
      <c r="Q8" s="2">
        <f t="shared" si="0"/>
        <v>-2.605863710289924E-2</v>
      </c>
      <c r="R8" s="2">
        <f t="shared" si="0"/>
        <v>2.2731559480963393E-2</v>
      </c>
      <c r="S8" s="2">
        <f t="shared" si="0"/>
        <v>-8.0218311966400169E-3</v>
      </c>
      <c r="U8" t="s">
        <v>25</v>
      </c>
      <c r="V8" s="2">
        <f>'Portfolio Analysis'!P9</f>
        <v>0.03</v>
      </c>
      <c r="X8" s="54">
        <v>45699</v>
      </c>
      <c r="Y8" s="2" cm="1">
        <f t="array" ref="Y8">MMULT(L8:S8,$V$2:$V$9)</f>
        <v>1.2818824979168579E-2</v>
      </c>
      <c r="AA8" s="54">
        <v>45699</v>
      </c>
      <c r="AB8" s="67">
        <f t="shared" si="2"/>
        <v>103.30796244672598</v>
      </c>
    </row>
    <row r="9" spans="1:28" x14ac:dyDescent="0.3">
      <c r="A9" s="54">
        <v>45700</v>
      </c>
      <c r="B9">
        <v>1209.35693359375</v>
      </c>
      <c r="C9">
        <v>881.62298583984375</v>
      </c>
      <c r="D9">
        <v>477.40380859375</v>
      </c>
      <c r="E9">
        <v>778</v>
      </c>
      <c r="F9">
        <v>620.74853515625</v>
      </c>
      <c r="G9">
        <v>600.4632568359375</v>
      </c>
      <c r="H9">
        <v>2701.21630859375</v>
      </c>
      <c r="I9">
        <v>11800.3056640625</v>
      </c>
      <c r="K9" s="54">
        <v>45700</v>
      </c>
      <c r="L9" s="2">
        <f t="shared" si="1"/>
        <v>3.7343747989531106E-3</v>
      </c>
      <c r="M9" s="2">
        <f t="shared" si="0"/>
        <v>6.9667447821393225E-3</v>
      </c>
      <c r="N9" s="2">
        <f t="shared" si="0"/>
        <v>2.1390375029854525E-2</v>
      </c>
      <c r="O9" s="2">
        <f t="shared" si="0"/>
        <v>-1.0178117048346036E-2</v>
      </c>
      <c r="P9" s="2">
        <f t="shared" si="0"/>
        <v>1.2903114015838657E-3</v>
      </c>
      <c r="Q9" s="2">
        <f t="shared" si="0"/>
        <v>4.1806538959963113E-3</v>
      </c>
      <c r="R9" s="2">
        <f t="shared" si="0"/>
        <v>7.4086529194894446E-4</v>
      </c>
      <c r="S9" s="2">
        <f t="shared" si="0"/>
        <v>1.5313074203521904E-2</v>
      </c>
      <c r="U9" t="s">
        <v>26</v>
      </c>
      <c r="V9" s="2">
        <f>'Portfolio Analysis'!P10</f>
        <v>0.05</v>
      </c>
      <c r="X9" s="54">
        <v>45700</v>
      </c>
      <c r="Y9" s="2" cm="1">
        <f t="array" ref="Y9">MMULT(L9:S9,$V$2:$V$9)</f>
        <v>5.4848051032349021E-3</v>
      </c>
      <c r="AA9" s="54">
        <v>45700</v>
      </c>
      <c r="AB9" s="67">
        <f t="shared" si="2"/>
        <v>103.87458648635857</v>
      </c>
    </row>
    <row r="10" spans="1:28" x14ac:dyDescent="0.3">
      <c r="A10" s="54">
        <v>45701</v>
      </c>
      <c r="B10">
        <v>1247.852416992188</v>
      </c>
      <c r="C10">
        <v>875.823486328125</v>
      </c>
      <c r="D10">
        <v>472.90469360351563</v>
      </c>
      <c r="E10">
        <v>788</v>
      </c>
      <c r="F10">
        <v>624.3482666015625</v>
      </c>
      <c r="G10">
        <v>603.46307373046875</v>
      </c>
      <c r="H10">
        <v>2651.221435546875</v>
      </c>
      <c r="I10">
        <v>11962.283203125</v>
      </c>
      <c r="K10" s="54">
        <v>45701</v>
      </c>
      <c r="L10" s="2">
        <f t="shared" si="1"/>
        <v>3.1831366182392573E-2</v>
      </c>
      <c r="M10" s="2">
        <f t="shared" si="0"/>
        <v>-6.5782081511793766E-3</v>
      </c>
      <c r="N10" s="2">
        <f t="shared" si="0"/>
        <v>-9.4241288176712956E-3</v>
      </c>
      <c r="O10" s="2">
        <f t="shared" si="0"/>
        <v>1.2853470437018011E-2</v>
      </c>
      <c r="P10" s="2">
        <f t="shared" si="0"/>
        <v>5.799017221049807E-3</v>
      </c>
      <c r="Q10" s="2">
        <f t="shared" si="0"/>
        <v>4.9958375643806008E-3</v>
      </c>
      <c r="R10" s="2">
        <f t="shared" si="0"/>
        <v>-1.8508281949808802E-2</v>
      </c>
      <c r="S10" s="2">
        <f t="shared" si="0"/>
        <v>1.3726554521023893E-2</v>
      </c>
      <c r="V10" s="2">
        <f>SUM(V2:V9)</f>
        <v>1</v>
      </c>
      <c r="X10" s="54">
        <v>45701</v>
      </c>
      <c r="Y10" s="2" cm="1">
        <f t="array" ref="Y10">MMULT(L10:S10,$V$2:$V$9)</f>
        <v>9.9979114711049987E-3</v>
      </c>
      <c r="AA10" s="54">
        <v>45701</v>
      </c>
      <c r="AB10" s="67">
        <f t="shared" si="2"/>
        <v>104.91311540614683</v>
      </c>
    </row>
    <row r="11" spans="1:28" x14ac:dyDescent="0.3">
      <c r="A11" s="54">
        <v>45702</v>
      </c>
      <c r="B11">
        <v>1227.854736328125</v>
      </c>
      <c r="C11">
        <v>869.6240234375</v>
      </c>
      <c r="D11">
        <v>478.40359497070313</v>
      </c>
      <c r="E11">
        <v>794</v>
      </c>
      <c r="F11">
        <v>624.5482177734375</v>
      </c>
      <c r="G11">
        <v>601.46319580078125</v>
      </c>
      <c r="H11">
        <v>2673.71923828125</v>
      </c>
      <c r="I11">
        <v>11706.3193359375</v>
      </c>
      <c r="K11" s="54">
        <v>45702</v>
      </c>
      <c r="L11" s="2">
        <f t="shared" si="1"/>
        <v>-1.6025677709760933E-2</v>
      </c>
      <c r="M11" s="2">
        <f t="shared" si="0"/>
        <v>-7.0784387349740463E-3</v>
      </c>
      <c r="N11" s="2">
        <f t="shared" si="0"/>
        <v>1.162792723685202E-2</v>
      </c>
      <c r="O11" s="2">
        <f t="shared" si="0"/>
        <v>7.6142131979695105E-3</v>
      </c>
      <c r="P11" s="2">
        <f t="shared" si="0"/>
        <v>3.2025582927186491E-4</v>
      </c>
      <c r="Q11" s="2">
        <f t="shared" si="0"/>
        <v>-3.3140021597753977E-3</v>
      </c>
      <c r="R11" s="2">
        <f t="shared" si="0"/>
        <v>8.4858256020150513E-3</v>
      </c>
      <c r="S11" s="2">
        <f t="shared" si="0"/>
        <v>-2.1397576268770591E-2</v>
      </c>
      <c r="X11" s="54">
        <v>45702</v>
      </c>
      <c r="Y11" s="2" cm="1">
        <f t="array" ref="Y11">MMULT(L11:S11,$V$2:$V$9)</f>
        <v>-5.4393195401150826E-3</v>
      </c>
      <c r="AA11" s="54">
        <v>45702</v>
      </c>
      <c r="AB11" s="67">
        <f t="shared" si="2"/>
        <v>104.34245944750383</v>
      </c>
    </row>
    <row r="12" spans="1:28" x14ac:dyDescent="0.3">
      <c r="A12" s="54">
        <v>45705</v>
      </c>
      <c r="B12">
        <v>1337.841796875</v>
      </c>
      <c r="C12">
        <v>881.22296142578125</v>
      </c>
      <c r="D12">
        <v>483.402587890625</v>
      </c>
      <c r="E12">
        <v>798</v>
      </c>
      <c r="F12">
        <v>635.34735107421875</v>
      </c>
      <c r="G12">
        <v>600.4632568359375</v>
      </c>
      <c r="H12">
        <v>2686.7177734375</v>
      </c>
      <c r="I12">
        <v>11712.318359375</v>
      </c>
      <c r="K12" s="54">
        <v>45705</v>
      </c>
      <c r="L12" s="2">
        <f t="shared" si="1"/>
        <v>8.9576606493198874E-2</v>
      </c>
      <c r="M12" s="2">
        <f t="shared" si="0"/>
        <v>1.3337876686561945E-2</v>
      </c>
      <c r="N12" s="2">
        <f t="shared" si="0"/>
        <v>1.044932139405863E-2</v>
      </c>
      <c r="O12" s="2">
        <f t="shared" si="0"/>
        <v>5.0377833753147971E-3</v>
      </c>
      <c r="P12" s="2">
        <f t="shared" si="0"/>
        <v>1.7291112188712932E-2</v>
      </c>
      <c r="Q12" s="2">
        <f t="shared" si="0"/>
        <v>-1.66251064375178E-3</v>
      </c>
      <c r="R12" s="2">
        <f t="shared" si="0"/>
        <v>4.8615931583773087E-3</v>
      </c>
      <c r="S12" s="2">
        <f t="shared" si="0"/>
        <v>5.1246025888618263E-4</v>
      </c>
      <c r="X12" s="54">
        <v>45705</v>
      </c>
      <c r="Y12" s="2" cm="1">
        <f t="array" ref="Y12">MMULT(L12:S12,$V$2:$V$9)</f>
        <v>3.5295030189978024E-2</v>
      </c>
      <c r="AA12" s="54">
        <v>45705</v>
      </c>
      <c r="AB12" s="67">
        <f t="shared" si="2"/>
        <v>108.02522970380002</v>
      </c>
    </row>
    <row r="13" spans="1:28" x14ac:dyDescent="0.3">
      <c r="A13" s="54">
        <v>45706</v>
      </c>
      <c r="B13">
        <v>1336.341918945312</v>
      </c>
      <c r="C13">
        <v>898.021484375</v>
      </c>
      <c r="D13">
        <v>491.40097045898438</v>
      </c>
      <c r="E13">
        <v>790</v>
      </c>
      <c r="F13">
        <v>644.34661865234375</v>
      </c>
      <c r="G13">
        <v>604.4630126953125</v>
      </c>
      <c r="H13">
        <v>2679.718505859375</v>
      </c>
      <c r="I13">
        <v>11786.3076171875</v>
      </c>
      <c r="K13" s="54">
        <v>45706</v>
      </c>
      <c r="L13" s="2">
        <f t="shared" si="1"/>
        <v>-1.1211175590353228E-3</v>
      </c>
      <c r="M13" s="2">
        <f t="shared" si="0"/>
        <v>1.9062738585521544E-2</v>
      </c>
      <c r="N13" s="2">
        <f t="shared" si="0"/>
        <v>1.6546006928223278E-2</v>
      </c>
      <c r="O13" s="2">
        <f t="shared" si="0"/>
        <v>-1.0025062656641603E-2</v>
      </c>
      <c r="P13" s="2">
        <f t="shared" si="0"/>
        <v>1.4164326903872926E-2</v>
      </c>
      <c r="Q13" s="2">
        <f t="shared" si="0"/>
        <v>6.6611167525074677E-3</v>
      </c>
      <c r="R13" s="2">
        <f t="shared" si="0"/>
        <v>-2.6051368875897873E-3</v>
      </c>
      <c r="S13" s="2">
        <f t="shared" si="0"/>
        <v>6.3172170993179844E-3</v>
      </c>
      <c r="X13" s="54">
        <v>45706</v>
      </c>
      <c r="Y13" s="2" cm="1">
        <f t="array" ref="Y13">MMULT(L13:S13,$V$2:$V$9)</f>
        <v>8.7972356169325888E-3</v>
      </c>
      <c r="AA13" s="54">
        <v>45706</v>
      </c>
      <c r="AB13" s="67">
        <f t="shared" si="2"/>
        <v>108.97555310207761</v>
      </c>
    </row>
    <row r="14" spans="1:28" x14ac:dyDescent="0.3">
      <c r="A14" s="54">
        <v>45707</v>
      </c>
      <c r="B14">
        <v>1344.840942382812</v>
      </c>
      <c r="C14">
        <v>895.32177734375</v>
      </c>
      <c r="D14">
        <v>477.9036865234375</v>
      </c>
      <c r="E14">
        <v>791</v>
      </c>
      <c r="F14">
        <v>642.5467529296875</v>
      </c>
      <c r="G14">
        <v>587.46405029296875</v>
      </c>
      <c r="H14">
        <v>2685.718017578125</v>
      </c>
      <c r="I14">
        <v>11702.3203125</v>
      </c>
      <c r="K14" s="54">
        <v>45707</v>
      </c>
      <c r="L14" s="2">
        <f t="shared" si="1"/>
        <v>6.3599168124635064E-3</v>
      </c>
      <c r="M14" s="2">
        <f t="shared" si="0"/>
        <v>-3.0062833442441317E-3</v>
      </c>
      <c r="N14" s="2">
        <f t="shared" si="0"/>
        <v>-2.7466946031750816E-2</v>
      </c>
      <c r="O14" s="2">
        <f t="shared" si="0"/>
        <v>1.2658227848101333E-3</v>
      </c>
      <c r="P14" s="2">
        <f t="shared" si="0"/>
        <v>-2.7933191089303255E-3</v>
      </c>
      <c r="Q14" s="2">
        <f t="shared" si="0"/>
        <v>-2.8122419478646132E-2</v>
      </c>
      <c r="R14" s="2">
        <f t="shared" si="0"/>
        <v>2.2388589344857213E-3</v>
      </c>
      <c r="S14" s="2">
        <f t="shared" si="0"/>
        <v>-7.125836811269437E-3</v>
      </c>
      <c r="X14" s="54">
        <v>45707</v>
      </c>
      <c r="Y14" s="2" cm="1">
        <f t="array" ref="Y14">MMULT(L14:S14,$V$2:$V$9)</f>
        <v>-3.797588384516752E-3</v>
      </c>
      <c r="AA14" s="54">
        <v>45707</v>
      </c>
      <c r="AB14" s="67">
        <f t="shared" si="2"/>
        <v>108.56170880742087</v>
      </c>
    </row>
    <row r="15" spans="1:28" x14ac:dyDescent="0.3">
      <c r="A15" s="54">
        <v>45708</v>
      </c>
      <c r="B15">
        <v>1283.84814453125</v>
      </c>
      <c r="C15">
        <v>879.72308349609375</v>
      </c>
      <c r="D15">
        <v>482.40280151367188</v>
      </c>
      <c r="E15">
        <v>753</v>
      </c>
      <c r="F15">
        <v>618.34881591796875</v>
      </c>
      <c r="G15">
        <v>592.4637451171875</v>
      </c>
      <c r="H15">
        <v>2683.718017578125</v>
      </c>
      <c r="I15">
        <v>11590</v>
      </c>
      <c r="K15" s="54">
        <v>45708</v>
      </c>
      <c r="L15" s="2">
        <f t="shared" si="1"/>
        <v>-4.5353168489571716E-2</v>
      </c>
      <c r="M15" s="2">
        <f t="shared" si="0"/>
        <v>-1.7422444357306555E-2</v>
      </c>
      <c r="N15" s="2">
        <f t="shared" si="0"/>
        <v>9.4142713628422303E-3</v>
      </c>
      <c r="O15" s="2">
        <f t="shared" si="0"/>
        <v>-4.8040455120101133E-2</v>
      </c>
      <c r="P15" s="2">
        <f t="shared" si="0"/>
        <v>-3.7659418402456235E-2</v>
      </c>
      <c r="Q15" s="2">
        <f t="shared" si="0"/>
        <v>8.5106396242040638E-3</v>
      </c>
      <c r="R15" s="2">
        <f t="shared" si="0"/>
        <v>-7.4467981631354263E-4</v>
      </c>
      <c r="S15" s="2">
        <f t="shared" si="0"/>
        <v>-9.5981232354427348E-3</v>
      </c>
      <c r="X15" s="54">
        <v>45708</v>
      </c>
      <c r="Y15" s="2" cm="1">
        <f t="array" ref="Y15">MMULT(L15:S15,$V$2:$V$9)</f>
        <v>-2.7613239262373503E-2</v>
      </c>
      <c r="AA15" s="54">
        <v>45708</v>
      </c>
      <c r="AB15" s="67">
        <f t="shared" si="2"/>
        <v>105.56396836738944</v>
      </c>
    </row>
    <row r="16" spans="1:28" x14ac:dyDescent="0.3">
      <c r="A16" s="54">
        <v>45709</v>
      </c>
      <c r="B16">
        <v>1255.3515625</v>
      </c>
      <c r="C16">
        <v>885.72259521484375</v>
      </c>
      <c r="D16">
        <v>484.40240478515619</v>
      </c>
      <c r="E16">
        <v>749</v>
      </c>
      <c r="F16">
        <v>611.349365234375</v>
      </c>
      <c r="G16">
        <v>603.9630126953125</v>
      </c>
      <c r="H16">
        <v>2637.222900390625</v>
      </c>
      <c r="I16">
        <v>11708</v>
      </c>
      <c r="K16" s="54">
        <v>45709</v>
      </c>
      <c r="L16" s="2">
        <f t="shared" si="1"/>
        <v>-2.2196224804806985E-2</v>
      </c>
      <c r="M16" s="2">
        <f t="shared" si="0"/>
        <v>6.8197729845935751E-3</v>
      </c>
      <c r="N16" s="2">
        <f t="shared" si="0"/>
        <v>4.1450905036413133E-3</v>
      </c>
      <c r="O16" s="2">
        <f t="shared" si="0"/>
        <v>-5.312084993359889E-3</v>
      </c>
      <c r="P16" s="2">
        <f t="shared" si="0"/>
        <v>-1.131958290112145E-2</v>
      </c>
      <c r="Q16" s="2">
        <f t="shared" si="0"/>
        <v>1.9409234190103097E-2</v>
      </c>
      <c r="R16" s="2">
        <f t="shared" si="0"/>
        <v>-1.732488915860797E-2</v>
      </c>
      <c r="S16" s="2">
        <f t="shared" si="0"/>
        <v>1.0181190681622043E-2</v>
      </c>
      <c r="X16" s="54">
        <v>45709</v>
      </c>
      <c r="Y16" s="2" cm="1">
        <f t="array" ref="Y16">MMULT(L16:S16,$V$2:$V$9)</f>
        <v>-7.7637344447645416E-3</v>
      </c>
      <c r="AA16" s="54">
        <v>45709</v>
      </c>
      <c r="AB16" s="67">
        <f t="shared" si="2"/>
        <v>104.7443977500495</v>
      </c>
    </row>
    <row r="17" spans="1:28" x14ac:dyDescent="0.3">
      <c r="A17" s="54">
        <v>45712</v>
      </c>
      <c r="B17">
        <v>1304.845703125</v>
      </c>
      <c r="C17">
        <v>877.623291015625</v>
      </c>
      <c r="D17">
        <v>492.40078735351563</v>
      </c>
      <c r="E17">
        <v>762</v>
      </c>
      <c r="F17">
        <v>606.1497802734375</v>
      </c>
      <c r="G17">
        <v>598.96331787109375</v>
      </c>
      <c r="H17">
        <v>2633.223388671875</v>
      </c>
      <c r="I17">
        <v>11772</v>
      </c>
      <c r="K17" s="54">
        <v>45712</v>
      </c>
      <c r="L17" s="2">
        <f t="shared" si="1"/>
        <v>3.9426517721006915E-2</v>
      </c>
      <c r="M17" s="2">
        <f t="shared" si="0"/>
        <v>-9.1442899198638239E-3</v>
      </c>
      <c r="N17" s="2">
        <f t="shared" si="0"/>
        <v>1.6511855617039828E-2</v>
      </c>
      <c r="O17" s="2">
        <f t="shared" si="0"/>
        <v>1.735647530040052E-2</v>
      </c>
      <c r="P17" s="2">
        <f t="shared" si="0"/>
        <v>-8.5050958692729495E-3</v>
      </c>
      <c r="Q17" s="2">
        <f t="shared" si="0"/>
        <v>-8.2781473685061835E-3</v>
      </c>
      <c r="R17" s="2">
        <f t="shared" si="0"/>
        <v>-1.516561879603584E-3</v>
      </c>
      <c r="S17" s="2">
        <f t="shared" si="0"/>
        <v>5.4663477963785567E-3</v>
      </c>
      <c r="X17" s="54">
        <v>45712</v>
      </c>
      <c r="Y17" s="2" cm="1">
        <f t="array" ref="Y17">MMULT(L17:S17,$V$2:$V$9)</f>
        <v>9.7170113002581198E-3</v>
      </c>
      <c r="AA17" s="54">
        <v>45712</v>
      </c>
      <c r="AB17" s="67">
        <f t="shared" si="2"/>
        <v>105.76220024662545</v>
      </c>
    </row>
    <row r="18" spans="1:28" x14ac:dyDescent="0.3">
      <c r="A18" s="54">
        <v>45713</v>
      </c>
      <c r="B18">
        <v>1365.838500976562</v>
      </c>
      <c r="C18">
        <v>899.42138671875</v>
      </c>
      <c r="D18">
        <v>499.89926147460938</v>
      </c>
      <c r="E18">
        <v>765</v>
      </c>
      <c r="F18">
        <v>614.94903564453125</v>
      </c>
      <c r="G18">
        <v>593.46368408203125</v>
      </c>
      <c r="H18">
        <v>2629.223876953125</v>
      </c>
      <c r="I18">
        <v>11932</v>
      </c>
      <c r="K18" s="54">
        <v>45713</v>
      </c>
      <c r="L18" s="2">
        <f t="shared" si="1"/>
        <v>4.6743302833039291E-2</v>
      </c>
      <c r="M18" s="2">
        <f t="shared" si="0"/>
        <v>2.48376449511718E-2</v>
      </c>
      <c r="N18" s="2">
        <f t="shared" si="0"/>
        <v>1.5228395879290701E-2</v>
      </c>
      <c r="O18" s="2">
        <f t="shared" si="0"/>
        <v>3.937007874015741E-3</v>
      </c>
      <c r="P18" s="2">
        <f t="shared" si="0"/>
        <v>1.4516635421569113E-2</v>
      </c>
      <c r="Q18" s="2">
        <f t="shared" si="0"/>
        <v>-9.1819208705633537E-3</v>
      </c>
      <c r="R18" s="2">
        <f t="shared" si="0"/>
        <v>-1.5188653328676027E-3</v>
      </c>
      <c r="S18" s="2">
        <f t="shared" si="0"/>
        <v>1.3591573224600806E-2</v>
      </c>
      <c r="X18" s="54">
        <v>45713</v>
      </c>
      <c r="Y18" s="2" cm="1">
        <f t="array" ref="Y18">MMULT(L18:S18,$V$2:$V$9)</f>
        <v>2.3880124622183519E-2</v>
      </c>
      <c r="AA18" s="54">
        <v>45713</v>
      </c>
      <c r="AB18" s="67">
        <f t="shared" si="2"/>
        <v>108.28781476883121</v>
      </c>
    </row>
    <row r="19" spans="1:28" x14ac:dyDescent="0.3">
      <c r="A19" s="54">
        <v>45714</v>
      </c>
      <c r="B19">
        <v>1344.840942382812</v>
      </c>
      <c r="C19">
        <v>911.620361328125</v>
      </c>
      <c r="D19">
        <v>512.89666748046875</v>
      </c>
      <c r="E19">
        <v>749</v>
      </c>
      <c r="F19">
        <v>630.94769287109375</v>
      </c>
      <c r="G19">
        <v>599.9632568359375</v>
      </c>
      <c r="H19">
        <v>2646.721923828125</v>
      </c>
      <c r="I19">
        <v>11882</v>
      </c>
      <c r="K19" s="54">
        <v>45714</v>
      </c>
      <c r="L19" s="2">
        <f t="shared" si="1"/>
        <v>-1.5373383147961439E-2</v>
      </c>
      <c r="M19" s="2">
        <f t="shared" ref="M19:M74" si="3">C19/C18-1</f>
        <v>1.3563136022236577E-2</v>
      </c>
      <c r="N19" s="2">
        <f t="shared" ref="N19:N74" si="4">D19/D18-1</f>
        <v>2.6000050425198484E-2</v>
      </c>
      <c r="O19" s="2">
        <f t="shared" ref="O19:O74" si="5">E19/E18-1</f>
        <v>-2.0915032679738599E-2</v>
      </c>
      <c r="P19" s="2">
        <f t="shared" ref="P19:P74" si="6">F19/F18-1</f>
        <v>2.6016232726983946E-2</v>
      </c>
      <c r="Q19" s="2">
        <f t="shared" ref="Q19:Q74" si="7">G19/G18-1</f>
        <v>1.0951930047682357E-2</v>
      </c>
      <c r="R19" s="2">
        <f t="shared" ref="R19:R74" si="8">H19/H18-1</f>
        <v>6.6552137413560253E-3</v>
      </c>
      <c r="S19" s="2">
        <f t="shared" ref="S19:S74" si="9">I19/I18-1</f>
        <v>-4.1904123365739121E-3</v>
      </c>
      <c r="X19" s="54">
        <v>45714</v>
      </c>
      <c r="Y19" s="2" cm="1">
        <f t="array" ref="Y19">MMULT(L19:S19,$V$2:$V$9)</f>
        <v>7.9467619637634181E-3</v>
      </c>
      <c r="AA19" s="54">
        <v>45714</v>
      </c>
      <c r="AB19" s="67">
        <f t="shared" si="2"/>
        <v>109.14835225637522</v>
      </c>
    </row>
    <row r="20" spans="1:28" x14ac:dyDescent="0.3">
      <c r="A20" s="54">
        <v>45715</v>
      </c>
      <c r="B20">
        <v>1391.33544921875</v>
      </c>
      <c r="C20">
        <v>912.22027587890625</v>
      </c>
      <c r="D20">
        <v>509.89724731445313</v>
      </c>
      <c r="E20">
        <v>716</v>
      </c>
      <c r="F20">
        <v>731.53936767578125</v>
      </c>
      <c r="G20">
        <v>594.96356201171875</v>
      </c>
      <c r="H20">
        <v>2651.721435546875</v>
      </c>
      <c r="I20">
        <v>12018</v>
      </c>
      <c r="K20" s="54">
        <v>45715</v>
      </c>
      <c r="L20" s="2">
        <f t="shared" si="1"/>
        <v>3.4572495059198793E-2</v>
      </c>
      <c r="M20" s="2">
        <f t="shared" si="3"/>
        <v>6.5807497970671314E-4</v>
      </c>
      <c r="N20" s="2">
        <f t="shared" si="4"/>
        <v>-5.8480008863185384E-3</v>
      </c>
      <c r="O20" s="2">
        <f t="shared" si="5"/>
        <v>-4.4058744993324406E-2</v>
      </c>
      <c r="P20" s="2">
        <f t="shared" si="6"/>
        <v>0.15942949937252404</v>
      </c>
      <c r="Q20" s="2">
        <f t="shared" si="7"/>
        <v>-8.3333350288581354E-3</v>
      </c>
      <c r="R20" s="2">
        <f t="shared" si="8"/>
        <v>1.888944839176343E-3</v>
      </c>
      <c r="S20" s="2">
        <f t="shared" si="9"/>
        <v>1.1445884531223749E-2</v>
      </c>
      <c r="X20" s="54">
        <v>45715</v>
      </c>
      <c r="Y20" s="2" cm="1">
        <f t="array" ref="Y20">MMULT(L20:S20,$V$2:$V$9)</f>
        <v>5.7045630408268086E-2</v>
      </c>
      <c r="AA20" s="54">
        <v>45715</v>
      </c>
      <c r="AB20" s="67">
        <f t="shared" si="2"/>
        <v>115.37478881886385</v>
      </c>
    </row>
    <row r="21" spans="1:28" x14ac:dyDescent="0.3">
      <c r="A21" s="54">
        <v>45716</v>
      </c>
      <c r="B21">
        <v>1406.333618164062</v>
      </c>
      <c r="C21">
        <v>933.51837158203125</v>
      </c>
      <c r="D21">
        <v>509.89724731445313</v>
      </c>
      <c r="E21">
        <v>697</v>
      </c>
      <c r="F21">
        <v>743.9383544921875</v>
      </c>
      <c r="G21">
        <v>593.963623046875</v>
      </c>
      <c r="H21">
        <v>2635.72314453125</v>
      </c>
      <c r="I21">
        <v>11968</v>
      </c>
      <c r="K21" s="54">
        <v>45716</v>
      </c>
      <c r="L21" s="2">
        <f t="shared" si="1"/>
        <v>1.0779692958828635E-2</v>
      </c>
      <c r="M21" s="2">
        <f t="shared" si="3"/>
        <v>2.3347535969428845E-2</v>
      </c>
      <c r="N21" s="2">
        <f t="shared" si="4"/>
        <v>0</v>
      </c>
      <c r="O21" s="2">
        <f t="shared" si="5"/>
        <v>-2.6536312849162025E-2</v>
      </c>
      <c r="P21" s="2">
        <f t="shared" si="6"/>
        <v>1.6949172340238849E-2</v>
      </c>
      <c r="Q21" s="2">
        <f t="shared" si="7"/>
        <v>-1.6806726137357231E-3</v>
      </c>
      <c r="R21" s="2">
        <f t="shared" si="8"/>
        <v>-6.0331718110222532E-3</v>
      </c>
      <c r="S21" s="2">
        <f t="shared" si="9"/>
        <v>-4.1604260276252303E-3</v>
      </c>
      <c r="X21" s="54">
        <v>45716</v>
      </c>
      <c r="Y21" s="2" cm="1">
        <f t="array" ref="Y21">MMULT(L21:S21,$V$2:$V$9)</f>
        <v>1.0817013641752615E-2</v>
      </c>
      <c r="AA21" s="54">
        <v>45716</v>
      </c>
      <c r="AB21" s="67">
        <f t="shared" si="2"/>
        <v>116.62279948343183</v>
      </c>
    </row>
    <row r="22" spans="1:28" x14ac:dyDescent="0.3">
      <c r="A22" s="54">
        <v>45719</v>
      </c>
      <c r="B22">
        <v>1611.309448242188</v>
      </c>
      <c r="C22">
        <v>942.41766357421875</v>
      </c>
      <c r="D22">
        <v>516.89581298828125</v>
      </c>
      <c r="E22">
        <v>699</v>
      </c>
      <c r="F22">
        <v>776.73565673828125</v>
      </c>
      <c r="G22">
        <v>594.463623046875</v>
      </c>
      <c r="H22">
        <v>2656.220947265625</v>
      </c>
      <c r="I22">
        <v>11904</v>
      </c>
      <c r="K22" s="54">
        <v>45719</v>
      </c>
      <c r="L22" s="2">
        <f t="shared" si="1"/>
        <v>0.14575192360523781</v>
      </c>
      <c r="M22" s="2">
        <f t="shared" si="3"/>
        <v>9.533065725429557E-3</v>
      </c>
      <c r="N22" s="2">
        <f t="shared" si="4"/>
        <v>1.372544313719759E-2</v>
      </c>
      <c r="O22" s="2">
        <f t="shared" si="5"/>
        <v>2.8694404591105283E-3</v>
      </c>
      <c r="P22" s="2">
        <f t="shared" si="6"/>
        <v>4.4086048323830784E-2</v>
      </c>
      <c r="Q22" s="2">
        <f t="shared" si="7"/>
        <v>8.4180239428666148E-4</v>
      </c>
      <c r="R22" s="2">
        <f t="shared" si="8"/>
        <v>7.7769179881070905E-3</v>
      </c>
      <c r="S22" s="2">
        <f t="shared" si="9"/>
        <v>-5.3475935828877219E-3</v>
      </c>
      <c r="X22" s="54">
        <v>45719</v>
      </c>
      <c r="Y22" s="2" cm="1">
        <f t="array" ref="Y22">MMULT(L22:S22,$V$2:$V$9)</f>
        <v>5.9819302540650141E-2</v>
      </c>
      <c r="AA22" s="54">
        <v>45719</v>
      </c>
      <c r="AB22" s="67">
        <f t="shared" si="2"/>
        <v>123.59909400886882</v>
      </c>
    </row>
    <row r="23" spans="1:28" x14ac:dyDescent="0.3">
      <c r="A23" s="54">
        <v>45720</v>
      </c>
      <c r="B23">
        <v>1569.314453125</v>
      </c>
      <c r="C23">
        <v>916.21990966796875</v>
      </c>
      <c r="D23">
        <v>490.90109252929688</v>
      </c>
      <c r="E23">
        <v>673</v>
      </c>
      <c r="F23">
        <v>786.33489990234375</v>
      </c>
      <c r="G23">
        <v>579.9644775390625</v>
      </c>
      <c r="H23">
        <v>2567.730224609375</v>
      </c>
      <c r="I23">
        <v>12064</v>
      </c>
      <c r="K23" s="54">
        <v>45720</v>
      </c>
      <c r="L23" s="2">
        <f t="shared" si="1"/>
        <v>-2.6062650574662283E-2</v>
      </c>
      <c r="M23" s="2">
        <f t="shared" si="3"/>
        <v>-2.7798453826610392E-2</v>
      </c>
      <c r="N23" s="2">
        <f t="shared" si="4"/>
        <v>-5.0290058084826672E-2</v>
      </c>
      <c r="O23" s="2">
        <f t="shared" si="5"/>
        <v>-3.719599427753939E-2</v>
      </c>
      <c r="P23" s="2">
        <f t="shared" si="6"/>
        <v>1.2358442773661604E-2</v>
      </c>
      <c r="Q23" s="2">
        <f t="shared" si="7"/>
        <v>-2.4390298995081161E-2</v>
      </c>
      <c r="R23" s="2">
        <f t="shared" si="8"/>
        <v>-3.3314518789314018E-2</v>
      </c>
      <c r="S23" s="2">
        <f t="shared" si="9"/>
        <v>1.3440860215053752E-2</v>
      </c>
      <c r="X23" s="54">
        <v>45720</v>
      </c>
      <c r="Y23" s="2" cm="1">
        <f t="array" ref="Y23">MMULT(L23:S23,$V$2:$V$9)</f>
        <v>-1.5600863611006006E-2</v>
      </c>
      <c r="AA23" s="54">
        <v>45720</v>
      </c>
      <c r="AB23" s="67">
        <f t="shared" si="2"/>
        <v>121.67084140079255</v>
      </c>
    </row>
    <row r="24" spans="1:28" x14ac:dyDescent="0.3">
      <c r="A24" s="54">
        <v>45721</v>
      </c>
      <c r="B24">
        <v>1621.308227539062</v>
      </c>
      <c r="C24">
        <v>928.31890869140625</v>
      </c>
      <c r="D24">
        <v>514.896240234375</v>
      </c>
      <c r="E24">
        <v>699</v>
      </c>
      <c r="F24">
        <v>805.13330078125</v>
      </c>
      <c r="G24">
        <v>582.46435546875</v>
      </c>
      <c r="H24">
        <v>2528.234375</v>
      </c>
      <c r="I24">
        <v>12062</v>
      </c>
      <c r="K24" s="54">
        <v>45721</v>
      </c>
      <c r="L24" s="2">
        <f t="shared" si="1"/>
        <v>3.3131520779998036E-2</v>
      </c>
      <c r="M24" s="2">
        <f t="shared" si="3"/>
        <v>1.3205343930827729E-2</v>
      </c>
      <c r="N24" s="2">
        <f t="shared" si="4"/>
        <v>4.8879800982814192E-2</v>
      </c>
      <c r="O24" s="2">
        <f t="shared" si="5"/>
        <v>3.8632986627043175E-2</v>
      </c>
      <c r="P24" s="2">
        <f t="shared" si="6"/>
        <v>2.3906354507781336E-2</v>
      </c>
      <c r="Q24" s="2">
        <f t="shared" si="7"/>
        <v>4.310398354559819E-3</v>
      </c>
      <c r="R24" s="2">
        <f t="shared" si="8"/>
        <v>-1.538161962298179E-2</v>
      </c>
      <c r="S24" s="2">
        <f t="shared" si="9"/>
        <v>-1.6578249336873796E-4</v>
      </c>
      <c r="X24" s="54">
        <v>45721</v>
      </c>
      <c r="Y24" s="2" cm="1">
        <f t="array" ref="Y24">MMULT(L24:S24,$V$2:$V$9)</f>
        <v>2.4498586211150353E-2</v>
      </c>
      <c r="AA24" s="54">
        <v>45721</v>
      </c>
      <c r="AB24" s="67">
        <f t="shared" si="2"/>
        <v>124.65160499823308</v>
      </c>
    </row>
    <row r="25" spans="1:28" x14ac:dyDescent="0.3">
      <c r="A25" s="54">
        <v>45722</v>
      </c>
      <c r="B25">
        <v>1633.306884765625</v>
      </c>
      <c r="C25">
        <v>880.92303466796875</v>
      </c>
      <c r="D25">
        <v>535.89202880859375</v>
      </c>
      <c r="E25">
        <v>721</v>
      </c>
      <c r="F25">
        <v>804.73333740234375</v>
      </c>
      <c r="G25">
        <v>573.96484375</v>
      </c>
      <c r="H25">
        <v>2532.73388671875</v>
      </c>
      <c r="I25">
        <v>12028</v>
      </c>
      <c r="K25" s="54">
        <v>45722</v>
      </c>
      <c r="L25" s="2">
        <f t="shared" si="1"/>
        <v>7.4006021944237332E-3</v>
      </c>
      <c r="M25" s="2">
        <f t="shared" si="3"/>
        <v>-5.1055594774266244E-2</v>
      </c>
      <c r="N25" s="2">
        <f t="shared" si="4"/>
        <v>4.077673700756046E-2</v>
      </c>
      <c r="O25" s="2">
        <f t="shared" si="5"/>
        <v>3.1473533619456262E-2</v>
      </c>
      <c r="P25" s="2">
        <f t="shared" si="6"/>
        <v>-4.967666577920804E-4</v>
      </c>
      <c r="Q25" s="2">
        <f t="shared" si="7"/>
        <v>-1.4592329365648249E-2</v>
      </c>
      <c r="R25" s="2">
        <f t="shared" si="8"/>
        <v>1.7797051425463284E-3</v>
      </c>
      <c r="S25" s="2">
        <f t="shared" si="9"/>
        <v>-2.8187696899353298E-3</v>
      </c>
      <c r="X25" s="54">
        <v>45722</v>
      </c>
      <c r="Y25" s="2" cm="1">
        <f t="array" ref="Y25">MMULT(L25:S25,$V$2:$V$9)</f>
        <v>-1.6972079805080576E-3</v>
      </c>
      <c r="AA25" s="54">
        <v>45722</v>
      </c>
      <c r="AB25" s="67">
        <f t="shared" si="2"/>
        <v>124.44004529944694</v>
      </c>
    </row>
    <row r="26" spans="1:28" x14ac:dyDescent="0.3">
      <c r="A26" s="54">
        <v>45723</v>
      </c>
      <c r="B26">
        <v>1566.314697265625</v>
      </c>
      <c r="C26">
        <v>876.32342529296875</v>
      </c>
      <c r="D26">
        <v>519.895263671875</v>
      </c>
      <c r="E26">
        <v>730</v>
      </c>
      <c r="F26">
        <v>801.3336181640625</v>
      </c>
      <c r="G26">
        <v>576.96466064453125</v>
      </c>
      <c r="H26">
        <v>2554.231689453125</v>
      </c>
      <c r="I26">
        <v>12072</v>
      </c>
      <c r="K26" s="54">
        <v>45723</v>
      </c>
      <c r="L26" s="2">
        <f t="shared" si="1"/>
        <v>-4.1016289176796783E-2</v>
      </c>
      <c r="M26" s="2">
        <f t="shared" si="3"/>
        <v>-5.2213521431343501E-3</v>
      </c>
      <c r="N26" s="2">
        <f t="shared" si="4"/>
        <v>-2.9850724169723342E-2</v>
      </c>
      <c r="O26" s="2">
        <f t="shared" si="5"/>
        <v>1.2482662968099856E-2</v>
      </c>
      <c r="P26" s="2">
        <f t="shared" si="6"/>
        <v>-4.2246531618230776E-3</v>
      </c>
      <c r="Q26" s="2">
        <f t="shared" si="7"/>
        <v>5.2264819478000657E-3</v>
      </c>
      <c r="R26" s="2">
        <f t="shared" si="8"/>
        <v>8.4879832212558792E-3</v>
      </c>
      <c r="S26" s="2">
        <f t="shared" si="9"/>
        <v>3.6581310276022627E-3</v>
      </c>
      <c r="X26" s="54">
        <v>45723</v>
      </c>
      <c r="Y26" s="2" cm="1">
        <f t="array" ref="Y26">MMULT(L26:S26,$V$2:$V$9)</f>
        <v>-1.6392034535258657E-2</v>
      </c>
      <c r="AA26" s="54">
        <v>45723</v>
      </c>
      <c r="AB26" s="67">
        <f t="shared" si="2"/>
        <v>122.40021977932926</v>
      </c>
    </row>
    <row r="27" spans="1:28" x14ac:dyDescent="0.3">
      <c r="A27" s="54">
        <v>45726</v>
      </c>
      <c r="B27">
        <v>1568.814453125</v>
      </c>
      <c r="C27">
        <v>854.72528076171875</v>
      </c>
      <c r="D27">
        <v>502.89865112304688</v>
      </c>
      <c r="E27">
        <v>697</v>
      </c>
      <c r="F27">
        <v>732.7392578125</v>
      </c>
      <c r="G27">
        <v>591.46380615234375</v>
      </c>
      <c r="H27">
        <v>2572.729736328125</v>
      </c>
      <c r="I27">
        <v>11842</v>
      </c>
      <c r="K27" s="54">
        <v>45726</v>
      </c>
      <c r="L27" s="2">
        <f t="shared" si="1"/>
        <v>1.5959473940574398E-3</v>
      </c>
      <c r="M27" s="2">
        <f t="shared" si="3"/>
        <v>-2.4646316540071211E-2</v>
      </c>
      <c r="N27" s="2">
        <f t="shared" si="4"/>
        <v>-3.2692378131675581E-2</v>
      </c>
      <c r="O27" s="2">
        <f t="shared" si="5"/>
        <v>-4.5205479452054775E-2</v>
      </c>
      <c r="P27" s="2">
        <f t="shared" si="6"/>
        <v>-8.5600252874351135E-2</v>
      </c>
      <c r="Q27" s="2">
        <f t="shared" si="7"/>
        <v>2.5130040879133508E-2</v>
      </c>
      <c r="R27" s="2">
        <f t="shared" si="8"/>
        <v>7.2421178358179628E-3</v>
      </c>
      <c r="S27" s="2">
        <f t="shared" si="9"/>
        <v>-1.9052352551358509E-2</v>
      </c>
      <c r="X27" s="54">
        <v>45726</v>
      </c>
      <c r="Y27" s="2" cm="1">
        <f t="array" ref="Y27">MMULT(L27:S27,$V$2:$V$9)</f>
        <v>-3.2550438575844151E-2</v>
      </c>
      <c r="AA27" s="54">
        <v>45726</v>
      </c>
      <c r="AB27" s="67">
        <f t="shared" si="2"/>
        <v>118.41603894373237</v>
      </c>
    </row>
    <row r="28" spans="1:28" x14ac:dyDescent="0.3">
      <c r="A28" s="54">
        <v>45727</v>
      </c>
      <c r="B28">
        <v>1575.313720703125</v>
      </c>
      <c r="C28">
        <v>841.52642822265625</v>
      </c>
      <c r="D28">
        <v>501.89886474609381</v>
      </c>
      <c r="E28">
        <v>674</v>
      </c>
      <c r="F28">
        <v>747.33807373046875</v>
      </c>
      <c r="G28">
        <v>593.46368408203125</v>
      </c>
      <c r="H28">
        <v>2552.73193359375</v>
      </c>
      <c r="I28">
        <v>11480</v>
      </c>
      <c r="K28" s="54">
        <v>45727</v>
      </c>
      <c r="L28" s="2">
        <f t="shared" si="1"/>
        <v>4.142789203132935E-3</v>
      </c>
      <c r="M28" s="2">
        <f t="shared" si="3"/>
        <v>-1.5442216155464483E-2</v>
      </c>
      <c r="N28" s="2">
        <f t="shared" si="4"/>
        <v>-1.988047442005203E-3</v>
      </c>
      <c r="O28" s="2">
        <f t="shared" si="5"/>
        <v>-3.2998565279770409E-2</v>
      </c>
      <c r="P28" s="2">
        <f t="shared" si="6"/>
        <v>1.9923616432879099E-2</v>
      </c>
      <c r="Q28" s="2">
        <f t="shared" si="7"/>
        <v>3.3812346738464338E-3</v>
      </c>
      <c r="R28" s="2">
        <f t="shared" si="8"/>
        <v>-7.7729900859763168E-3</v>
      </c>
      <c r="S28" s="2">
        <f t="shared" si="9"/>
        <v>-3.0569160614761004E-2</v>
      </c>
      <c r="X28" s="54">
        <v>45727</v>
      </c>
      <c r="Y28" s="2" cm="1">
        <f t="array" ref="Y28">MMULT(L28:S28,$V$2:$V$9)</f>
        <v>2.4522272180629908E-3</v>
      </c>
      <c r="AA28" s="54">
        <v>45727</v>
      </c>
      <c r="AB28" s="67">
        <f t="shared" si="2"/>
        <v>118.70642197748539</v>
      </c>
    </row>
    <row r="29" spans="1:28" x14ac:dyDescent="0.3">
      <c r="A29" s="54">
        <v>45728</v>
      </c>
      <c r="B29">
        <v>1583.812744140625</v>
      </c>
      <c r="C29">
        <v>847.62591552734375</v>
      </c>
      <c r="D29">
        <v>500.89907836914063</v>
      </c>
      <c r="E29">
        <v>684</v>
      </c>
      <c r="F29">
        <v>780.935302734375</v>
      </c>
      <c r="G29">
        <v>589.46392822265625</v>
      </c>
      <c r="H29">
        <v>2568.230224609375</v>
      </c>
      <c r="I29">
        <v>11650</v>
      </c>
      <c r="K29" s="54">
        <v>45728</v>
      </c>
      <c r="L29" s="2">
        <f t="shared" si="1"/>
        <v>5.3951307132058535E-3</v>
      </c>
      <c r="M29" s="2">
        <f t="shared" si="3"/>
        <v>7.2481232913503835E-3</v>
      </c>
      <c r="N29" s="2">
        <f t="shared" si="4"/>
        <v>-1.9920076477140114E-3</v>
      </c>
      <c r="O29" s="2">
        <f t="shared" si="5"/>
        <v>1.4836795252225476E-2</v>
      </c>
      <c r="P29" s="2">
        <f t="shared" si="6"/>
        <v>4.4955864266622791E-2</v>
      </c>
      <c r="Q29" s="2">
        <f t="shared" si="7"/>
        <v>-6.7396809049264927E-3</v>
      </c>
      <c r="R29" s="2">
        <f t="shared" si="8"/>
        <v>6.0712567628697922E-3</v>
      </c>
      <c r="S29" s="2">
        <f t="shared" si="9"/>
        <v>1.4808362369338024E-2</v>
      </c>
      <c r="X29" s="54">
        <v>45728</v>
      </c>
      <c r="Y29" s="2" cm="1">
        <f t="array" ref="Y29">MMULT(L29:S29,$V$2:$V$9)</f>
        <v>1.6875623904030929E-2</v>
      </c>
      <c r="AA29" s="54">
        <v>45728</v>
      </c>
      <c r="AB29" s="67">
        <f t="shared" si="2"/>
        <v>120.70966690977062</v>
      </c>
    </row>
    <row r="30" spans="1:28" x14ac:dyDescent="0.3">
      <c r="A30" s="54">
        <v>45729</v>
      </c>
      <c r="B30">
        <v>1590.311889648438</v>
      </c>
      <c r="C30">
        <v>853.02545166015625</v>
      </c>
      <c r="D30">
        <v>506.89785766601563</v>
      </c>
      <c r="E30">
        <v>688</v>
      </c>
      <c r="F30">
        <v>771.33612060546875</v>
      </c>
      <c r="G30">
        <v>579.9644775390625</v>
      </c>
      <c r="H30">
        <v>2602.7265625</v>
      </c>
      <c r="I30">
        <v>11882</v>
      </c>
      <c r="K30" s="54">
        <v>45729</v>
      </c>
      <c r="L30" s="2">
        <f t="shared" si="1"/>
        <v>4.1034810029512148E-3</v>
      </c>
      <c r="M30" s="2">
        <f t="shared" si="3"/>
        <v>6.3701876428037263E-3</v>
      </c>
      <c r="N30" s="2">
        <f t="shared" si="4"/>
        <v>1.1976023825809756E-2</v>
      </c>
      <c r="O30" s="2">
        <f t="shared" si="5"/>
        <v>5.8479532163742132E-3</v>
      </c>
      <c r="P30" s="2">
        <f t="shared" si="6"/>
        <v>-1.2291904457764402E-2</v>
      </c>
      <c r="Q30" s="2">
        <f t="shared" si="7"/>
        <v>-1.6115406267922738E-2</v>
      </c>
      <c r="R30" s="2">
        <f t="shared" si="8"/>
        <v>1.3431949192121984E-2</v>
      </c>
      <c r="S30" s="2">
        <f t="shared" si="9"/>
        <v>1.9914163090128723E-2</v>
      </c>
      <c r="X30" s="54">
        <v>45729</v>
      </c>
      <c r="Y30" s="2" cm="1">
        <f t="array" ref="Y30">MMULT(L30:S30,$V$2:$V$9)</f>
        <v>4.0645887375902125E-4</v>
      </c>
      <c r="AA30" s="54">
        <v>45729</v>
      </c>
      <c r="AB30" s="67">
        <f t="shared" si="2"/>
        <v>120.7587304250346</v>
      </c>
    </row>
    <row r="31" spans="1:28" x14ac:dyDescent="0.3">
      <c r="A31" s="54">
        <v>45730</v>
      </c>
      <c r="B31">
        <v>1656.804077148438</v>
      </c>
      <c r="C31">
        <v>869.9239501953125</v>
      </c>
      <c r="D31">
        <v>519.895263671875</v>
      </c>
      <c r="E31">
        <v>720</v>
      </c>
      <c r="F31">
        <v>796.33404541015625</v>
      </c>
      <c r="G31">
        <v>592.4637451171875</v>
      </c>
      <c r="H31">
        <v>2633.223388671875</v>
      </c>
      <c r="I31">
        <v>11994</v>
      </c>
      <c r="K31" s="54">
        <v>45730</v>
      </c>
      <c r="L31" s="2">
        <f t="shared" si="1"/>
        <v>4.1810784370541976E-2</v>
      </c>
      <c r="M31" s="2">
        <f t="shared" si="3"/>
        <v>1.9810075423035034E-2</v>
      </c>
      <c r="N31" s="2">
        <f t="shared" si="4"/>
        <v>2.5641075039664285E-2</v>
      </c>
      <c r="O31" s="2">
        <f t="shared" si="5"/>
        <v>4.6511627906976827E-2</v>
      </c>
      <c r="P31" s="2">
        <f t="shared" si="6"/>
        <v>3.2408601304791951E-2</v>
      </c>
      <c r="Q31" s="2">
        <f t="shared" si="7"/>
        <v>2.1551781293851935E-2</v>
      </c>
      <c r="R31" s="2">
        <f t="shared" si="8"/>
        <v>1.1717260895275139E-2</v>
      </c>
      <c r="S31" s="2">
        <f t="shared" si="9"/>
        <v>9.4260225551254795E-3</v>
      </c>
      <c r="X31" s="54">
        <v>45730</v>
      </c>
      <c r="Y31" s="2" cm="1">
        <f t="array" ref="Y31">MMULT(L31:S31,$V$2:$V$9)</f>
        <v>3.0632075097468521E-2</v>
      </c>
      <c r="AA31" s="54">
        <v>45730</v>
      </c>
      <c r="AB31" s="67">
        <f t="shared" si="2"/>
        <v>124.45782092408921</v>
      </c>
    </row>
    <row r="32" spans="1:28" x14ac:dyDescent="0.3">
      <c r="A32" s="54">
        <v>45733</v>
      </c>
      <c r="B32">
        <v>1636.306518554688</v>
      </c>
      <c r="C32">
        <v>877.623291015625</v>
      </c>
      <c r="D32">
        <v>526.893798828125</v>
      </c>
      <c r="E32">
        <v>704</v>
      </c>
      <c r="F32">
        <v>801.5335693359375</v>
      </c>
      <c r="G32">
        <v>606.462890625</v>
      </c>
      <c r="H32">
        <v>2675.718994140625</v>
      </c>
      <c r="I32">
        <v>11904</v>
      </c>
      <c r="K32" s="54">
        <v>45733</v>
      </c>
      <c r="L32" s="2">
        <f t="shared" si="1"/>
        <v>-1.2371745625486819E-2</v>
      </c>
      <c r="M32" s="2">
        <f t="shared" si="3"/>
        <v>8.8505906965590242E-3</v>
      </c>
      <c r="N32" s="2">
        <f t="shared" si="4"/>
        <v>1.3461432802486684E-2</v>
      </c>
      <c r="O32" s="2">
        <f t="shared" si="5"/>
        <v>-2.2222222222222254E-2</v>
      </c>
      <c r="P32" s="2">
        <f t="shared" si="6"/>
        <v>6.529325169192246E-3</v>
      </c>
      <c r="Q32" s="2">
        <f t="shared" si="7"/>
        <v>2.3628695634436703E-2</v>
      </c>
      <c r="R32" s="2">
        <f t="shared" si="8"/>
        <v>1.6138245487096192E-2</v>
      </c>
      <c r="S32" s="2">
        <f t="shared" si="9"/>
        <v>-7.5037518759379918E-3</v>
      </c>
      <c r="X32" s="54">
        <v>45733</v>
      </c>
      <c r="Y32" s="2" cm="1">
        <f t="array" ref="Y32">MMULT(L32:S32,$V$2:$V$9)</f>
        <v>1.7669558559375268E-3</v>
      </c>
      <c r="AA32" s="54">
        <v>45733</v>
      </c>
      <c r="AB32" s="67">
        <f t="shared" si="2"/>
        <v>124.67773239958824</v>
      </c>
    </row>
    <row r="33" spans="1:28" x14ac:dyDescent="0.3">
      <c r="A33" s="54">
        <v>45734</v>
      </c>
      <c r="B33">
        <v>1654.804321289062</v>
      </c>
      <c r="C33">
        <v>894.22186279296875</v>
      </c>
      <c r="D33">
        <v>548.889404296875</v>
      </c>
      <c r="E33">
        <v>726</v>
      </c>
      <c r="F33">
        <v>811.1328125</v>
      </c>
      <c r="G33">
        <v>607.9627685546875</v>
      </c>
      <c r="H33">
        <v>2695.716796875</v>
      </c>
      <c r="I33">
        <v>11846</v>
      </c>
      <c r="K33" s="54">
        <v>45734</v>
      </c>
      <c r="L33" s="2">
        <f t="shared" si="1"/>
        <v>1.1304607373142206E-2</v>
      </c>
      <c r="M33" s="2">
        <f t="shared" si="3"/>
        <v>1.8913093974676887E-2</v>
      </c>
      <c r="N33" s="2">
        <f t="shared" si="4"/>
        <v>4.1745804406259523E-2</v>
      </c>
      <c r="O33" s="2">
        <f t="shared" si="5"/>
        <v>3.125E-2</v>
      </c>
      <c r="P33" s="2">
        <f t="shared" si="6"/>
        <v>1.1976096237635181E-2</v>
      </c>
      <c r="Q33" s="2">
        <f t="shared" si="7"/>
        <v>2.4731569777365348E-3</v>
      </c>
      <c r="R33" s="2">
        <f t="shared" si="8"/>
        <v>7.4738052755789486E-3</v>
      </c>
      <c r="S33" s="2">
        <f t="shared" si="9"/>
        <v>-4.8723118279569988E-3</v>
      </c>
      <c r="X33" s="54">
        <v>45734</v>
      </c>
      <c r="Y33" s="2" cm="1">
        <f t="array" ref="Y33">MMULT(L33:S33,$V$2:$V$9)</f>
        <v>1.4725012035817046E-2</v>
      </c>
      <c r="AA33" s="54">
        <v>45734</v>
      </c>
      <c r="AB33" s="67">
        <f t="shared" si="2"/>
        <v>126.51361350977056</v>
      </c>
    </row>
    <row r="34" spans="1:28" x14ac:dyDescent="0.3">
      <c r="A34" s="54">
        <v>45735</v>
      </c>
      <c r="B34">
        <v>1672.802124023438</v>
      </c>
      <c r="C34">
        <v>895.82171630859375</v>
      </c>
      <c r="D34">
        <v>546.8897705078125</v>
      </c>
      <c r="E34">
        <v>737</v>
      </c>
      <c r="F34">
        <v>812.732666015625</v>
      </c>
      <c r="G34">
        <v>606.96282958984375</v>
      </c>
      <c r="H34">
        <v>2740.712158203125</v>
      </c>
      <c r="I34">
        <v>11784</v>
      </c>
      <c r="K34" s="54">
        <v>45735</v>
      </c>
      <c r="L34" s="2">
        <f t="shared" si="1"/>
        <v>1.0876091210806127E-2</v>
      </c>
      <c r="M34" s="2">
        <f t="shared" si="3"/>
        <v>1.789101320591735E-3</v>
      </c>
      <c r="N34" s="2">
        <f t="shared" si="4"/>
        <v>-3.6430540896011943E-3</v>
      </c>
      <c r="O34" s="2">
        <f t="shared" si="5"/>
        <v>1.5151515151515138E-2</v>
      </c>
      <c r="P34" s="2">
        <f t="shared" si="6"/>
        <v>1.9723693715385515E-3</v>
      </c>
      <c r="Q34" s="2">
        <f t="shared" si="7"/>
        <v>-1.6447371723451454E-3</v>
      </c>
      <c r="R34" s="2">
        <f t="shared" si="8"/>
        <v>1.6691427445303386E-2</v>
      </c>
      <c r="S34" s="2">
        <f t="shared" si="9"/>
        <v>-5.2338342056390541E-3</v>
      </c>
      <c r="X34" s="54">
        <v>45735</v>
      </c>
      <c r="Y34" s="2" cm="1">
        <f t="array" ref="Y34">MMULT(L34:S34,$V$2:$V$9)</f>
        <v>4.2184425213222382E-3</v>
      </c>
      <c r="AA34" s="54">
        <v>45735</v>
      </c>
      <c r="AB34" s="67">
        <f t="shared" si="2"/>
        <v>127.04730391652632</v>
      </c>
    </row>
    <row r="35" spans="1:28" x14ac:dyDescent="0.3">
      <c r="A35" s="54">
        <v>45736</v>
      </c>
      <c r="B35">
        <v>1643.3056640625</v>
      </c>
      <c r="C35">
        <v>876.0234375</v>
      </c>
      <c r="D35">
        <v>531.892822265625</v>
      </c>
      <c r="E35">
        <v>716</v>
      </c>
      <c r="F35">
        <v>796.53399658203125</v>
      </c>
      <c r="G35">
        <v>596.96343994140625</v>
      </c>
      <c r="H35">
        <v>2749.211181640625</v>
      </c>
      <c r="I35">
        <v>11808</v>
      </c>
      <c r="K35" s="54">
        <v>45736</v>
      </c>
      <c r="L35" s="2">
        <f t="shared" si="1"/>
        <v>-1.7632964196621637E-2</v>
      </c>
      <c r="M35" s="2">
        <f t="shared" si="3"/>
        <v>-2.2100690849711002E-2</v>
      </c>
      <c r="N35" s="2">
        <f t="shared" si="4"/>
        <v>-2.7422250425825578E-2</v>
      </c>
      <c r="O35" s="2">
        <f t="shared" si="5"/>
        <v>-2.8493894165535938E-2</v>
      </c>
      <c r="P35" s="2">
        <f t="shared" si="6"/>
        <v>-1.9931116480166544E-2</v>
      </c>
      <c r="Q35" s="2">
        <f t="shared" si="7"/>
        <v>-1.6474467893189737E-2</v>
      </c>
      <c r="R35" s="2">
        <f t="shared" si="8"/>
        <v>3.1010273778886432E-3</v>
      </c>
      <c r="S35" s="2">
        <f t="shared" si="9"/>
        <v>2.0366598778003286E-3</v>
      </c>
      <c r="X35" s="54">
        <v>45736</v>
      </c>
      <c r="Y35" s="2" cm="1">
        <f t="array" ref="Y35">MMULT(L35:S35,$V$2:$V$9)</f>
        <v>-1.8525290335819195E-2</v>
      </c>
      <c r="AA35" s="54">
        <v>45736</v>
      </c>
      <c r="AB35" s="67">
        <f t="shared" si="2"/>
        <v>124.6937157250896</v>
      </c>
    </row>
    <row r="36" spans="1:28" x14ac:dyDescent="0.3">
      <c r="A36" s="54">
        <v>45737</v>
      </c>
      <c r="B36">
        <v>1595.311279296875</v>
      </c>
      <c r="C36">
        <v>881.52294921875</v>
      </c>
      <c r="D36">
        <v>536.89178466796875</v>
      </c>
      <c r="E36">
        <v>708</v>
      </c>
      <c r="F36">
        <v>800.53363037109375</v>
      </c>
      <c r="G36">
        <v>540.96685791015625</v>
      </c>
      <c r="H36">
        <v>2726.713623046875</v>
      </c>
      <c r="I36">
        <v>11608</v>
      </c>
      <c r="K36" s="54">
        <v>45737</v>
      </c>
      <c r="L36" s="2">
        <f t="shared" si="1"/>
        <v>-2.9205999720694487E-2</v>
      </c>
      <c r="M36" s="2">
        <f t="shared" si="3"/>
        <v>6.2778134503393979E-3</v>
      </c>
      <c r="N36" s="2">
        <f t="shared" si="4"/>
        <v>9.3984392965680286E-3</v>
      </c>
      <c r="O36" s="2">
        <f t="shared" si="5"/>
        <v>-1.1173184357541888E-2</v>
      </c>
      <c r="P36" s="2">
        <f t="shared" si="6"/>
        <v>5.0212970271514834E-3</v>
      </c>
      <c r="Q36" s="2">
        <f t="shared" si="7"/>
        <v>-9.3802364239837233E-2</v>
      </c>
      <c r="R36" s="2">
        <f t="shared" si="8"/>
        <v>-8.1832777139820845E-3</v>
      </c>
      <c r="S36" s="2">
        <f t="shared" si="9"/>
        <v>-1.693766937669372E-2</v>
      </c>
      <c r="X36" s="54">
        <v>45737</v>
      </c>
      <c r="Y36" s="2" cm="1">
        <f t="array" ref="Y36">MMULT(L36:S36,$V$2:$V$9)</f>
        <v>-1.1379858560252037E-2</v>
      </c>
      <c r="AA36" s="54">
        <v>45737</v>
      </c>
      <c r="AB36" s="67">
        <f t="shared" si="2"/>
        <v>123.27471887678581</v>
      </c>
    </row>
    <row r="37" spans="1:28" x14ac:dyDescent="0.3">
      <c r="A37" s="54">
        <v>45740</v>
      </c>
      <c r="B37">
        <v>1583.812744140625</v>
      </c>
      <c r="C37">
        <v>886.52252197265625</v>
      </c>
      <c r="D37">
        <v>544.89019775390625</v>
      </c>
      <c r="E37">
        <v>717</v>
      </c>
      <c r="F37">
        <v>789.9345703125</v>
      </c>
      <c r="G37">
        <v>551.9661865234375</v>
      </c>
      <c r="H37">
        <v>2724.7138671875</v>
      </c>
      <c r="I37">
        <v>11452</v>
      </c>
      <c r="K37" s="54">
        <v>45740</v>
      </c>
      <c r="L37" s="2">
        <f t="shared" si="1"/>
        <v>-7.2077062987468965E-3</v>
      </c>
      <c r="M37" s="2">
        <f t="shared" si="3"/>
        <v>5.671517410110738E-3</v>
      </c>
      <c r="N37" s="2">
        <f t="shared" si="4"/>
        <v>1.4897626140589981E-2</v>
      </c>
      <c r="O37" s="2">
        <f t="shared" si="5"/>
        <v>1.2711864406779627E-2</v>
      </c>
      <c r="P37" s="2">
        <f t="shared" si="6"/>
        <v>-1.3239993494939761E-2</v>
      </c>
      <c r="Q37" s="2">
        <f t="shared" si="7"/>
        <v>2.0332721778508756E-2</v>
      </c>
      <c r="R37" s="2">
        <f t="shared" si="8"/>
        <v>-7.3339416448892081E-4</v>
      </c>
      <c r="S37" s="2">
        <f t="shared" si="9"/>
        <v>-1.3439007580978601E-2</v>
      </c>
      <c r="X37" s="54">
        <v>45740</v>
      </c>
      <c r="Y37" s="2" cm="1">
        <f t="array" ref="Y37">MMULT(L37:S37,$V$2:$V$9)</f>
        <v>-3.216898539452956E-3</v>
      </c>
      <c r="AA37" s="54">
        <v>45740</v>
      </c>
      <c r="AB37" s="67">
        <f t="shared" si="2"/>
        <v>122.87815661367961</v>
      </c>
    </row>
    <row r="38" spans="1:28" x14ac:dyDescent="0.3">
      <c r="A38" s="54">
        <v>45741</v>
      </c>
      <c r="B38">
        <v>1569.814331054688</v>
      </c>
      <c r="C38">
        <v>889.32232666015625</v>
      </c>
      <c r="D38">
        <v>550.88897705078125</v>
      </c>
      <c r="E38">
        <v>720</v>
      </c>
      <c r="F38">
        <v>801.73358154296875</v>
      </c>
      <c r="G38">
        <v>569.965087890625</v>
      </c>
      <c r="H38">
        <v>2764.709716796875</v>
      </c>
      <c r="I38">
        <v>11316</v>
      </c>
      <c r="K38" s="54">
        <v>45741</v>
      </c>
      <c r="L38" s="2">
        <f t="shared" si="1"/>
        <v>-8.8384268517378572E-3</v>
      </c>
      <c r="M38" s="2">
        <f t="shared" si="3"/>
        <v>3.1581878836761668E-3</v>
      </c>
      <c r="N38" s="2">
        <f t="shared" si="4"/>
        <v>1.1009152525779609E-2</v>
      </c>
      <c r="O38" s="2">
        <f t="shared" si="5"/>
        <v>4.1841004184099972E-3</v>
      </c>
      <c r="P38" s="2">
        <f t="shared" si="6"/>
        <v>1.4936694346471047E-2</v>
      </c>
      <c r="Q38" s="2">
        <f t="shared" si="7"/>
        <v>3.2608702863763606E-2</v>
      </c>
      <c r="R38" s="2">
        <f t="shared" si="8"/>
        <v>1.4678917331844232E-2</v>
      </c>
      <c r="S38" s="2">
        <f t="shared" si="9"/>
        <v>-1.1875654907439803E-2</v>
      </c>
      <c r="X38" s="54">
        <v>45741</v>
      </c>
      <c r="Y38" s="2" cm="1">
        <f t="array" ref="Y38">MMULT(L38:S38,$V$2:$V$9)</f>
        <v>4.9648256096890596E-3</v>
      </c>
      <c r="AA38" s="54">
        <v>45741</v>
      </c>
      <c r="AB38" s="67">
        <f t="shared" si="2"/>
        <v>123.48822523250658</v>
      </c>
    </row>
    <row r="39" spans="1:28" x14ac:dyDescent="0.3">
      <c r="A39" s="54">
        <v>45742</v>
      </c>
      <c r="B39">
        <v>1575.313720703125</v>
      </c>
      <c r="C39">
        <v>895.62176513671875</v>
      </c>
      <c r="D39">
        <v>545.8900146484375</v>
      </c>
      <c r="E39">
        <v>701</v>
      </c>
      <c r="F39">
        <v>801.5335693359375</v>
      </c>
      <c r="G39">
        <v>559.9656982421875</v>
      </c>
      <c r="H39">
        <v>2830.70263671875</v>
      </c>
      <c r="I39">
        <v>11232</v>
      </c>
      <c r="K39" s="54">
        <v>45742</v>
      </c>
      <c r="L39" s="2">
        <f t="shared" si="1"/>
        <v>3.5032102457253078E-3</v>
      </c>
      <c r="M39" s="2">
        <f t="shared" si="3"/>
        <v>7.083414289417389E-3</v>
      </c>
      <c r="N39" s="2">
        <f t="shared" si="4"/>
        <v>-9.0743554701457896E-3</v>
      </c>
      <c r="O39" s="2">
        <f t="shared" si="5"/>
        <v>-2.6388888888888906E-2</v>
      </c>
      <c r="P39" s="2">
        <f t="shared" si="6"/>
        <v>-2.4947465297175953E-4</v>
      </c>
      <c r="Q39" s="2">
        <f t="shared" si="7"/>
        <v>-1.7543863406518589E-2</v>
      </c>
      <c r="R39" s="2">
        <f t="shared" si="8"/>
        <v>2.386974644062545E-2</v>
      </c>
      <c r="S39" s="2">
        <f t="shared" si="9"/>
        <v>-7.4231177094379319E-3</v>
      </c>
      <c r="X39" s="54">
        <v>45742</v>
      </c>
      <c r="Y39" s="2" cm="1">
        <f t="array" ref="Y39">MMULT(L39:S39,$V$2:$V$9)</f>
        <v>7.1162833867253073E-5</v>
      </c>
      <c r="AA39" s="54">
        <v>45742</v>
      </c>
      <c r="AB39" s="67">
        <f t="shared" si="2"/>
        <v>123.49701300456336</v>
      </c>
    </row>
    <row r="40" spans="1:28" x14ac:dyDescent="0.3">
      <c r="A40" s="54">
        <v>45743</v>
      </c>
      <c r="B40">
        <v>1584.312622070312</v>
      </c>
      <c r="C40">
        <v>893.32196044921875</v>
      </c>
      <c r="D40">
        <v>538.89141845703125</v>
      </c>
      <c r="E40">
        <v>695</v>
      </c>
      <c r="F40">
        <v>796.9339599609375</v>
      </c>
      <c r="G40">
        <v>559.9656982421875</v>
      </c>
      <c r="H40">
        <v>2822.20361328125</v>
      </c>
      <c r="I40">
        <v>11196</v>
      </c>
      <c r="K40" s="54">
        <v>45743</v>
      </c>
      <c r="L40" s="2">
        <f t="shared" si="1"/>
        <v>5.7124503195278287E-3</v>
      </c>
      <c r="M40" s="2">
        <f t="shared" si="3"/>
        <v>-2.567830279503025E-3</v>
      </c>
      <c r="N40" s="2">
        <f t="shared" si="4"/>
        <v>-1.2820524288053692E-2</v>
      </c>
      <c r="O40" s="2">
        <f t="shared" si="5"/>
        <v>-8.5592011412267688E-3</v>
      </c>
      <c r="P40" s="2">
        <f t="shared" si="6"/>
        <v>-5.738511212712849E-3</v>
      </c>
      <c r="Q40" s="2">
        <f t="shared" si="7"/>
        <v>0</v>
      </c>
      <c r="R40" s="2">
        <f t="shared" si="8"/>
        <v>-3.0024430426757176E-3</v>
      </c>
      <c r="S40" s="2">
        <f t="shared" si="9"/>
        <v>-3.2051282051281937E-3</v>
      </c>
      <c r="X40" s="54">
        <v>45743</v>
      </c>
      <c r="Y40" s="2" cm="1">
        <f t="array" ref="Y40">MMULT(L40:S40,$V$2:$V$9)</f>
        <v>-2.0965589630475463E-3</v>
      </c>
      <c r="AA40" s="54">
        <v>45743</v>
      </c>
      <c r="AB40" s="67">
        <f t="shared" si="2"/>
        <v>123.23809423503904</v>
      </c>
    </row>
    <row r="41" spans="1:28" x14ac:dyDescent="0.3">
      <c r="A41" s="54">
        <v>45744</v>
      </c>
      <c r="B41">
        <v>1564.31494140625</v>
      </c>
      <c r="C41">
        <v>885.3226318359375</v>
      </c>
      <c r="D41">
        <v>526.893798828125</v>
      </c>
      <c r="E41">
        <v>692</v>
      </c>
      <c r="F41">
        <v>771.1361083984375</v>
      </c>
      <c r="G41">
        <v>561.965576171875</v>
      </c>
      <c r="H41">
        <v>2796.206298828125</v>
      </c>
      <c r="I41">
        <v>11416</v>
      </c>
      <c r="K41" s="54">
        <v>45744</v>
      </c>
      <c r="L41" s="2">
        <f t="shared" si="1"/>
        <v>-1.2622307229951835E-2</v>
      </c>
      <c r="M41" s="2">
        <f t="shared" si="3"/>
        <v>-8.9545863277095128E-3</v>
      </c>
      <c r="N41" s="2">
        <f t="shared" si="4"/>
        <v>-2.2263519547700672E-2</v>
      </c>
      <c r="O41" s="2">
        <f t="shared" si="5"/>
        <v>-4.3165467625899678E-3</v>
      </c>
      <c r="P41" s="2">
        <f t="shared" si="6"/>
        <v>-3.2371379384766752E-2</v>
      </c>
      <c r="Q41" s="2">
        <f t="shared" si="7"/>
        <v>3.5714293499859995E-3</v>
      </c>
      <c r="R41" s="2">
        <f t="shared" si="8"/>
        <v>-9.2117075928831449E-3</v>
      </c>
      <c r="S41" s="2">
        <f t="shared" si="9"/>
        <v>1.9649874955341096E-2</v>
      </c>
      <c r="X41" s="54">
        <v>45744</v>
      </c>
      <c r="Y41" s="2" cm="1">
        <f t="array" ref="Y41">MMULT(L41:S41,$V$2:$V$9)</f>
        <v>-1.6269262836114011E-2</v>
      </c>
      <c r="AA41" s="54">
        <v>45744</v>
      </c>
      <c r="AB41" s="67">
        <f t="shared" si="2"/>
        <v>121.23310128850741</v>
      </c>
    </row>
    <row r="42" spans="1:28" x14ac:dyDescent="0.3">
      <c r="A42" s="54">
        <v>45747</v>
      </c>
      <c r="B42">
        <v>1559.315551757812</v>
      </c>
      <c r="C42">
        <v>873.82366943359375</v>
      </c>
      <c r="D42">
        <v>514.896240234375</v>
      </c>
      <c r="E42">
        <v>664</v>
      </c>
      <c r="F42">
        <v>748.93792724609375</v>
      </c>
      <c r="G42">
        <v>552.96612548828125</v>
      </c>
      <c r="H42">
        <v>2824.703369140625</v>
      </c>
      <c r="I42">
        <v>11254</v>
      </c>
      <c r="K42" s="54">
        <v>45747</v>
      </c>
      <c r="L42" s="2">
        <f t="shared" si="1"/>
        <v>-3.1958971407277659E-3</v>
      </c>
      <c r="M42" s="2">
        <f t="shared" si="3"/>
        <v>-1.2988442844274473E-2</v>
      </c>
      <c r="N42" s="2">
        <f t="shared" si="4"/>
        <v>-2.277035452008358E-2</v>
      </c>
      <c r="O42" s="2">
        <f t="shared" si="5"/>
        <v>-4.0462427745664775E-2</v>
      </c>
      <c r="P42" s="2">
        <f t="shared" si="6"/>
        <v>-2.8786333450844137E-2</v>
      </c>
      <c r="Q42" s="2">
        <f t="shared" si="7"/>
        <v>-1.6014238354061239E-2</v>
      </c>
      <c r="R42" s="2">
        <f t="shared" si="8"/>
        <v>1.0191333280539006E-2</v>
      </c>
      <c r="S42" s="2">
        <f t="shared" si="9"/>
        <v>-1.4190609670637677E-2</v>
      </c>
      <c r="X42" s="54">
        <v>45747</v>
      </c>
      <c r="Y42" s="2" cm="1">
        <f t="array" ref="Y42">MMULT(L42:S42,$V$2:$V$9)</f>
        <v>-1.583372201385317E-2</v>
      </c>
      <c r="AA42" s="54">
        <v>45747</v>
      </c>
      <c r="AB42" s="67">
        <f t="shared" si="2"/>
        <v>119.31353006382788</v>
      </c>
    </row>
    <row r="43" spans="1:28" x14ac:dyDescent="0.3">
      <c r="A43" s="54">
        <v>45748</v>
      </c>
      <c r="B43">
        <v>1585.3125</v>
      </c>
      <c r="C43">
        <v>877.12335205078125</v>
      </c>
      <c r="D43">
        <v>524.89422607421875</v>
      </c>
      <c r="E43">
        <v>669</v>
      </c>
      <c r="F43">
        <v>779.33544921875</v>
      </c>
      <c r="G43">
        <v>560.4656982421875</v>
      </c>
      <c r="H43">
        <v>2806.205322265625</v>
      </c>
      <c r="I43">
        <v>11366</v>
      </c>
      <c r="K43" s="54">
        <v>45748</v>
      </c>
      <c r="L43" s="2">
        <f t="shared" si="1"/>
        <v>1.6672025243948729E-2</v>
      </c>
      <c r="M43" s="2">
        <f t="shared" si="3"/>
        <v>3.7761424102031871E-3</v>
      </c>
      <c r="N43" s="2">
        <f t="shared" si="4"/>
        <v>1.9417476879016959E-2</v>
      </c>
      <c r="O43" s="2">
        <f t="shared" si="5"/>
        <v>7.5301204819278045E-3</v>
      </c>
      <c r="P43" s="2">
        <f t="shared" si="6"/>
        <v>4.0587505141354452E-2</v>
      </c>
      <c r="Q43" s="2">
        <f t="shared" si="7"/>
        <v>1.3562445162954573E-2</v>
      </c>
      <c r="R43" s="2">
        <f t="shared" si="8"/>
        <v>-6.548668818498915E-3</v>
      </c>
      <c r="S43" s="2">
        <f t="shared" si="9"/>
        <v>9.9520170606006708E-3</v>
      </c>
      <c r="X43" s="54">
        <v>45748</v>
      </c>
      <c r="Y43" s="2" cm="1">
        <f t="array" ref="Y43">MMULT(L43:S43,$V$2:$V$9)</f>
        <v>2.0815893621284481E-2</v>
      </c>
      <c r="AA43" s="54">
        <v>45748</v>
      </c>
      <c r="AB43" s="67">
        <f t="shared" si="2"/>
        <v>121.79714781321645</v>
      </c>
    </row>
    <row r="44" spans="1:28" x14ac:dyDescent="0.3">
      <c r="A44" s="54">
        <v>45749</v>
      </c>
      <c r="B44">
        <v>1570.314331054688</v>
      </c>
      <c r="C44">
        <v>882.9228515625</v>
      </c>
      <c r="D44">
        <v>527.89361572265625</v>
      </c>
      <c r="E44">
        <v>660</v>
      </c>
      <c r="F44">
        <v>755.73736572265625</v>
      </c>
      <c r="G44">
        <v>567.9652099609375</v>
      </c>
      <c r="H44">
        <v>2779.7080078125</v>
      </c>
      <c r="I44">
        <v>11228</v>
      </c>
      <c r="K44" s="54">
        <v>45749</v>
      </c>
      <c r="L44" s="2">
        <f t="shared" si="1"/>
        <v>-9.4607018775869633E-3</v>
      </c>
      <c r="M44" s="2">
        <f t="shared" si="3"/>
        <v>6.6119542914448992E-3</v>
      </c>
      <c r="N44" s="2">
        <f t="shared" si="4"/>
        <v>5.7142744184299765E-3</v>
      </c>
      <c r="O44" s="2">
        <f t="shared" si="5"/>
        <v>-1.3452914798206317E-2</v>
      </c>
      <c r="P44" s="2">
        <f t="shared" si="6"/>
        <v>-3.0279751190260606E-2</v>
      </c>
      <c r="Q44" s="2">
        <f t="shared" si="7"/>
        <v>1.3380857637266708E-2</v>
      </c>
      <c r="R44" s="2">
        <f t="shared" si="8"/>
        <v>-9.442400469731882E-3</v>
      </c>
      <c r="S44" s="2">
        <f t="shared" si="9"/>
        <v>-1.2141474573288735E-2</v>
      </c>
      <c r="X44" s="54">
        <v>45749</v>
      </c>
      <c r="Y44" s="2" cm="1">
        <f t="array" ref="Y44">MMULT(L44:S44,$V$2:$V$9)</f>
        <v>-1.0849276491651721E-2</v>
      </c>
      <c r="AA44" s="54">
        <v>45749</v>
      </c>
      <c r="AB44" s="67">
        <f t="shared" si="2"/>
        <v>120.4757368806963</v>
      </c>
    </row>
    <row r="45" spans="1:28" x14ac:dyDescent="0.3">
      <c r="A45" s="54">
        <v>45750</v>
      </c>
      <c r="B45">
        <v>1620.308349609375</v>
      </c>
      <c r="C45">
        <v>804.62969970703125</v>
      </c>
      <c r="D45">
        <v>510.89706420898438</v>
      </c>
      <c r="E45">
        <v>652</v>
      </c>
      <c r="F45">
        <v>745.93817138671875</v>
      </c>
      <c r="G45">
        <v>554.96600341796875</v>
      </c>
      <c r="H45">
        <v>2667.219970703125</v>
      </c>
      <c r="I45">
        <v>11392</v>
      </c>
      <c r="K45" s="54">
        <v>45750</v>
      </c>
      <c r="L45" s="2">
        <f t="shared" si="1"/>
        <v>3.1836949816989257E-2</v>
      </c>
      <c r="M45" s="2">
        <f t="shared" si="3"/>
        <v>-8.8674963749000413E-2</v>
      </c>
      <c r="N45" s="2">
        <f t="shared" si="4"/>
        <v>-3.2196925682468347E-2</v>
      </c>
      <c r="O45" s="2">
        <f t="shared" si="5"/>
        <v>-1.2121212121212088E-2</v>
      </c>
      <c r="P45" s="2">
        <f t="shared" si="6"/>
        <v>-1.2966401795638682E-2</v>
      </c>
      <c r="Q45" s="2">
        <f t="shared" si="7"/>
        <v>-2.2887328862735812E-2</v>
      </c>
      <c r="R45" s="2">
        <f t="shared" si="8"/>
        <v>-4.0467573138337598E-2</v>
      </c>
      <c r="S45" s="2">
        <f t="shared" si="9"/>
        <v>1.4606341289633118E-2</v>
      </c>
      <c r="X45" s="54">
        <v>45750</v>
      </c>
      <c r="Y45" s="2" cm="1">
        <f t="array" ref="Y45">MMULT(L45:S45,$V$2:$V$9)</f>
        <v>-1.2730273539421228E-2</v>
      </c>
      <c r="AA45" s="54">
        <v>45750</v>
      </c>
      <c r="AB45" s="67">
        <f t="shared" si="2"/>
        <v>118.94204779534169</v>
      </c>
    </row>
    <row r="46" spans="1:28" x14ac:dyDescent="0.3">
      <c r="A46" s="54">
        <v>45751</v>
      </c>
      <c r="B46">
        <v>1517.320556640625</v>
      </c>
      <c r="C46">
        <v>759.93359375</v>
      </c>
      <c r="D46">
        <v>467.90570068359381</v>
      </c>
      <c r="E46">
        <v>620</v>
      </c>
      <c r="F46">
        <v>658.94537353515625</v>
      </c>
      <c r="G46">
        <v>554.96600341796875</v>
      </c>
      <c r="H46">
        <v>2481.239501953125</v>
      </c>
      <c r="I46">
        <v>10808</v>
      </c>
      <c r="K46" s="54">
        <v>45751</v>
      </c>
      <c r="L46" s="2">
        <f t="shared" si="1"/>
        <v>-6.3560613628620977E-2</v>
      </c>
      <c r="M46" s="2">
        <f t="shared" si="3"/>
        <v>-5.5548665396399466E-2</v>
      </c>
      <c r="N46" s="2">
        <f t="shared" si="4"/>
        <v>-8.4148777781593909E-2</v>
      </c>
      <c r="O46" s="2">
        <f t="shared" si="5"/>
        <v>-4.9079754601227044E-2</v>
      </c>
      <c r="P46" s="2">
        <f t="shared" si="6"/>
        <v>-0.11662199521153416</v>
      </c>
      <c r="Q46" s="2">
        <f t="shared" si="7"/>
        <v>0</v>
      </c>
      <c r="R46" s="2">
        <f t="shared" si="8"/>
        <v>-6.9728207944158571E-2</v>
      </c>
      <c r="S46" s="2">
        <f t="shared" si="9"/>
        <v>-5.1264044943820197E-2</v>
      </c>
      <c r="X46" s="54">
        <v>45751</v>
      </c>
      <c r="Y46" s="2" cm="1">
        <f t="array" ref="Y46">MMULT(L46:S46,$V$2:$V$9)</f>
        <v>-7.6438603817206158E-2</v>
      </c>
      <c r="AA46" s="54">
        <v>45751</v>
      </c>
      <c r="AB46" s="67">
        <f t="shared" si="2"/>
        <v>109.85028372670638</v>
      </c>
    </row>
    <row r="47" spans="1:28" x14ac:dyDescent="0.3">
      <c r="A47" s="54">
        <v>45754</v>
      </c>
      <c r="B47">
        <v>1497.322875976562</v>
      </c>
      <c r="C47">
        <v>737.73553466796875</v>
      </c>
      <c r="D47">
        <v>451.40902709960938</v>
      </c>
      <c r="E47">
        <v>592.5</v>
      </c>
      <c r="F47">
        <v>635.747314453125</v>
      </c>
      <c r="G47">
        <v>544.96661376953125</v>
      </c>
      <c r="H47">
        <v>2370.2509765625</v>
      </c>
      <c r="I47">
        <v>10056</v>
      </c>
      <c r="K47" s="54">
        <v>45754</v>
      </c>
      <c r="L47" s="2">
        <f t="shared" si="1"/>
        <v>-1.3179601750297421E-2</v>
      </c>
      <c r="M47" s="2">
        <f t="shared" si="3"/>
        <v>-2.9210524794004433E-2</v>
      </c>
      <c r="N47" s="2">
        <f t="shared" si="4"/>
        <v>-3.5256406493623382E-2</v>
      </c>
      <c r="O47" s="2">
        <f t="shared" si="5"/>
        <v>-4.435483870967738E-2</v>
      </c>
      <c r="P47" s="2">
        <f t="shared" si="6"/>
        <v>-3.520482882758047E-2</v>
      </c>
      <c r="Q47" s="2">
        <f t="shared" si="7"/>
        <v>-1.8018021981260901E-2</v>
      </c>
      <c r="R47" s="2">
        <f t="shared" si="8"/>
        <v>-4.473108110009516E-2</v>
      </c>
      <c r="S47" s="2">
        <f t="shared" si="9"/>
        <v>-6.9578090303478946E-2</v>
      </c>
      <c r="X47" s="54">
        <v>45754</v>
      </c>
      <c r="Y47" s="2" cm="1">
        <f t="array" ref="Y47">MMULT(L47:S47,$V$2:$V$9)</f>
        <v>-2.9031383363259763E-2</v>
      </c>
      <c r="AA47" s="54">
        <v>45754</v>
      </c>
      <c r="AB47" s="67">
        <f t="shared" si="2"/>
        <v>106.66117802727352</v>
      </c>
    </row>
    <row r="48" spans="1:28" x14ac:dyDescent="0.3">
      <c r="A48" s="54">
        <v>45755</v>
      </c>
      <c r="B48">
        <v>1566.314697265625</v>
      </c>
      <c r="C48">
        <v>735.1357421875</v>
      </c>
      <c r="D48">
        <v>468.905517578125</v>
      </c>
      <c r="E48">
        <v>629.5</v>
      </c>
      <c r="F48">
        <v>679.14373779296875</v>
      </c>
      <c r="G48">
        <v>559.9656982421875</v>
      </c>
      <c r="H48">
        <v>2393.74853515625</v>
      </c>
      <c r="I48">
        <v>10374</v>
      </c>
      <c r="K48" s="54">
        <v>45755</v>
      </c>
      <c r="L48" s="2">
        <f t="shared" si="1"/>
        <v>4.6076783034564972E-2</v>
      </c>
      <c r="M48" s="2">
        <f t="shared" si="3"/>
        <v>-3.5240168845043218E-3</v>
      </c>
      <c r="N48" s="2">
        <f t="shared" si="4"/>
        <v>3.8759726607449529E-2</v>
      </c>
      <c r="O48" s="2">
        <f t="shared" si="5"/>
        <v>6.2447257383966281E-2</v>
      </c>
      <c r="P48" s="2">
        <f t="shared" si="6"/>
        <v>6.8260490218780889E-2</v>
      </c>
      <c r="Q48" s="2">
        <f t="shared" si="7"/>
        <v>2.7522941944842616E-2</v>
      </c>
      <c r="R48" s="2">
        <f t="shared" si="8"/>
        <v>9.9135318690293239E-3</v>
      </c>
      <c r="S48" s="2">
        <f t="shared" si="9"/>
        <v>3.1622911694510814E-2</v>
      </c>
      <c r="X48" s="54">
        <v>45755</v>
      </c>
      <c r="Y48" s="2" cm="1">
        <f t="array" ref="Y48">MMULT(L48:S48,$V$2:$V$9)</f>
        <v>4.2152195889790939E-2</v>
      </c>
      <c r="AA48" s="54">
        <v>45755</v>
      </c>
      <c r="AB48" s="67">
        <f t="shared" si="2"/>
        <v>111.15718089731503</v>
      </c>
    </row>
    <row r="49" spans="1:28" x14ac:dyDescent="0.3">
      <c r="A49" s="54">
        <v>45756</v>
      </c>
      <c r="B49">
        <v>1571.814086914062</v>
      </c>
      <c r="C49">
        <v>713.1376953125</v>
      </c>
      <c r="D49">
        <v>462.90670776367188</v>
      </c>
      <c r="E49">
        <v>597</v>
      </c>
      <c r="F49">
        <v>663.54498291015625</v>
      </c>
      <c r="G49">
        <v>551.9661865234375</v>
      </c>
      <c r="H49">
        <v>2291.25927734375</v>
      </c>
      <c r="I49">
        <v>9667</v>
      </c>
      <c r="K49" s="54">
        <v>45756</v>
      </c>
      <c r="L49" s="2">
        <f t="shared" si="1"/>
        <v>3.511037506088277E-3</v>
      </c>
      <c r="M49" s="2">
        <f t="shared" si="3"/>
        <v>-2.9923789053626582E-2</v>
      </c>
      <c r="N49" s="2">
        <f t="shared" si="4"/>
        <v>-1.2793216521393647E-2</v>
      </c>
      <c r="O49" s="2">
        <f t="shared" si="5"/>
        <v>-5.1628276409849128E-2</v>
      </c>
      <c r="P49" s="2">
        <f t="shared" si="6"/>
        <v>-2.2968267267698295E-2</v>
      </c>
      <c r="Q49" s="2">
        <f t="shared" si="7"/>
        <v>-1.4285717399943665E-2</v>
      </c>
      <c r="R49" s="2">
        <f t="shared" si="8"/>
        <v>-4.2815381944791508E-2</v>
      </c>
      <c r="S49" s="2">
        <f t="shared" si="9"/>
        <v>-6.8151147098515552E-2</v>
      </c>
      <c r="X49" s="54">
        <v>45756</v>
      </c>
      <c r="Y49" s="2" cm="1">
        <f t="array" ref="Y49">MMULT(L49:S49,$V$2:$V$9)</f>
        <v>-1.8043929150130048E-2</v>
      </c>
      <c r="AA49" s="54">
        <v>45756</v>
      </c>
      <c r="AB49" s="67">
        <f t="shared" si="2"/>
        <v>109.15146860067568</v>
      </c>
    </row>
    <row r="50" spans="1:28" x14ac:dyDescent="0.3">
      <c r="A50" s="54">
        <v>45757</v>
      </c>
      <c r="B50">
        <v>1621.808227539062</v>
      </c>
      <c r="C50">
        <v>733.63592529296875</v>
      </c>
      <c r="D50">
        <v>489.40139770507813</v>
      </c>
      <c r="E50">
        <v>637</v>
      </c>
      <c r="F50">
        <v>693.54248046875</v>
      </c>
      <c r="G50">
        <v>574.96478271484375</v>
      </c>
      <c r="H50">
        <v>2325.755615234375</v>
      </c>
      <c r="I50">
        <v>10018</v>
      </c>
      <c r="K50" s="54">
        <v>45757</v>
      </c>
      <c r="L50" s="2">
        <f t="shared" si="1"/>
        <v>3.1806650062001562E-2</v>
      </c>
      <c r="M50" s="2">
        <f t="shared" si="3"/>
        <v>2.8743719642370547E-2</v>
      </c>
      <c r="N50" s="2">
        <f t="shared" si="4"/>
        <v>5.7235485027649746E-2</v>
      </c>
      <c r="O50" s="2">
        <f t="shared" si="5"/>
        <v>6.7001675041876041E-2</v>
      </c>
      <c r="P50" s="2">
        <f t="shared" si="6"/>
        <v>4.5207933646083109E-2</v>
      </c>
      <c r="Q50" s="2">
        <f t="shared" si="7"/>
        <v>4.1666675881475657E-2</v>
      </c>
      <c r="R50" s="2">
        <f t="shared" si="8"/>
        <v>1.5055623879728142E-2</v>
      </c>
      <c r="S50" s="2">
        <f t="shared" si="9"/>
        <v>3.6309092789903907E-2</v>
      </c>
      <c r="X50" s="54">
        <v>45757</v>
      </c>
      <c r="Y50" s="2" cm="1">
        <f t="array" ref="Y50">MMULT(L50:S50,$V$2:$V$9)</f>
        <v>3.8829972212344299E-2</v>
      </c>
      <c r="AA50" s="54">
        <v>45757</v>
      </c>
      <c r="AB50" s="67">
        <f t="shared" si="2"/>
        <v>113.38981709337648</v>
      </c>
    </row>
    <row r="51" spans="1:28" x14ac:dyDescent="0.3">
      <c r="A51" s="54">
        <v>45758</v>
      </c>
      <c r="B51">
        <v>1657.303955078125</v>
      </c>
      <c r="C51">
        <v>743.43505859375</v>
      </c>
      <c r="D51">
        <v>484.40240478515619</v>
      </c>
      <c r="E51">
        <v>635.5</v>
      </c>
      <c r="F51">
        <v>693.74249267578125</v>
      </c>
      <c r="G51">
        <v>581.96435546875</v>
      </c>
      <c r="H51">
        <v>2307.757568359375</v>
      </c>
      <c r="I51">
        <v>10008</v>
      </c>
      <c r="K51" s="54">
        <v>45758</v>
      </c>
      <c r="L51" s="2">
        <f t="shared" si="1"/>
        <v>2.1886513421456977E-2</v>
      </c>
      <c r="M51" s="2">
        <f t="shared" si="3"/>
        <v>1.3356943087087902E-2</v>
      </c>
      <c r="N51" s="2">
        <f t="shared" si="4"/>
        <v>-1.0214504787610768E-2</v>
      </c>
      <c r="O51" s="2">
        <f t="shared" si="5"/>
        <v>-2.3547880690737433E-3</v>
      </c>
      <c r="P51" s="2">
        <f t="shared" si="6"/>
        <v>2.8839214996034812E-4</v>
      </c>
      <c r="Q51" s="2">
        <f t="shared" si="7"/>
        <v>1.2173915628111986E-2</v>
      </c>
      <c r="R51" s="2">
        <f t="shared" si="8"/>
        <v>-7.7385804239739064E-3</v>
      </c>
      <c r="S51" s="2">
        <f t="shared" si="9"/>
        <v>-9.9820323417842971E-4</v>
      </c>
      <c r="X51" s="54">
        <v>45758</v>
      </c>
      <c r="Y51" s="2" cm="1">
        <f t="array" ref="Y51">MMULT(L51:S51,$V$2:$V$9)</f>
        <v>7.9140951013232912E-3</v>
      </c>
      <c r="AA51" s="54">
        <v>45758</v>
      </c>
      <c r="AB51" s="67">
        <f t="shared" si="2"/>
        <v>114.2871948893751</v>
      </c>
    </row>
    <row r="52" spans="1:28" x14ac:dyDescent="0.3">
      <c r="A52" s="54">
        <v>45761</v>
      </c>
      <c r="B52">
        <v>1692.7998046875</v>
      </c>
      <c r="C52">
        <v>770.8326416015625</v>
      </c>
      <c r="D52">
        <v>497.899658203125</v>
      </c>
      <c r="E52">
        <v>676.5</v>
      </c>
      <c r="F52">
        <v>709.54119873046875</v>
      </c>
      <c r="G52">
        <v>600.4632568359375</v>
      </c>
      <c r="H52">
        <v>2354.252685546875</v>
      </c>
      <c r="I52">
        <v>10320</v>
      </c>
      <c r="K52" s="54">
        <v>45761</v>
      </c>
      <c r="L52" s="2">
        <f t="shared" si="1"/>
        <v>2.1417827128579869E-2</v>
      </c>
      <c r="M52" s="2">
        <f t="shared" si="3"/>
        <v>3.6852691692582429E-2</v>
      </c>
      <c r="N52" s="2">
        <f t="shared" si="4"/>
        <v>2.7863720915991541E-2</v>
      </c>
      <c r="O52" s="2">
        <f t="shared" si="5"/>
        <v>6.4516129032258007E-2</v>
      </c>
      <c r="P52" s="2">
        <f t="shared" si="6"/>
        <v>2.277315606508612E-2</v>
      </c>
      <c r="Q52" s="2">
        <f t="shared" si="7"/>
        <v>3.178700068715945E-2</v>
      </c>
      <c r="R52" s="2">
        <f t="shared" si="8"/>
        <v>2.0147314356141033E-2</v>
      </c>
      <c r="S52" s="2">
        <f t="shared" si="9"/>
        <v>3.1175059952038398E-2</v>
      </c>
      <c r="X52" s="54">
        <v>45761</v>
      </c>
      <c r="Y52" s="2" cm="1">
        <f t="array" ref="Y52">MMULT(L52:S52,$V$2:$V$9)</f>
        <v>2.6614415846875596E-2</v>
      </c>
      <c r="AA52" s="54">
        <v>45761</v>
      </c>
      <c r="AB52" s="67">
        <f t="shared" si="2"/>
        <v>117.32888182013383</v>
      </c>
    </row>
    <row r="53" spans="1:28" x14ac:dyDescent="0.3">
      <c r="A53" s="54">
        <v>45762</v>
      </c>
      <c r="B53">
        <v>1743.293823242188</v>
      </c>
      <c r="C53">
        <v>783.4315185546875</v>
      </c>
      <c r="D53">
        <v>513.89642333984375</v>
      </c>
      <c r="E53">
        <v>698.5</v>
      </c>
      <c r="F53">
        <v>731.7393798828125</v>
      </c>
      <c r="G53">
        <v>615.46234130859375</v>
      </c>
      <c r="H53">
        <v>2371.2509765625</v>
      </c>
      <c r="I53">
        <v>10280</v>
      </c>
      <c r="K53" s="54">
        <v>45762</v>
      </c>
      <c r="L53" s="2">
        <f t="shared" si="1"/>
        <v>2.9828700602910097E-2</v>
      </c>
      <c r="M53" s="2">
        <f t="shared" si="3"/>
        <v>1.6344503687529599E-2</v>
      </c>
      <c r="N53" s="2">
        <f t="shared" si="4"/>
        <v>3.2128491902263301E-2</v>
      </c>
      <c r="O53" s="2">
        <f t="shared" si="5"/>
        <v>3.2520325203251987E-2</v>
      </c>
      <c r="P53" s="2">
        <f t="shared" si="6"/>
        <v>3.1285260379610547E-2</v>
      </c>
      <c r="Q53" s="2">
        <f t="shared" si="7"/>
        <v>2.497918782190256E-2</v>
      </c>
      <c r="R53" s="2">
        <f t="shared" si="8"/>
        <v>7.220249177150917E-3</v>
      </c>
      <c r="S53" s="2">
        <f t="shared" si="9"/>
        <v>-3.8759689922480689E-3</v>
      </c>
      <c r="X53" s="54">
        <v>45762</v>
      </c>
      <c r="Y53" s="2" cm="1">
        <f t="array" ref="Y53">MMULT(L53:S53,$V$2:$V$9)</f>
        <v>2.5920887958974254E-2</v>
      </c>
      <c r="AA53" s="54">
        <v>45762</v>
      </c>
      <c r="AB53" s="67">
        <f t="shared" si="2"/>
        <v>120.37015062014525</v>
      </c>
    </row>
    <row r="54" spans="1:28" x14ac:dyDescent="0.3">
      <c r="A54" s="54">
        <v>45763</v>
      </c>
      <c r="B54">
        <v>1741.7939453125</v>
      </c>
      <c r="C54">
        <v>787.63116455078125</v>
      </c>
      <c r="D54">
        <v>514.896240234375</v>
      </c>
      <c r="E54">
        <v>702</v>
      </c>
      <c r="F54">
        <v>724.1400146484375</v>
      </c>
      <c r="G54">
        <v>623.46185302734375</v>
      </c>
      <c r="H54">
        <v>2434.244384765625</v>
      </c>
      <c r="I54">
        <v>10254</v>
      </c>
      <c r="K54" s="54">
        <v>45763</v>
      </c>
      <c r="L54" s="2">
        <f t="shared" si="1"/>
        <v>-8.6037012791018164E-4</v>
      </c>
      <c r="M54" s="2">
        <f t="shared" si="3"/>
        <v>5.3605782976939853E-3</v>
      </c>
      <c r="N54" s="2">
        <f t="shared" si="4"/>
        <v>1.9455611074958856E-3</v>
      </c>
      <c r="O54" s="2">
        <f t="shared" si="5"/>
        <v>5.0107372942018724E-3</v>
      </c>
      <c r="P54" s="2">
        <f t="shared" si="6"/>
        <v>-1.0385344076455194E-2</v>
      </c>
      <c r="Q54" s="2">
        <f t="shared" si="7"/>
        <v>1.299756489039039E-2</v>
      </c>
      <c r="R54" s="2">
        <f t="shared" si="8"/>
        <v>2.6565474859368887E-2</v>
      </c>
      <c r="S54" s="2">
        <f t="shared" si="9"/>
        <v>-2.5291828793774229E-3</v>
      </c>
      <c r="X54" s="54">
        <v>45763</v>
      </c>
      <c r="Y54" s="2" cm="1">
        <f t="array" ref="Y54">MMULT(L54:S54,$V$2:$V$9)</f>
        <v>-9.5447331369017405E-4</v>
      </c>
      <c r="AA54" s="54">
        <v>45763</v>
      </c>
      <c r="AB54" s="67">
        <f t="shared" si="2"/>
        <v>120.25526052361346</v>
      </c>
    </row>
    <row r="55" spans="1:28" x14ac:dyDescent="0.3">
      <c r="A55" s="54">
        <v>45764</v>
      </c>
      <c r="B55">
        <v>1715.5</v>
      </c>
      <c r="C55">
        <v>788.9310302734375</v>
      </c>
      <c r="D55">
        <v>510.89706420898438</v>
      </c>
      <c r="E55">
        <v>702.5</v>
      </c>
      <c r="F55">
        <v>714.4000244140625</v>
      </c>
      <c r="G55">
        <v>618.96209716796875</v>
      </c>
      <c r="H55">
        <v>2438.743896484375</v>
      </c>
      <c r="I55">
        <v>10124</v>
      </c>
      <c r="K55" s="54">
        <v>45764</v>
      </c>
      <c r="L55" s="2">
        <f t="shared" si="1"/>
        <v>-1.5095898905414185E-2</v>
      </c>
      <c r="M55" s="2">
        <f t="shared" si="3"/>
        <v>1.6503482609118159E-3</v>
      </c>
      <c r="N55" s="2">
        <f t="shared" si="4"/>
        <v>-7.7669551899820499E-3</v>
      </c>
      <c r="O55" s="2">
        <f t="shared" si="5"/>
        <v>7.1225071225078374E-4</v>
      </c>
      <c r="P55" s="2">
        <f t="shared" si="6"/>
        <v>-1.3450424002744321E-2</v>
      </c>
      <c r="Q55" s="2">
        <f t="shared" si="7"/>
        <v>-7.2173715801945315E-3</v>
      </c>
      <c r="R55" s="2">
        <f t="shared" si="8"/>
        <v>1.8484223469548144E-3</v>
      </c>
      <c r="S55" s="2">
        <f t="shared" si="9"/>
        <v>-1.2677979325141364E-2</v>
      </c>
      <c r="X55" s="54">
        <v>45764</v>
      </c>
      <c r="Y55" s="2" cm="1">
        <f t="array" ref="Y55">MMULT(L55:S55,$V$2:$V$9)</f>
        <v>-1.0018110012922118E-2</v>
      </c>
      <c r="AA55" s="54">
        <v>45764</v>
      </c>
      <c r="AB55" s="67">
        <f t="shared" si="2"/>
        <v>119.05053009405529</v>
      </c>
    </row>
    <row r="56" spans="1:28" x14ac:dyDescent="0.3">
      <c r="A56" s="54">
        <v>45769</v>
      </c>
      <c r="B56">
        <v>1705.5</v>
      </c>
      <c r="C56">
        <v>800.23004150390625</v>
      </c>
      <c r="D56">
        <v>515.89605712890625</v>
      </c>
      <c r="E56">
        <v>702</v>
      </c>
      <c r="F56">
        <v>716</v>
      </c>
      <c r="G56">
        <v>623.9617919921875</v>
      </c>
      <c r="H56">
        <v>2431.74462890625</v>
      </c>
      <c r="I56">
        <v>10140</v>
      </c>
      <c r="K56" s="54">
        <v>45769</v>
      </c>
      <c r="L56" s="2">
        <f t="shared" si="1"/>
        <v>-5.8292043136112248E-3</v>
      </c>
      <c r="M56" s="2">
        <f t="shared" si="3"/>
        <v>1.4321925234139332E-2</v>
      </c>
      <c r="N56" s="2">
        <f t="shared" si="4"/>
        <v>9.7847360459228927E-3</v>
      </c>
      <c r="O56" s="2">
        <f t="shared" si="5"/>
        <v>-7.11743772242035E-4</v>
      </c>
      <c r="P56" s="2">
        <f t="shared" si="6"/>
        <v>2.2396074065784699E-3</v>
      </c>
      <c r="Q56" s="2">
        <f t="shared" si="7"/>
        <v>8.0775460195294801E-3</v>
      </c>
      <c r="R56" s="2">
        <f t="shared" si="8"/>
        <v>-2.8700297674614239E-3</v>
      </c>
      <c r="S56" s="2">
        <f t="shared" si="9"/>
        <v>1.5804030027657401E-3</v>
      </c>
      <c r="X56" s="54">
        <v>45769</v>
      </c>
      <c r="Y56" s="2" cm="1">
        <f t="array" ref="Y56">MMULT(L56:S56,$V$2:$V$9)</f>
        <v>2.4324450002494403E-3</v>
      </c>
      <c r="AA56" s="54">
        <v>45769</v>
      </c>
      <c r="AB56" s="67">
        <f t="shared" si="2"/>
        <v>119.34011396075964</v>
      </c>
    </row>
    <row r="57" spans="1:28" x14ac:dyDescent="0.3">
      <c r="A57" s="54">
        <v>45770</v>
      </c>
      <c r="B57">
        <v>1667</v>
      </c>
      <c r="C57">
        <v>845.12615966796875</v>
      </c>
      <c r="D57">
        <v>535.89202880859375</v>
      </c>
      <c r="E57">
        <v>711.5</v>
      </c>
      <c r="F57">
        <v>727.79998779296875</v>
      </c>
      <c r="G57">
        <v>629.96142578125</v>
      </c>
      <c r="H57">
        <v>2431.24462890625</v>
      </c>
      <c r="I57">
        <v>10362</v>
      </c>
      <c r="K57" s="54">
        <v>45770</v>
      </c>
      <c r="L57" s="2">
        <f t="shared" si="1"/>
        <v>-2.2574025212547588E-2</v>
      </c>
      <c r="M57" s="2">
        <f t="shared" si="3"/>
        <v>5.6104014890127507E-2</v>
      </c>
      <c r="N57" s="2">
        <f t="shared" si="4"/>
        <v>3.8759690839604843E-2</v>
      </c>
      <c r="O57" s="2">
        <f t="shared" si="5"/>
        <v>1.3532763532763559E-2</v>
      </c>
      <c r="P57" s="2">
        <f t="shared" si="6"/>
        <v>1.6480429878448E-2</v>
      </c>
      <c r="Q57" s="2">
        <f t="shared" si="7"/>
        <v>9.6153864965142777E-3</v>
      </c>
      <c r="R57" s="2">
        <f t="shared" si="8"/>
        <v>-2.0561369563909526E-4</v>
      </c>
      <c r="S57" s="2">
        <f t="shared" si="9"/>
        <v>2.1893491124260311E-2</v>
      </c>
      <c r="X57" s="54">
        <v>45770</v>
      </c>
      <c r="Y57" s="2" cm="1">
        <f t="array" ref="Y57">MMULT(L57:S57,$V$2:$V$9)</f>
        <v>1.230342345807456E-2</v>
      </c>
      <c r="AA57" s="54">
        <v>45770</v>
      </c>
      <c r="AB57" s="67">
        <f t="shared" si="2"/>
        <v>120.80840591835374</v>
      </c>
    </row>
    <row r="58" spans="1:28" x14ac:dyDescent="0.3">
      <c r="A58" s="54">
        <v>45771</v>
      </c>
      <c r="B58">
        <v>1684</v>
      </c>
      <c r="C58">
        <v>835.12701416015625</v>
      </c>
      <c r="D58">
        <v>528.8934326171875</v>
      </c>
      <c r="E58">
        <v>707</v>
      </c>
      <c r="F58">
        <v>735.20001220703125</v>
      </c>
      <c r="G58">
        <v>629.96142578125</v>
      </c>
      <c r="H58">
        <v>2433.744384765625</v>
      </c>
      <c r="I58">
        <v>10444</v>
      </c>
      <c r="K58" s="54">
        <v>45771</v>
      </c>
      <c r="L58" s="2">
        <f t="shared" si="1"/>
        <v>1.0197960407918316E-2</v>
      </c>
      <c r="M58" s="2">
        <f t="shared" si="3"/>
        <v>-1.1831541827720615E-2</v>
      </c>
      <c r="N58" s="2">
        <f t="shared" si="4"/>
        <v>-1.3059713179473298E-2</v>
      </c>
      <c r="O58" s="2">
        <f t="shared" si="5"/>
        <v>-6.3246661981728458E-3</v>
      </c>
      <c r="P58" s="2">
        <f t="shared" si="6"/>
        <v>1.0167662184912718E-2</v>
      </c>
      <c r="Q58" s="2">
        <f t="shared" si="7"/>
        <v>0</v>
      </c>
      <c r="R58" s="2">
        <f t="shared" si="8"/>
        <v>1.0281794886677353E-3</v>
      </c>
      <c r="S58" s="2">
        <f t="shared" si="9"/>
        <v>7.9135302065238555E-3</v>
      </c>
      <c r="X58" s="54">
        <v>45771</v>
      </c>
      <c r="Y58" s="2" cm="1">
        <f t="array" ref="Y58">MMULT(L58:S58,$V$2:$V$9)</f>
        <v>3.329012756766656E-3</v>
      </c>
      <c r="AA58" s="54">
        <v>45771</v>
      </c>
      <c r="AB58" s="67">
        <f t="shared" si="2"/>
        <v>121.21057864278059</v>
      </c>
    </row>
    <row r="59" spans="1:28" x14ac:dyDescent="0.3">
      <c r="A59" s="54">
        <v>45772</v>
      </c>
      <c r="B59">
        <v>1682.5</v>
      </c>
      <c r="C59">
        <v>833.9271240234375</v>
      </c>
      <c r="D59">
        <v>540.8909912109375</v>
      </c>
      <c r="E59">
        <v>700.5</v>
      </c>
      <c r="F59">
        <v>755.4000244140625</v>
      </c>
      <c r="G59">
        <v>630.96136474609375</v>
      </c>
      <c r="H59">
        <v>2463.7412109375</v>
      </c>
      <c r="I59">
        <v>10400</v>
      </c>
      <c r="K59" s="54">
        <v>45772</v>
      </c>
      <c r="L59" s="2">
        <f t="shared" si="1"/>
        <v>-8.9073634204273056E-4</v>
      </c>
      <c r="M59" s="2">
        <f t="shared" si="3"/>
        <v>-1.4367756237958496E-3</v>
      </c>
      <c r="N59" s="2">
        <f t="shared" si="4"/>
        <v>2.2684264643599406E-2</v>
      </c>
      <c r="O59" s="2">
        <f t="shared" si="5"/>
        <v>-9.1937765205092337E-3</v>
      </c>
      <c r="P59" s="2">
        <f t="shared" si="6"/>
        <v>2.7475533013651576E-2</v>
      </c>
      <c r="Q59" s="2">
        <f t="shared" si="7"/>
        <v>1.5873018948797668E-3</v>
      </c>
      <c r="R59" s="2">
        <f t="shared" si="8"/>
        <v>1.2325380742383762E-2</v>
      </c>
      <c r="S59" s="2">
        <f t="shared" si="9"/>
        <v>-4.2129452317120064E-3</v>
      </c>
      <c r="X59" s="54">
        <v>45772</v>
      </c>
      <c r="Y59" s="2" cm="1">
        <f t="array" ref="Y59">MMULT(L59:S59,$V$2:$V$9)</f>
        <v>1.0082952847292933E-2</v>
      </c>
      <c r="AA59" s="54">
        <v>45772</v>
      </c>
      <c r="AB59" s="67">
        <f t="shared" si="2"/>
        <v>122.43273919182884</v>
      </c>
    </row>
    <row r="60" spans="1:28" x14ac:dyDescent="0.3">
      <c r="A60" s="54">
        <v>45775</v>
      </c>
      <c r="B60">
        <v>1680.5</v>
      </c>
      <c r="C60">
        <v>833.62713623046875</v>
      </c>
      <c r="D60">
        <v>545.8900146484375</v>
      </c>
      <c r="E60">
        <v>714</v>
      </c>
      <c r="F60">
        <v>754.4000244140625</v>
      </c>
      <c r="G60">
        <v>642.96063232421875</v>
      </c>
      <c r="H60">
        <v>2457.741943359375</v>
      </c>
      <c r="I60">
        <v>10526</v>
      </c>
      <c r="K60" s="54">
        <v>45775</v>
      </c>
      <c r="L60" s="2">
        <f t="shared" si="1"/>
        <v>-1.1887072808320909E-3</v>
      </c>
      <c r="M60" s="2">
        <f t="shared" si="3"/>
        <v>-3.5972902706582488E-4</v>
      </c>
      <c r="N60" s="2">
        <f t="shared" si="4"/>
        <v>9.2422013284196858E-3</v>
      </c>
      <c r="O60" s="2">
        <f t="shared" si="5"/>
        <v>1.9271948608136968E-2</v>
      </c>
      <c r="P60" s="2">
        <f t="shared" si="6"/>
        <v>-1.3238019164424353E-3</v>
      </c>
      <c r="Q60" s="2">
        <f t="shared" si="7"/>
        <v>1.9017436325841741E-2</v>
      </c>
      <c r="R60" s="2">
        <f t="shared" si="8"/>
        <v>-2.4350234316380392E-3</v>
      </c>
      <c r="S60" s="2">
        <f t="shared" si="9"/>
        <v>1.2115384615384528E-2</v>
      </c>
      <c r="X60" s="54">
        <v>45775</v>
      </c>
      <c r="Y60" s="2" cm="1">
        <f t="array" ref="Y60">MMULT(L60:S60,$V$2:$V$9)</f>
        <v>1.9855373358746487E-3</v>
      </c>
      <c r="AA60" s="54">
        <v>45775</v>
      </c>
      <c r="AB60" s="67">
        <f t="shared" si="2"/>
        <v>122.67583396662762</v>
      </c>
    </row>
    <row r="61" spans="1:28" x14ac:dyDescent="0.3">
      <c r="A61" s="54">
        <v>45776</v>
      </c>
      <c r="B61">
        <v>1729.5</v>
      </c>
      <c r="C61">
        <v>855.52520751953125</v>
      </c>
      <c r="D61">
        <v>539</v>
      </c>
      <c r="E61">
        <v>728</v>
      </c>
      <c r="F61">
        <v>752.79998779296875</v>
      </c>
      <c r="G61">
        <v>645.96044921875</v>
      </c>
      <c r="H61">
        <v>2442.743408203125</v>
      </c>
      <c r="I61">
        <v>10618</v>
      </c>
      <c r="K61" s="54">
        <v>45776</v>
      </c>
      <c r="L61" s="2">
        <f t="shared" si="1"/>
        <v>2.9157988693841119E-2</v>
      </c>
      <c r="M61" s="2">
        <f t="shared" si="3"/>
        <v>2.6268424259894063E-2</v>
      </c>
      <c r="N61" s="2">
        <f t="shared" si="4"/>
        <v>-1.2621616925663659E-2</v>
      </c>
      <c r="O61" s="2">
        <f t="shared" si="5"/>
        <v>1.9607843137254832E-2</v>
      </c>
      <c r="P61" s="2">
        <f t="shared" si="6"/>
        <v>-2.1209392488242829E-3</v>
      </c>
      <c r="Q61" s="2">
        <f t="shared" si="7"/>
        <v>4.6656307458317059E-3</v>
      </c>
      <c r="R61" s="2">
        <f t="shared" si="8"/>
        <v>-6.1025671131889059E-3</v>
      </c>
      <c r="S61" s="2">
        <f t="shared" si="9"/>
        <v>8.7402622078662784E-3</v>
      </c>
      <c r="X61" s="54">
        <v>45776</v>
      </c>
      <c r="Y61" s="2" cm="1">
        <f t="array" ref="Y61">MMULT(L61:S61,$V$2:$V$9)</f>
        <v>1.1668591276957121E-2</v>
      </c>
      <c r="AA61" s="54">
        <v>45776</v>
      </c>
      <c r="AB61" s="67">
        <f t="shared" si="2"/>
        <v>124.10728813274406</v>
      </c>
    </row>
    <row r="62" spans="1:28" x14ac:dyDescent="0.3">
      <c r="A62" s="54">
        <v>45777</v>
      </c>
      <c r="B62">
        <v>1734.5</v>
      </c>
      <c r="C62">
        <v>831.92730712890625</v>
      </c>
      <c r="D62">
        <v>523</v>
      </c>
      <c r="E62">
        <v>731.5</v>
      </c>
      <c r="F62">
        <v>754.20001220703125</v>
      </c>
      <c r="G62">
        <v>653.46002197265625</v>
      </c>
      <c r="H62">
        <v>2440.24365234375</v>
      </c>
      <c r="I62">
        <v>10728</v>
      </c>
      <c r="K62" s="54">
        <v>45777</v>
      </c>
      <c r="L62" s="2">
        <f t="shared" si="1"/>
        <v>2.8910089621276835E-3</v>
      </c>
      <c r="M62" s="2">
        <f t="shared" si="3"/>
        <v>-2.7582939910144377E-2</v>
      </c>
      <c r="N62" s="2">
        <f t="shared" si="4"/>
        <v>-2.9684601113172504E-2</v>
      </c>
      <c r="O62" s="2">
        <f t="shared" si="5"/>
        <v>4.8076923076922906E-3</v>
      </c>
      <c r="P62" s="2">
        <f t="shared" si="6"/>
        <v>1.8597561593578504E-3</v>
      </c>
      <c r="Q62" s="2">
        <f t="shared" si="7"/>
        <v>1.1609956558449541E-2</v>
      </c>
      <c r="R62" s="2">
        <f t="shared" si="8"/>
        <v>-1.0233395169465531E-3</v>
      </c>
      <c r="S62" s="2">
        <f t="shared" si="9"/>
        <v>1.0359766434356654E-2</v>
      </c>
      <c r="X62" s="54">
        <v>45777</v>
      </c>
      <c r="Y62" s="2" cm="1">
        <f t="array" ref="Y62">MMULT(L62:S62,$V$2:$V$9)</f>
        <v>-4.5167317511074882E-3</v>
      </c>
      <c r="AA62" s="54">
        <v>45777</v>
      </c>
      <c r="AB62" s="67">
        <f t="shared" si="2"/>
        <v>123.54672880389106</v>
      </c>
    </row>
    <row r="63" spans="1:28" x14ac:dyDescent="0.3">
      <c r="A63" s="54">
        <v>45778</v>
      </c>
      <c r="B63">
        <v>1742</v>
      </c>
      <c r="C63">
        <v>824.6279296875</v>
      </c>
      <c r="D63">
        <v>505</v>
      </c>
      <c r="E63">
        <v>749</v>
      </c>
      <c r="F63">
        <v>767</v>
      </c>
      <c r="G63">
        <v>672.5</v>
      </c>
      <c r="H63">
        <v>2436.244140625</v>
      </c>
      <c r="I63">
        <v>10608</v>
      </c>
      <c r="K63" s="54">
        <v>45778</v>
      </c>
      <c r="L63" s="2">
        <f t="shared" si="1"/>
        <v>4.3240126837704729E-3</v>
      </c>
      <c r="M63" s="2">
        <f t="shared" si="3"/>
        <v>-8.7740567942136138E-3</v>
      </c>
      <c r="N63" s="2">
        <f t="shared" si="4"/>
        <v>-3.4416826003824119E-2</v>
      </c>
      <c r="O63" s="2">
        <f t="shared" si="5"/>
        <v>2.3923444976076569E-2</v>
      </c>
      <c r="P63" s="2">
        <f t="shared" si="6"/>
        <v>1.697160910341533E-2</v>
      </c>
      <c r="Q63" s="2">
        <f t="shared" si="7"/>
        <v>2.9137173487470802E-2</v>
      </c>
      <c r="R63" s="2">
        <f t="shared" si="8"/>
        <v>-1.6389804825057697E-3</v>
      </c>
      <c r="S63" s="2">
        <f t="shared" si="9"/>
        <v>-1.1185682326621871E-2</v>
      </c>
      <c r="X63" s="54">
        <v>45778</v>
      </c>
      <c r="Y63" s="2" cm="1">
        <f t="array" ref="Y63">MMULT(L63:S63,$V$2:$V$9)</f>
        <v>2.9577694597300915E-3</v>
      </c>
      <c r="AA63" s="54">
        <v>45778</v>
      </c>
      <c r="AB63" s="67">
        <f t="shared" si="2"/>
        <v>123.91215154519675</v>
      </c>
    </row>
    <row r="64" spans="1:28" x14ac:dyDescent="0.3">
      <c r="A64" s="54">
        <v>45779</v>
      </c>
      <c r="B64">
        <v>1779</v>
      </c>
      <c r="C64">
        <v>845.326171875</v>
      </c>
      <c r="D64">
        <v>534</v>
      </c>
      <c r="E64">
        <v>755.5</v>
      </c>
      <c r="F64">
        <v>784</v>
      </c>
      <c r="G64">
        <v>679.5</v>
      </c>
      <c r="H64">
        <v>2486.23876953125</v>
      </c>
      <c r="I64">
        <v>10754</v>
      </c>
      <c r="K64" s="54">
        <v>45779</v>
      </c>
      <c r="L64" s="2">
        <f t="shared" si="1"/>
        <v>2.1239954075775058E-2</v>
      </c>
      <c r="M64" s="2">
        <f t="shared" si="3"/>
        <v>2.5100098410860028E-2</v>
      </c>
      <c r="N64" s="2">
        <f t="shared" si="4"/>
        <v>5.7425742574257477E-2</v>
      </c>
      <c r="O64" s="2">
        <f t="shared" si="5"/>
        <v>8.6782376502003711E-3</v>
      </c>
      <c r="P64" s="2">
        <f t="shared" si="6"/>
        <v>2.2164276401564598E-2</v>
      </c>
      <c r="Q64" s="2">
        <f t="shared" si="7"/>
        <v>1.0408921933085402E-2</v>
      </c>
      <c r="R64" s="2">
        <f t="shared" si="8"/>
        <v>2.0521190004144874E-2</v>
      </c>
      <c r="S64" s="2">
        <f t="shared" si="9"/>
        <v>1.376319758672695E-2</v>
      </c>
      <c r="X64" s="54">
        <v>45779</v>
      </c>
      <c r="Y64" s="2" cm="1">
        <f t="array" ref="Y64">MMULT(L64:S64,$V$2:$V$9)</f>
        <v>2.4526664591375622E-2</v>
      </c>
      <c r="AA64" s="54">
        <v>45779</v>
      </c>
      <c r="AB64" s="67">
        <f t="shared" si="2"/>
        <v>126.95130332494149</v>
      </c>
    </row>
    <row r="65" spans="1:28" x14ac:dyDescent="0.3">
      <c r="A65" s="54">
        <v>45783</v>
      </c>
      <c r="B65">
        <v>1770.5</v>
      </c>
      <c r="C65">
        <v>846.426025390625</v>
      </c>
      <c r="D65">
        <v>534</v>
      </c>
      <c r="E65">
        <v>750</v>
      </c>
      <c r="F65">
        <v>781.20001220703125</v>
      </c>
      <c r="G65">
        <v>688</v>
      </c>
      <c r="H65">
        <v>2433.744384765625</v>
      </c>
      <c r="I65">
        <v>10700</v>
      </c>
      <c r="K65" s="54">
        <v>45783</v>
      </c>
      <c r="L65" s="2">
        <f t="shared" si="1"/>
        <v>-4.7779651489601171E-3</v>
      </c>
      <c r="M65" s="2">
        <f t="shared" si="3"/>
        <v>1.301099566319408E-3</v>
      </c>
      <c r="N65" s="2">
        <f t="shared" si="4"/>
        <v>0</v>
      </c>
      <c r="O65" s="2">
        <f t="shared" si="5"/>
        <v>-7.2799470549305134E-3</v>
      </c>
      <c r="P65" s="2">
        <f t="shared" si="6"/>
        <v>-3.571413001235646E-3</v>
      </c>
      <c r="Q65" s="2">
        <f t="shared" si="7"/>
        <v>1.2509197939661432E-2</v>
      </c>
      <c r="R65" s="2">
        <f t="shared" si="8"/>
        <v>-2.1113975620097869E-2</v>
      </c>
      <c r="S65" s="2">
        <f t="shared" si="9"/>
        <v>-5.0213873907383189E-3</v>
      </c>
      <c r="X65" s="54">
        <v>45783</v>
      </c>
      <c r="Y65" s="2" cm="1">
        <f t="array" ref="Y65">MMULT(L65:S65,$V$2:$V$9)</f>
        <v>-2.7142761923662083E-3</v>
      </c>
      <c r="AA65" s="54">
        <v>45783</v>
      </c>
      <c r="AB65" s="67">
        <f t="shared" si="2"/>
        <v>126.60672242473674</v>
      </c>
    </row>
    <row r="66" spans="1:28" x14ac:dyDescent="0.3">
      <c r="A66" s="54">
        <v>45784</v>
      </c>
      <c r="B66">
        <v>1729</v>
      </c>
      <c r="C66">
        <v>843.1263427734375</v>
      </c>
      <c r="D66">
        <v>537</v>
      </c>
      <c r="E66">
        <v>758</v>
      </c>
      <c r="F66">
        <v>766</v>
      </c>
      <c r="G66">
        <v>730</v>
      </c>
      <c r="H66">
        <v>2428.744873046875</v>
      </c>
      <c r="I66">
        <v>10504</v>
      </c>
      <c r="K66" s="54">
        <v>45784</v>
      </c>
      <c r="L66" s="2">
        <f t="shared" si="1"/>
        <v>-2.3439706297656016E-2</v>
      </c>
      <c r="M66" s="2">
        <f t="shared" si="3"/>
        <v>-3.8983709363906716E-3</v>
      </c>
      <c r="N66" s="2">
        <f t="shared" si="4"/>
        <v>5.6179775280897903E-3</v>
      </c>
      <c r="O66" s="2">
        <f t="shared" si="5"/>
        <v>1.0666666666666602E-2</v>
      </c>
      <c r="P66" s="2">
        <f t="shared" si="6"/>
        <v>-1.9457260585657776E-2</v>
      </c>
      <c r="Q66" s="2">
        <f t="shared" si="7"/>
        <v>6.1046511627907085E-2</v>
      </c>
      <c r="R66" s="2">
        <f t="shared" si="8"/>
        <v>-2.0542468428669247E-3</v>
      </c>
      <c r="S66" s="2">
        <f t="shared" si="9"/>
        <v>-1.8317757009345792E-2</v>
      </c>
      <c r="X66" s="54">
        <v>45784</v>
      </c>
      <c r="Y66" s="2" cm="1">
        <f t="array" ref="Y66">MMULT(L66:S66,$V$2:$V$9)</f>
        <v>-1.060390429366837E-2</v>
      </c>
      <c r="AA66" s="54">
        <v>45784</v>
      </c>
      <c r="AB66" s="67">
        <f t="shared" si="2"/>
        <v>125.2641968572098</v>
      </c>
    </row>
    <row r="67" spans="1:28" x14ac:dyDescent="0.3">
      <c r="A67" s="54">
        <v>45785</v>
      </c>
      <c r="B67">
        <v>1746</v>
      </c>
      <c r="C67">
        <v>843.5999755859375</v>
      </c>
      <c r="D67">
        <v>551</v>
      </c>
      <c r="E67">
        <v>792.5</v>
      </c>
      <c r="F67">
        <v>794</v>
      </c>
      <c r="G67">
        <v>724</v>
      </c>
      <c r="H67">
        <v>2435.744140625</v>
      </c>
      <c r="I67">
        <v>10134</v>
      </c>
      <c r="K67" s="54">
        <v>45785</v>
      </c>
      <c r="L67" s="2">
        <f t="shared" si="1"/>
        <v>9.8322729901676453E-3</v>
      </c>
      <c r="M67" s="2">
        <f t="shared" si="3"/>
        <v>5.6175781549172576E-4</v>
      </c>
      <c r="N67" s="2">
        <f t="shared" si="4"/>
        <v>2.6070763500931182E-2</v>
      </c>
      <c r="O67" s="2">
        <f t="shared" si="5"/>
        <v>4.5514511873350871E-2</v>
      </c>
      <c r="P67" s="2">
        <f t="shared" si="6"/>
        <v>3.6553524804177506E-2</v>
      </c>
      <c r="Q67" s="2">
        <f t="shared" si="7"/>
        <v>-8.2191780821917471E-3</v>
      </c>
      <c r="R67" s="2">
        <f t="shared" si="8"/>
        <v>2.881845539150607E-3</v>
      </c>
      <c r="S67" s="2">
        <f t="shared" si="9"/>
        <v>-3.522467631378523E-2</v>
      </c>
      <c r="X67" s="54">
        <v>45785</v>
      </c>
      <c r="Y67" s="2" cm="1">
        <f t="array" ref="Y67">MMULT(L67:S67,$V$2:$V$9)</f>
        <v>1.5431632244563108E-2</v>
      </c>
      <c r="AA67" s="54">
        <v>45785</v>
      </c>
      <c r="AB67" s="67">
        <f t="shared" si="2"/>
        <v>127.19722787652081</v>
      </c>
    </row>
    <row r="68" spans="1:28" x14ac:dyDescent="0.3">
      <c r="A68" s="54">
        <v>45786</v>
      </c>
      <c r="B68">
        <v>1688</v>
      </c>
      <c r="C68">
        <v>849.20001220703125</v>
      </c>
      <c r="D68">
        <v>559</v>
      </c>
      <c r="E68">
        <v>804</v>
      </c>
      <c r="F68">
        <v>791.5999755859375</v>
      </c>
      <c r="G68">
        <v>725.5</v>
      </c>
      <c r="H68">
        <v>2457.741943359375</v>
      </c>
      <c r="I68">
        <v>10240</v>
      </c>
      <c r="K68" s="54">
        <v>45786</v>
      </c>
      <c r="L68" s="2">
        <f t="shared" ref="L68:L74" si="10">B68/B67-1</f>
        <v>-3.3218785796105377E-2</v>
      </c>
      <c r="M68" s="2">
        <f t="shared" si="3"/>
        <v>6.6382607671415794E-3</v>
      </c>
      <c r="N68" s="2">
        <f t="shared" si="4"/>
        <v>1.4519056261343088E-2</v>
      </c>
      <c r="O68" s="2">
        <f t="shared" si="5"/>
        <v>1.4511041009463765E-2</v>
      </c>
      <c r="P68" s="2">
        <f t="shared" si="6"/>
        <v>-3.0227007733785172E-3</v>
      </c>
      <c r="Q68" s="2">
        <f t="shared" si="7"/>
        <v>2.0718232044198981E-3</v>
      </c>
      <c r="R68" s="2">
        <f t="shared" si="8"/>
        <v>9.0312452640162189E-3</v>
      </c>
      <c r="S68" s="2">
        <f t="shared" si="9"/>
        <v>1.0459838168541458E-2</v>
      </c>
      <c r="X68" s="54">
        <v>45786</v>
      </c>
      <c r="Y68" s="2" cm="1">
        <f t="array" ref="Y68">MMULT(L68:S68,$V$2:$V$9)</f>
        <v>-7.2370599828817939E-3</v>
      </c>
      <c r="AA68" s="54">
        <v>45786</v>
      </c>
      <c r="AB68" s="67">
        <f t="shared" ref="AB68:AB81" si="11">(1+Y68)*AB67</f>
        <v>126.27669390872214</v>
      </c>
    </row>
    <row r="69" spans="1:28" x14ac:dyDescent="0.3">
      <c r="A69" s="54">
        <v>45789</v>
      </c>
      <c r="B69">
        <v>1665.5</v>
      </c>
      <c r="C69">
        <v>881.9000244140625</v>
      </c>
      <c r="D69">
        <v>564</v>
      </c>
      <c r="E69">
        <v>813</v>
      </c>
      <c r="F69">
        <v>785</v>
      </c>
      <c r="G69">
        <v>716</v>
      </c>
      <c r="H69">
        <v>2491.73828125</v>
      </c>
      <c r="I69">
        <v>10272</v>
      </c>
      <c r="K69" s="54">
        <v>45789</v>
      </c>
      <c r="L69" s="2">
        <f t="shared" si="10"/>
        <v>-1.332938388625593E-2</v>
      </c>
      <c r="M69" s="2">
        <f t="shared" si="3"/>
        <v>3.850684377882363E-2</v>
      </c>
      <c r="N69" s="2">
        <f t="shared" si="4"/>
        <v>8.9445438282647061E-3</v>
      </c>
      <c r="O69" s="2">
        <f t="shared" si="5"/>
        <v>1.1194029850746245E-2</v>
      </c>
      <c r="P69" s="2">
        <f t="shared" si="6"/>
        <v>-8.3375136299773667E-3</v>
      </c>
      <c r="Q69" s="2">
        <f t="shared" si="7"/>
        <v>-1.3094417643004785E-2</v>
      </c>
      <c r="R69" s="2">
        <f t="shared" si="8"/>
        <v>1.38323463870893E-2</v>
      </c>
      <c r="S69" s="2">
        <f t="shared" si="9"/>
        <v>3.1250000000000444E-3</v>
      </c>
      <c r="X69" s="54">
        <v>45789</v>
      </c>
      <c r="Y69" s="2" cm="1">
        <f t="array" ref="Y69">MMULT(L69:S69,$V$2:$V$9)</f>
        <v>3.1079180125739262E-4</v>
      </c>
      <c r="AA69" s="54">
        <v>45789</v>
      </c>
      <c r="AB69" s="67">
        <f t="shared" si="11"/>
        <v>126.31593966987887</v>
      </c>
    </row>
    <row r="70" spans="1:28" x14ac:dyDescent="0.3">
      <c r="A70" s="54">
        <v>45790</v>
      </c>
      <c r="B70">
        <v>1673.5</v>
      </c>
      <c r="C70">
        <v>876.0999755859375</v>
      </c>
      <c r="D70">
        <v>566</v>
      </c>
      <c r="E70">
        <v>808.5</v>
      </c>
      <c r="F70">
        <v>801</v>
      </c>
      <c r="G70">
        <v>720.5</v>
      </c>
      <c r="H70">
        <v>2522.235107421875</v>
      </c>
      <c r="I70">
        <v>10180</v>
      </c>
      <c r="K70" s="54">
        <v>45790</v>
      </c>
      <c r="L70" s="2">
        <f t="shared" si="10"/>
        <v>4.8033623536476444E-3</v>
      </c>
      <c r="M70" s="2">
        <f t="shared" si="3"/>
        <v>-6.5767645623761029E-3</v>
      </c>
      <c r="N70" s="2">
        <f t="shared" si="4"/>
        <v>3.5460992907800915E-3</v>
      </c>
      <c r="O70" s="2">
        <f t="shared" si="5"/>
        <v>-5.5350553505535416E-3</v>
      </c>
      <c r="P70" s="2">
        <f t="shared" si="6"/>
        <v>2.0382165605095537E-2</v>
      </c>
      <c r="Q70" s="2">
        <f t="shared" si="7"/>
        <v>6.2849162011173743E-3</v>
      </c>
      <c r="R70" s="2">
        <f t="shared" si="8"/>
        <v>1.2239177124403255E-2</v>
      </c>
      <c r="S70" s="2">
        <f t="shared" si="9"/>
        <v>-8.9563862928349058E-3</v>
      </c>
      <c r="X70" s="54">
        <v>45790</v>
      </c>
      <c r="Y70" s="2" cm="1">
        <f t="array" ref="Y70">MMULT(L70:S70,$V$2:$V$9)</f>
        <v>7.0466543344796977E-3</v>
      </c>
      <c r="AA70" s="54">
        <v>45790</v>
      </c>
      <c r="AB70" s="67">
        <f t="shared" si="11"/>
        <v>127.20604443366749</v>
      </c>
    </row>
    <row r="71" spans="1:28" x14ac:dyDescent="0.3">
      <c r="A71" s="54">
        <v>45791</v>
      </c>
      <c r="B71">
        <v>1701</v>
      </c>
      <c r="C71">
        <v>871.0999755859375</v>
      </c>
      <c r="D71">
        <v>573</v>
      </c>
      <c r="E71">
        <v>815</v>
      </c>
      <c r="F71">
        <v>797</v>
      </c>
      <c r="G71">
        <v>720.5</v>
      </c>
      <c r="H71">
        <v>2514.23583984375</v>
      </c>
      <c r="I71">
        <v>10022</v>
      </c>
      <c r="K71" s="54">
        <v>45791</v>
      </c>
      <c r="L71" s="2">
        <f t="shared" si="10"/>
        <v>1.6432626232447012E-2</v>
      </c>
      <c r="M71" s="2">
        <f t="shared" si="3"/>
        <v>-5.7071112194199136E-3</v>
      </c>
      <c r="N71" s="2">
        <f t="shared" si="4"/>
        <v>1.2367491166077826E-2</v>
      </c>
      <c r="O71" s="2">
        <f t="shared" si="5"/>
        <v>8.0395794681509258E-3</v>
      </c>
      <c r="P71" s="2">
        <f t="shared" si="6"/>
        <v>-4.993757802746579E-3</v>
      </c>
      <c r="Q71" s="2">
        <f t="shared" si="7"/>
        <v>0</v>
      </c>
      <c r="R71" s="2">
        <f t="shared" si="8"/>
        <v>-3.1714995777303301E-3</v>
      </c>
      <c r="S71" s="2">
        <f t="shared" si="9"/>
        <v>-1.5520628683693527E-2</v>
      </c>
      <c r="X71" s="54">
        <v>45791</v>
      </c>
      <c r="Y71" s="2" cm="1">
        <f t="array" ref="Y71">MMULT(L71:S71,$V$2:$V$9)</f>
        <v>3.1019581304513578E-3</v>
      </c>
      <c r="AA71" s="54">
        <v>45791</v>
      </c>
      <c r="AB71" s="67">
        <f t="shared" si="11"/>
        <v>127.60063225744106</v>
      </c>
    </row>
    <row r="72" spans="1:28" x14ac:dyDescent="0.3">
      <c r="A72" s="54">
        <v>45792</v>
      </c>
      <c r="B72">
        <v>1755</v>
      </c>
      <c r="C72">
        <v>879.5</v>
      </c>
      <c r="D72">
        <v>574</v>
      </c>
      <c r="E72">
        <v>819.5</v>
      </c>
      <c r="F72">
        <v>816</v>
      </c>
      <c r="G72">
        <v>713</v>
      </c>
      <c r="H72">
        <v>2473</v>
      </c>
      <c r="I72">
        <v>10142</v>
      </c>
      <c r="K72" s="54">
        <v>45792</v>
      </c>
      <c r="L72" s="2">
        <f t="shared" si="10"/>
        <v>3.1746031746031855E-2</v>
      </c>
      <c r="M72" s="2">
        <f t="shared" si="3"/>
        <v>9.6430084370193736E-3</v>
      </c>
      <c r="N72" s="2">
        <f t="shared" si="4"/>
        <v>1.7452006980802626E-3</v>
      </c>
      <c r="O72" s="2">
        <f t="shared" si="5"/>
        <v>5.5214723926380049E-3</v>
      </c>
      <c r="P72" s="2">
        <f t="shared" si="6"/>
        <v>2.3839397741530766E-2</v>
      </c>
      <c r="Q72" s="2">
        <f t="shared" si="7"/>
        <v>-1.0409437890353868E-2</v>
      </c>
      <c r="R72" s="2">
        <f t="shared" si="8"/>
        <v>-1.6400943455770922E-2</v>
      </c>
      <c r="S72" s="2">
        <f t="shared" si="9"/>
        <v>1.1973657952504491E-2</v>
      </c>
      <c r="X72" s="54">
        <v>45792</v>
      </c>
      <c r="Y72" s="2" cm="1">
        <f t="array" ref="Y72">MMULT(L72:S72,$V$2:$V$9)</f>
        <v>1.7993212328916881E-2</v>
      </c>
      <c r="AA72" s="54">
        <v>45792</v>
      </c>
      <c r="AB72" s="67">
        <f t="shared" si="11"/>
        <v>129.89657752695322</v>
      </c>
    </row>
    <row r="73" spans="1:28" x14ac:dyDescent="0.3">
      <c r="A73" s="54">
        <v>45793</v>
      </c>
      <c r="B73">
        <v>1762.5</v>
      </c>
      <c r="C73">
        <v>882.79998779296875</v>
      </c>
      <c r="D73">
        <v>580</v>
      </c>
      <c r="E73">
        <v>813.5</v>
      </c>
      <c r="F73">
        <v>809.5999755859375</v>
      </c>
      <c r="G73">
        <v>720</v>
      </c>
      <c r="H73">
        <v>2490.5</v>
      </c>
      <c r="I73">
        <v>10330</v>
      </c>
      <c r="K73" s="54">
        <v>45793</v>
      </c>
      <c r="L73" s="2">
        <f t="shared" si="10"/>
        <v>4.2735042735042583E-3</v>
      </c>
      <c r="M73" s="2">
        <f t="shared" si="3"/>
        <v>3.7521180136086407E-3</v>
      </c>
      <c r="N73" s="2">
        <f t="shared" si="4"/>
        <v>1.0452961672473782E-2</v>
      </c>
      <c r="O73" s="2">
        <f t="shared" si="5"/>
        <v>-7.3215375228797841E-3</v>
      </c>
      <c r="P73" s="2">
        <f t="shared" si="6"/>
        <v>-7.8431671740961661E-3</v>
      </c>
      <c r="Q73" s="2">
        <f t="shared" si="7"/>
        <v>9.817671809256634E-3</v>
      </c>
      <c r="R73" s="2">
        <f t="shared" si="8"/>
        <v>7.0764253942579014E-3</v>
      </c>
      <c r="S73" s="2">
        <f t="shared" si="9"/>
        <v>1.8536777755866707E-2</v>
      </c>
      <c r="X73" s="54">
        <v>45793</v>
      </c>
      <c r="Y73" s="2" cm="1">
        <f t="array" ref="Y73">MMULT(L73:S73,$V$2:$V$9)</f>
        <v>2.0207994887374106E-3</v>
      </c>
      <c r="AA73" s="54">
        <v>45793</v>
      </c>
      <c r="AB73" s="67">
        <f t="shared" si="11"/>
        <v>130.15907246440841</v>
      </c>
    </row>
    <row r="74" spans="1:28" x14ac:dyDescent="0.3">
      <c r="A74" s="54">
        <v>45796</v>
      </c>
      <c r="B74">
        <v>1777</v>
      </c>
      <c r="C74">
        <v>881.29998779296875</v>
      </c>
      <c r="D74">
        <v>579</v>
      </c>
      <c r="E74">
        <v>753</v>
      </c>
      <c r="F74">
        <v>819.20001220703125</v>
      </c>
      <c r="G74">
        <v>721.5</v>
      </c>
      <c r="H74">
        <v>2473</v>
      </c>
      <c r="I74">
        <v>10372</v>
      </c>
      <c r="K74" s="54">
        <v>45796</v>
      </c>
      <c r="L74" s="2">
        <f t="shared" si="10"/>
        <v>8.2269503546099632E-3</v>
      </c>
      <c r="M74" s="2">
        <f t="shared" si="3"/>
        <v>-1.6991391263496691E-3</v>
      </c>
      <c r="N74" s="2">
        <f t="shared" si="4"/>
        <v>-1.7241379310344307E-3</v>
      </c>
      <c r="O74" s="2">
        <f t="shared" si="5"/>
        <v>-7.4370006146281531E-2</v>
      </c>
      <c r="P74" s="2">
        <f t="shared" si="6"/>
        <v>1.1857753101024882E-2</v>
      </c>
      <c r="Q74" s="2">
        <f t="shared" si="7"/>
        <v>2.083333333333437E-3</v>
      </c>
      <c r="R74" s="2">
        <f t="shared" si="8"/>
        <v>-7.0267014655691629E-3</v>
      </c>
      <c r="S74" s="2">
        <f t="shared" si="9"/>
        <v>4.0658276863503318E-3</v>
      </c>
      <c r="X74" s="54">
        <v>45796</v>
      </c>
      <c r="Y74" s="2" cm="1">
        <f t="array" ref="Y74">MMULT(L74:S74,$V$2:$V$9)</f>
        <v>4.2073832587260426E-3</v>
      </c>
      <c r="AA74" s="54">
        <v>45796</v>
      </c>
      <c r="AB74" s="67">
        <f t="shared" si="11"/>
        <v>130.70670156686646</v>
      </c>
    </row>
    <row r="75" spans="1:28" x14ac:dyDescent="0.3">
      <c r="A75" s="54">
        <v>45798</v>
      </c>
      <c r="B75">
        <v>1819</v>
      </c>
      <c r="C75">
        <v>884.59997558593705</v>
      </c>
      <c r="D75">
        <v>593</v>
      </c>
      <c r="E75">
        <v>742.5</v>
      </c>
      <c r="F75">
        <v>824.40002441406205</v>
      </c>
      <c r="G75">
        <v>724.5</v>
      </c>
      <c r="H75">
        <v>2477.5</v>
      </c>
      <c r="I75">
        <v>10492</v>
      </c>
      <c r="K75" s="54">
        <v>45798</v>
      </c>
      <c r="L75" s="2">
        <f t="shared" ref="L75:L80" si="12">B75/B74-1</f>
        <v>2.3635340461451992E-2</v>
      </c>
      <c r="M75" s="2">
        <f t="shared" ref="M75:M80" si="13">C75/C74-1</f>
        <v>3.7444545996561107E-3</v>
      </c>
      <c r="N75" s="2">
        <f t="shared" ref="N75:N80" si="14">D75/D74-1</f>
        <v>2.4179620034542326E-2</v>
      </c>
      <c r="O75" s="2">
        <f t="shared" ref="O75:O80" si="15">E75/E74-1</f>
        <v>-1.3944223107569709E-2</v>
      </c>
      <c r="P75" s="2">
        <f t="shared" ref="P75:P80" si="16">F75/F74-1</f>
        <v>6.3476710565730787E-3</v>
      </c>
      <c r="Q75" s="2">
        <f t="shared" ref="Q75:Q80" si="17">G75/G74-1</f>
        <v>4.1580041580040472E-3</v>
      </c>
      <c r="R75" s="2">
        <f t="shared" ref="R75:R80" si="18">H75/H74-1</f>
        <v>1.8196522442377461E-3</v>
      </c>
      <c r="S75" s="2">
        <f t="shared" ref="S75:S80" si="19">I75/I74-1</f>
        <v>1.1569610489780224E-2</v>
      </c>
      <c r="X75" s="54">
        <v>45798</v>
      </c>
      <c r="Y75" s="2" cm="1">
        <f t="array" ref="Y75">MMULT(L75:S75,$V$2:$V$9)</f>
        <v>1.2536619486375121E-2</v>
      </c>
      <c r="AA75" s="54">
        <v>45798</v>
      </c>
      <c r="AB75" s="67">
        <f t="shared" si="11"/>
        <v>132.34532174872948</v>
      </c>
    </row>
    <row r="76" spans="1:28" x14ac:dyDescent="0.3">
      <c r="A76" s="54">
        <v>45799</v>
      </c>
      <c r="B76">
        <v>1842</v>
      </c>
      <c r="C76">
        <v>880.59997558593705</v>
      </c>
      <c r="D76">
        <v>594</v>
      </c>
      <c r="E76">
        <v>739</v>
      </c>
      <c r="F76">
        <v>839</v>
      </c>
      <c r="G76">
        <v>726</v>
      </c>
      <c r="H76">
        <v>2440</v>
      </c>
      <c r="I76">
        <v>10374</v>
      </c>
      <c r="K76" s="54">
        <v>45799</v>
      </c>
      <c r="L76" s="2">
        <f t="shared" si="12"/>
        <v>1.264431006047273E-2</v>
      </c>
      <c r="M76" s="2">
        <f t="shared" si="13"/>
        <v>-4.5218178955414023E-3</v>
      </c>
      <c r="N76" s="2">
        <f t="shared" si="14"/>
        <v>1.6863406408094139E-3</v>
      </c>
      <c r="O76" s="2">
        <f t="shared" si="15"/>
        <v>-4.7138047138046701E-3</v>
      </c>
      <c r="P76" s="2">
        <f t="shared" si="16"/>
        <v>1.7709819448774144E-2</v>
      </c>
      <c r="Q76" s="2">
        <f t="shared" si="17"/>
        <v>2.0703933747412417E-3</v>
      </c>
      <c r="R76" s="2">
        <f t="shared" si="18"/>
        <v>-1.5136226034308753E-2</v>
      </c>
      <c r="S76" s="2">
        <f t="shared" si="19"/>
        <v>-1.1246664125047601E-2</v>
      </c>
      <c r="X76" s="54">
        <v>45799</v>
      </c>
      <c r="Y76" s="2" cm="1">
        <f t="array" ref="Y76">MMULT(L76:S76,$V$2:$V$9)</f>
        <v>7.5894238197031193E-3</v>
      </c>
      <c r="AA76" s="54">
        <v>45799</v>
      </c>
      <c r="AB76" s="67">
        <f t="shared" si="11"/>
        <v>133.34974648603557</v>
      </c>
    </row>
    <row r="77" spans="1:28" x14ac:dyDescent="0.3">
      <c r="A77" s="54">
        <v>45800</v>
      </c>
      <c r="B77">
        <v>1843</v>
      </c>
      <c r="C77">
        <v>868.79998779296795</v>
      </c>
      <c r="D77">
        <v>583</v>
      </c>
      <c r="E77">
        <v>723</v>
      </c>
      <c r="F77">
        <v>835.79998779296795</v>
      </c>
      <c r="G77">
        <v>722.5</v>
      </c>
      <c r="H77">
        <v>2420</v>
      </c>
      <c r="I77">
        <v>10436</v>
      </c>
      <c r="K77" s="54">
        <v>45800</v>
      </c>
      <c r="L77" s="2">
        <f t="shared" si="12"/>
        <v>5.4288816503800241E-4</v>
      </c>
      <c r="M77" s="2">
        <f t="shared" si="13"/>
        <v>-1.3399941085755263E-2</v>
      </c>
      <c r="N77" s="2">
        <f t="shared" si="14"/>
        <v>-1.851851851851849E-2</v>
      </c>
      <c r="O77" s="2">
        <f t="shared" si="15"/>
        <v>-2.1650879566982417E-2</v>
      </c>
      <c r="P77" s="2">
        <f t="shared" si="16"/>
        <v>-3.814078911837937E-3</v>
      </c>
      <c r="Q77" s="2">
        <f t="shared" si="17"/>
        <v>-4.8209366391184227E-3</v>
      </c>
      <c r="R77" s="2">
        <f t="shared" si="18"/>
        <v>-8.1967213114754189E-3</v>
      </c>
      <c r="S77" s="2">
        <f t="shared" si="19"/>
        <v>5.9764796606902593E-3</v>
      </c>
      <c r="X77" s="54">
        <v>45800</v>
      </c>
      <c r="Y77" s="2" cm="1">
        <f t="array" ref="Y77">MMULT(L77:S77,$V$2:$V$9)</f>
        <v>-5.4643423183604366E-3</v>
      </c>
      <c r="AA77" s="54">
        <v>45800</v>
      </c>
      <c r="AB77" s="67">
        <f t="shared" si="11"/>
        <v>132.62107782316929</v>
      </c>
    </row>
    <row r="78" spans="1:28" x14ac:dyDescent="0.3">
      <c r="A78" s="54">
        <v>45804</v>
      </c>
      <c r="B78">
        <v>1900</v>
      </c>
      <c r="C78">
        <v>867.40002441406205</v>
      </c>
      <c r="D78">
        <v>594</v>
      </c>
      <c r="E78">
        <v>734</v>
      </c>
      <c r="F78">
        <v>851.59997558593705</v>
      </c>
      <c r="G78">
        <v>732.5</v>
      </c>
      <c r="H78">
        <v>2446.5</v>
      </c>
      <c r="I78">
        <v>10484</v>
      </c>
      <c r="K78" s="54">
        <v>45804</v>
      </c>
      <c r="L78" s="2">
        <f t="shared" si="12"/>
        <v>3.0927835051546282E-2</v>
      </c>
      <c r="M78" s="2">
        <f t="shared" si="13"/>
        <v>-1.6113759191712651E-3</v>
      </c>
      <c r="N78" s="2">
        <f t="shared" si="14"/>
        <v>1.8867924528301883E-2</v>
      </c>
      <c r="O78" s="2">
        <f t="shared" si="15"/>
        <v>1.5214384508990264E-2</v>
      </c>
      <c r="P78" s="2">
        <f t="shared" si="16"/>
        <v>1.8904029700563818E-2</v>
      </c>
      <c r="Q78" s="2">
        <f t="shared" si="17"/>
        <v>1.384083044982698E-2</v>
      </c>
      <c r="R78" s="2">
        <f t="shared" si="18"/>
        <v>1.0950413223140387E-2</v>
      </c>
      <c r="S78" s="2">
        <f t="shared" si="19"/>
        <v>4.5994633959371978E-3</v>
      </c>
      <c r="X78" s="54">
        <v>45804</v>
      </c>
      <c r="Y78" s="2" cm="1">
        <f t="array" ref="Y78">MMULT(L78:S78,$V$2:$V$9)</f>
        <v>1.8149460269749756E-2</v>
      </c>
      <c r="AA78" s="54">
        <v>45804</v>
      </c>
      <c r="AB78" s="67">
        <f t="shared" si="11"/>
        <v>135.02807880605229</v>
      </c>
    </row>
    <row r="79" spans="1:28" x14ac:dyDescent="0.3">
      <c r="A79" s="54">
        <v>45805</v>
      </c>
      <c r="B79">
        <v>1911</v>
      </c>
      <c r="C79">
        <v>865.40002441406205</v>
      </c>
      <c r="D79">
        <v>590</v>
      </c>
      <c r="E79">
        <v>724.5</v>
      </c>
      <c r="F79">
        <v>857.79998779296795</v>
      </c>
      <c r="G79">
        <v>729.5</v>
      </c>
      <c r="H79">
        <v>2445</v>
      </c>
      <c r="I79">
        <v>10386</v>
      </c>
      <c r="K79" s="54">
        <v>45805</v>
      </c>
      <c r="L79" s="2">
        <f t="shared" si="12"/>
        <v>5.7894736842105665E-3</v>
      </c>
      <c r="M79" s="2">
        <f t="shared" si="13"/>
        <v>-2.3057412309286374E-3</v>
      </c>
      <c r="N79" s="2">
        <f t="shared" si="14"/>
        <v>-6.7340067340067034E-3</v>
      </c>
      <c r="O79" s="2">
        <f t="shared" si="15"/>
        <v>-1.2942779291553186E-2</v>
      </c>
      <c r="P79" s="2">
        <f t="shared" si="16"/>
        <v>7.2804278825455704E-3</v>
      </c>
      <c r="Q79" s="2">
        <f t="shared" si="17"/>
        <v>-4.0955631399317571E-3</v>
      </c>
      <c r="R79" s="2">
        <f t="shared" si="18"/>
        <v>-6.1312078479458521E-4</v>
      </c>
      <c r="S79" s="2">
        <f t="shared" si="19"/>
        <v>-9.3475772605875473E-3</v>
      </c>
      <c r="X79" s="54">
        <v>45805</v>
      </c>
      <c r="Y79" s="2" cm="1">
        <f t="array" ref="Y79">MMULT(L79:S79,$V$2:$V$9)</f>
        <v>1.9523023825860086E-3</v>
      </c>
      <c r="AA79" s="54">
        <v>45805</v>
      </c>
      <c r="AB79" s="67">
        <f t="shared" si="11"/>
        <v>135.29169444602135</v>
      </c>
    </row>
    <row r="80" spans="1:28" x14ac:dyDescent="0.3">
      <c r="A80" s="54">
        <v>45806</v>
      </c>
      <c r="B80">
        <v>1882.5</v>
      </c>
      <c r="C80">
        <v>871.40002441406205</v>
      </c>
      <c r="D80">
        <v>590</v>
      </c>
      <c r="E80">
        <v>718</v>
      </c>
      <c r="F80">
        <v>851</v>
      </c>
      <c r="G80">
        <v>729.5</v>
      </c>
      <c r="H80">
        <v>2441.5</v>
      </c>
      <c r="I80">
        <v>10398</v>
      </c>
      <c r="K80" s="54">
        <v>45806</v>
      </c>
      <c r="L80" s="2">
        <f t="shared" si="12"/>
        <v>-1.491365777080067E-2</v>
      </c>
      <c r="M80" s="2">
        <f t="shared" si="13"/>
        <v>6.9332098806704767E-3</v>
      </c>
      <c r="N80" s="2">
        <f t="shared" si="14"/>
        <v>0</v>
      </c>
      <c r="O80" s="2">
        <f t="shared" si="15"/>
        <v>-8.9717046238785292E-3</v>
      </c>
      <c r="P80" s="2">
        <f t="shared" si="16"/>
        <v>-7.9272416527582656E-3</v>
      </c>
      <c r="Q80" s="2">
        <f t="shared" si="17"/>
        <v>0</v>
      </c>
      <c r="R80" s="2">
        <f t="shared" si="18"/>
        <v>-1.431492842535742E-3</v>
      </c>
      <c r="S80" s="2">
        <f t="shared" si="19"/>
        <v>1.1554015020218689E-3</v>
      </c>
      <c r="X80" s="54">
        <v>45806</v>
      </c>
      <c r="Y80" s="2" cm="1">
        <f t="array" ref="Y80">MMULT(L80:S80,$V$2:$V$9)</f>
        <v>-5.9768971476196588E-3</v>
      </c>
      <c r="AA80" s="54">
        <v>45806</v>
      </c>
      <c r="AB80" s="67">
        <f t="shared" si="11"/>
        <v>134.48306990339032</v>
      </c>
    </row>
    <row r="81" spans="1:28" x14ac:dyDescent="0.3">
      <c r="A81" s="54">
        <v>45807</v>
      </c>
      <c r="B81">
        <v>1901.5</v>
      </c>
      <c r="C81">
        <v>873.20001220703102</v>
      </c>
      <c r="D81">
        <v>592</v>
      </c>
      <c r="E81">
        <v>727</v>
      </c>
      <c r="F81">
        <v>866.20001220703102</v>
      </c>
      <c r="G81">
        <v>731.5</v>
      </c>
      <c r="H81">
        <v>2449.5</v>
      </c>
      <c r="I81">
        <v>10720</v>
      </c>
      <c r="K81" s="54">
        <v>45807</v>
      </c>
      <c r="L81" s="2">
        <f t="shared" ref="L81" si="20">B81/B80-1</f>
        <v>1.00929614873837E-2</v>
      </c>
      <c r="M81" s="2">
        <f t="shared" ref="M81" si="21">C81/C80-1</f>
        <v>2.0656274300421273E-3</v>
      </c>
      <c r="N81" s="2">
        <f t="shared" ref="N81" si="22">D81/D80-1</f>
        <v>3.3898305084745228E-3</v>
      </c>
      <c r="O81" s="2">
        <f t="shared" ref="O81" si="23">E81/E80-1</f>
        <v>1.2534818941504211E-2</v>
      </c>
      <c r="P81" s="2">
        <f t="shared" ref="P81" si="24">F81/F80-1</f>
        <v>1.7861353944807368E-2</v>
      </c>
      <c r="Q81" s="2">
        <f t="shared" ref="Q81" si="25">G81/G80-1</f>
        <v>2.7416038382452879E-3</v>
      </c>
      <c r="R81" s="2">
        <f t="shared" ref="R81" si="26">H81/H80-1</f>
        <v>3.2766741757117579E-3</v>
      </c>
      <c r="S81" s="2">
        <f t="shared" ref="S81" si="27">I81/I80-1</f>
        <v>3.0967493748797814E-2</v>
      </c>
      <c r="X81" s="54">
        <v>45807</v>
      </c>
      <c r="Y81" s="2" cm="1">
        <f t="array" ref="Y81">MMULT(L81:S81,$V$2:$V$9)</f>
        <v>1.1069573278464685E-2</v>
      </c>
      <c r="AA81" s="54">
        <v>45807</v>
      </c>
      <c r="AB81" s="67">
        <f t="shared" si="11"/>
        <v>135.97174010039879</v>
      </c>
    </row>
    <row r="83" spans="1:28" x14ac:dyDescent="0.3">
      <c r="AB83" t="s">
        <v>210</v>
      </c>
    </row>
    <row r="84" spans="1:28" x14ac:dyDescent="0.3">
      <c r="AA84" t="s">
        <v>211</v>
      </c>
      <c r="AB84" s="2">
        <f>AB81/AB2-1</f>
        <v>0.35971740100398786</v>
      </c>
    </row>
    <row r="85" spans="1:28" x14ac:dyDescent="0.3">
      <c r="AA85" t="s">
        <v>212</v>
      </c>
      <c r="AB85" s="2">
        <f>STDEV(Y3:Y81)*SQRT(252)</f>
        <v>0.30530643154074094</v>
      </c>
    </row>
    <row r="86" spans="1:28" x14ac:dyDescent="0.3">
      <c r="AA86" t="s">
        <v>98</v>
      </c>
      <c r="AB86" s="2">
        <v>0.04</v>
      </c>
    </row>
    <row r="87" spans="1:28" x14ac:dyDescent="0.3">
      <c r="AB87" s="67"/>
    </row>
    <row r="91" spans="1:28" x14ac:dyDescent="0.3">
      <c r="A91" s="45"/>
    </row>
    <row r="92" spans="1:28" x14ac:dyDescent="0.3">
      <c r="A92" s="45"/>
    </row>
    <row r="93" spans="1:28" x14ac:dyDescent="0.3">
      <c r="A93" s="45"/>
    </row>
    <row r="94" spans="1:28" x14ac:dyDescent="0.3">
      <c r="A94" s="45"/>
    </row>
    <row r="95" spans="1:28" x14ac:dyDescent="0.3">
      <c r="A95" s="45"/>
    </row>
    <row r="96" spans="1:28" x14ac:dyDescent="0.3">
      <c r="A96" s="45"/>
    </row>
    <row r="97" spans="1:1" x14ac:dyDescent="0.3">
      <c r="A97" s="45"/>
    </row>
    <row r="100" spans="1:1" x14ac:dyDescent="0.3">
      <c r="A100" s="45"/>
    </row>
    <row r="101" spans="1:1" x14ac:dyDescent="0.3">
      <c r="A101" s="45"/>
    </row>
    <row r="102" spans="1:1" x14ac:dyDescent="0.3">
      <c r="A102" s="45"/>
    </row>
    <row r="103" spans="1:1" x14ac:dyDescent="0.3">
      <c r="A103" s="45"/>
    </row>
    <row r="104" spans="1:1" x14ac:dyDescent="0.3">
      <c r="A104" s="45"/>
    </row>
    <row r="105" spans="1:1" x14ac:dyDescent="0.3">
      <c r="A105" s="45"/>
    </row>
    <row r="106" spans="1:1" x14ac:dyDescent="0.3">
      <c r="A106" s="45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F9019-54E7-4539-85EF-6D150A86E335}">
  <sheetPr>
    <tabColor theme="5" tint="0.79998168889431442"/>
  </sheetPr>
  <dimension ref="A1:AD38"/>
  <sheetViews>
    <sheetView zoomScale="40" zoomScaleNormal="40" workbookViewId="0">
      <selection activeCell="AD38" sqref="AD38"/>
    </sheetView>
  </sheetViews>
  <sheetFormatPr defaultRowHeight="25.8" x14ac:dyDescent="0.5"/>
  <cols>
    <col min="1" max="1" width="21" style="17" bestFit="1" customWidth="1"/>
    <col min="2" max="9" width="15.77734375" style="17" customWidth="1"/>
    <col min="10" max="10" width="8.88671875" style="17"/>
    <col min="11" max="11" width="29.5546875" style="17" bestFit="1" customWidth="1"/>
    <col min="12" max="16" width="15.77734375" style="17" customWidth="1"/>
    <col min="17" max="17" width="8.88671875" style="17"/>
    <col min="18" max="18" width="21" style="17" bestFit="1" customWidth="1"/>
    <col min="19" max="23" width="15.77734375" style="17" customWidth="1"/>
    <col min="24" max="24" width="8.88671875" style="17"/>
    <col min="25" max="25" width="34.33203125" style="17" bestFit="1" customWidth="1"/>
    <col min="26" max="30" width="15.77734375" style="17" customWidth="1"/>
    <col min="31" max="31" width="17.109375" style="17" bestFit="1" customWidth="1"/>
    <col min="32" max="16384" width="8.88671875" style="17"/>
  </cols>
  <sheetData>
    <row r="1" spans="1:30" ht="62.25" customHeight="1" x14ac:dyDescent="0.5">
      <c r="B1" s="52" t="s">
        <v>89</v>
      </c>
      <c r="C1" s="52"/>
      <c r="D1" s="52"/>
      <c r="E1" s="52"/>
      <c r="F1" s="52"/>
      <c r="G1" s="52"/>
      <c r="H1" s="52"/>
      <c r="I1" s="52"/>
      <c r="J1" s="38"/>
      <c r="L1" s="52" t="s">
        <v>90</v>
      </c>
      <c r="M1" s="52"/>
      <c r="N1" s="52"/>
      <c r="O1" s="52"/>
      <c r="P1" s="86"/>
      <c r="S1" s="53" t="s">
        <v>91</v>
      </c>
      <c r="T1" s="53"/>
      <c r="U1" s="53"/>
      <c r="V1" s="53"/>
      <c r="W1" s="87"/>
      <c r="Z1" s="53" t="s">
        <v>174</v>
      </c>
      <c r="AA1" s="63"/>
      <c r="AB1" s="63"/>
      <c r="AC1" s="63"/>
      <c r="AD1" s="63"/>
    </row>
    <row r="2" spans="1:30" ht="47.4" x14ac:dyDescent="0.5">
      <c r="B2" s="20" t="s">
        <v>20</v>
      </c>
      <c r="C2" s="41" t="s">
        <v>27</v>
      </c>
      <c r="D2" s="41" t="s">
        <v>21</v>
      </c>
      <c r="E2" s="41" t="s">
        <v>22</v>
      </c>
      <c r="F2" s="41" t="s">
        <v>23</v>
      </c>
      <c r="G2" s="41" t="s">
        <v>24</v>
      </c>
      <c r="H2" s="41" t="s">
        <v>25</v>
      </c>
      <c r="I2" s="48" t="s">
        <v>26</v>
      </c>
      <c r="K2" s="19" t="s">
        <v>2</v>
      </c>
      <c r="L2" s="44" t="s">
        <v>92</v>
      </c>
      <c r="M2" s="44" t="s">
        <v>93</v>
      </c>
      <c r="N2" s="44" t="s">
        <v>94</v>
      </c>
      <c r="O2" s="44" t="s">
        <v>95</v>
      </c>
      <c r="P2" s="44" t="s">
        <v>207</v>
      </c>
      <c r="Q2" s="39"/>
      <c r="S2" s="44" t="s">
        <v>92</v>
      </c>
      <c r="T2" s="44" t="s">
        <v>93</v>
      </c>
      <c r="U2" s="44" t="s">
        <v>94</v>
      </c>
      <c r="V2" s="44" t="s">
        <v>95</v>
      </c>
      <c r="W2" s="44" t="s">
        <v>207</v>
      </c>
      <c r="X2" s="39"/>
      <c r="Y2" s="44" t="s">
        <v>38</v>
      </c>
      <c r="Z2" s="44" t="s">
        <v>92</v>
      </c>
      <c r="AA2" s="44" t="s">
        <v>93</v>
      </c>
      <c r="AB2" s="44" t="s">
        <v>94</v>
      </c>
      <c r="AC2" s="44" t="s">
        <v>95</v>
      </c>
      <c r="AD2" s="44" t="s">
        <v>207</v>
      </c>
    </row>
    <row r="3" spans="1:30" x14ac:dyDescent="0.5">
      <c r="A3" s="21" t="s">
        <v>101</v>
      </c>
      <c r="B3" s="22">
        <v>9.3450455811861725E-4</v>
      </c>
      <c r="C3" s="23">
        <v>0.15648642711781321</v>
      </c>
      <c r="D3" s="23">
        <v>0.13682101741142708</v>
      </c>
      <c r="E3" s="23">
        <v>-4.5366224998177031E-2</v>
      </c>
      <c r="F3" s="23">
        <v>0.13454938387533111</v>
      </c>
      <c r="G3" s="23">
        <v>2.2512367391853368E-2</v>
      </c>
      <c r="H3" s="23">
        <v>2.0636342913807247E-2</v>
      </c>
      <c r="I3" s="24">
        <v>-5.5981389359435245E-2</v>
      </c>
      <c r="J3" s="28"/>
      <c r="K3" s="20" t="s">
        <v>20</v>
      </c>
      <c r="L3" s="49">
        <f>Calculation!N5</f>
        <v>0.125</v>
      </c>
      <c r="M3" s="23">
        <f>Calculation!U5</f>
        <v>0.45354554461876889</v>
      </c>
      <c r="N3" s="22">
        <f>Calculation!AB5</f>
        <v>0.17162465721442052</v>
      </c>
      <c r="O3" s="49">
        <v>0</v>
      </c>
      <c r="P3" s="49">
        <v>0.3</v>
      </c>
      <c r="Q3" s="40"/>
      <c r="R3" s="55">
        <v>44957</v>
      </c>
      <c r="S3" s="22" cm="1">
        <f t="array" ref="S3">MMULT($B3:$I3,L$3:L$10)</f>
        <v>4.6324053613842293E-2</v>
      </c>
      <c r="T3" s="49" cm="1">
        <f t="array" ref="T3">MMULT($B3:$I3,M$3:M$10)</f>
        <v>5.8545611089061075E-2</v>
      </c>
      <c r="U3" s="23" cm="1">
        <f t="array" ref="U3">MMULT($B3:$I3,N$3:N$10)</f>
        <v>4.2325858134196676E-2</v>
      </c>
      <c r="V3" s="49" cm="1">
        <f t="array" ref="V3">MMULT($B3:$I3,O$3:O$10)</f>
        <v>0.13454938387533111</v>
      </c>
      <c r="W3" s="49" cm="1">
        <f t="array" ref="W3">MMULT($B3:$I3,P$3:P$10)</f>
        <v>7.5838547027921185E-2</v>
      </c>
      <c r="Y3" s="55">
        <v>44926</v>
      </c>
      <c r="Z3" s="20">
        <v>100</v>
      </c>
      <c r="AA3" s="34">
        <v>100</v>
      </c>
      <c r="AB3" s="34">
        <v>100</v>
      </c>
      <c r="AC3" s="48">
        <v>100</v>
      </c>
      <c r="AD3" s="48">
        <v>100</v>
      </c>
    </row>
    <row r="4" spans="1:30" x14ac:dyDescent="0.5">
      <c r="A4" s="26" t="s">
        <v>102</v>
      </c>
      <c r="B4" s="27">
        <v>4.8085900993799953E-2</v>
      </c>
      <c r="C4" s="28">
        <v>6.5727451690889338E-2</v>
      </c>
      <c r="D4" s="28">
        <v>0.15274325806161509</v>
      </c>
      <c r="E4" s="28">
        <v>-5.5668651087647111E-2</v>
      </c>
      <c r="F4" s="28">
        <v>0.37072065652576874</v>
      </c>
      <c r="G4" s="28">
        <v>0.23844117888009522</v>
      </c>
      <c r="H4" s="28">
        <v>6.4337029374355842E-2</v>
      </c>
      <c r="I4" s="29">
        <v>2.7529803370278525E-2</v>
      </c>
      <c r="J4" s="28"/>
      <c r="K4" s="25" t="s">
        <v>27</v>
      </c>
      <c r="L4" s="50">
        <f>Calculation!N6</f>
        <v>0.125</v>
      </c>
      <c r="M4" s="28">
        <f>Calculation!U6</f>
        <v>0.39276681496466243</v>
      </c>
      <c r="N4" s="27">
        <f>Calculation!AB6</f>
        <v>0.16986704103089861</v>
      </c>
      <c r="O4" s="50">
        <v>0</v>
      </c>
      <c r="P4" s="50">
        <v>0.15</v>
      </c>
      <c r="Q4" s="40"/>
      <c r="R4" s="56">
        <v>44985</v>
      </c>
      <c r="S4" s="27" cm="1">
        <f t="array" ref="S4">MMULT($B4:$I4,L$3:L$10)</f>
        <v>0.11398957847614445</v>
      </c>
      <c r="T4" s="50" cm="1">
        <f t="array" ref="T4">MMULT($B4:$I4,M$3:M$10)</f>
        <v>6.4596886224230279E-2</v>
      </c>
      <c r="U4" s="28" cm="1">
        <f t="array" ref="U4">MMULT($B4:$I4,N$3:N$10)</f>
        <v>9.1041705602321471E-2</v>
      </c>
      <c r="V4" s="50" cm="1">
        <f t="array" ref="V4">MMULT($B4:$I4,O$3:O$10)</f>
        <v>0.37072065652576874</v>
      </c>
      <c r="W4" s="50" cm="1">
        <f t="array" ref="W4">MMULT($B4:$I4,P$3:P$10)</f>
        <v>0.16489069778766197</v>
      </c>
      <c r="X4" s="37"/>
      <c r="Y4" s="56">
        <v>44957</v>
      </c>
      <c r="Z4" s="25">
        <f>(1+S3)*Z3</f>
        <v>104.63240536138423</v>
      </c>
      <c r="AA4" s="35">
        <f>(1+T3)*AA3</f>
        <v>105.8545611089061</v>
      </c>
      <c r="AB4" s="35">
        <f>(1+U3)*AB3</f>
        <v>104.23258581341967</v>
      </c>
      <c r="AC4" s="42">
        <f>(1+V3)*AC3</f>
        <v>113.4549383875331</v>
      </c>
      <c r="AD4" s="42">
        <f>(1+W3)*AD3</f>
        <v>107.58385470279212</v>
      </c>
    </row>
    <row r="5" spans="1:30" x14ac:dyDescent="0.5">
      <c r="A5" s="26" t="s">
        <v>103</v>
      </c>
      <c r="B5" s="27">
        <v>9.4209395986665112E-2</v>
      </c>
      <c r="C5" s="28">
        <v>-0.13489729611191051</v>
      </c>
      <c r="D5" s="28">
        <v>-7.7844343946055702E-2</v>
      </c>
      <c r="E5" s="28">
        <v>-6.4702510084742463E-3</v>
      </c>
      <c r="F5" s="28">
        <v>2.8149607480563537E-2</v>
      </c>
      <c r="G5" s="28">
        <v>0.27111111207584049</v>
      </c>
      <c r="H5" s="28">
        <v>-8.628542855128736E-2</v>
      </c>
      <c r="I5" s="29">
        <v>3.2352900240248089E-2</v>
      </c>
      <c r="J5" s="28"/>
      <c r="K5" s="25" t="s">
        <v>21</v>
      </c>
      <c r="L5" s="50">
        <f>Calculation!N7</f>
        <v>0.125</v>
      </c>
      <c r="M5" s="28">
        <f>Calculation!U7</f>
        <v>0</v>
      </c>
      <c r="N5" s="27">
        <f>Calculation!AB7</f>
        <v>9.4048457299412261E-2</v>
      </c>
      <c r="O5" s="50">
        <v>0</v>
      </c>
      <c r="P5" s="50">
        <v>0.1</v>
      </c>
      <c r="Q5" s="40"/>
      <c r="R5" s="56">
        <v>45016</v>
      </c>
      <c r="S5" s="27" cm="1">
        <f t="array" ref="S5">MMULT($B5:$I5,L$3:L$10)</f>
        <v>1.5040712020698678E-2</v>
      </c>
      <c r="T5" s="50" cm="1">
        <f t="array" ref="T5">MMULT($B5:$I5,M$3:M$10)</f>
        <v>9.8343154911326204E-3</v>
      </c>
      <c r="U5" s="28" cm="1">
        <f t="array" ref="U5">MMULT($B5:$I5,N$3:N$10)</f>
        <v>3.9395675822824815E-3</v>
      </c>
      <c r="V5" s="50" cm="1">
        <f t="array" ref="V5">MMULT($B5:$I5,O$3:O$10)</f>
        <v>2.8149607480563537E-2</v>
      </c>
      <c r="W5" s="50" cm="1">
        <f t="array" ref="W5">MMULT($B5:$I5,P$3:P$10)</f>
        <v>2.1143904967872773E-2</v>
      </c>
      <c r="X5" s="37"/>
      <c r="Y5" s="56">
        <v>44985</v>
      </c>
      <c r="Z5" s="25">
        <f t="shared" ref="Z5:Z27" si="0">(1+S4)*Z4</f>
        <v>116.55940914347349</v>
      </c>
      <c r="AA5" s="35">
        <f t="shared" ref="AA5:AA19" si="1">(1+T4)*AA4</f>
        <v>112.69243614917394</v>
      </c>
      <c r="AB5" s="35">
        <f t="shared" ref="AB5:AB19" si="2">(1+U4)*AB4</f>
        <v>113.72209820521373</v>
      </c>
      <c r="AC5" s="42">
        <f t="shared" ref="AC5:AC19" si="3">(1+V4)*AC4</f>
        <v>155.51502763265003</v>
      </c>
      <c r="AD5" s="42">
        <f t="shared" ref="AD5:AD19" si="4">(1+W4)*AD4</f>
        <v>125.32343157542196</v>
      </c>
    </row>
    <row r="6" spans="1:30" x14ac:dyDescent="0.5">
      <c r="A6" s="26" t="s">
        <v>104</v>
      </c>
      <c r="B6" s="27">
        <v>3.2123934832862952E-2</v>
      </c>
      <c r="C6" s="28">
        <v>4.3842097205484896E-2</v>
      </c>
      <c r="D6" s="28">
        <v>-6.2410625577736988E-2</v>
      </c>
      <c r="E6" s="28">
        <v>-0.10274951478345079</v>
      </c>
      <c r="F6" s="28">
        <v>2.1003821054940676E-2</v>
      </c>
      <c r="G6" s="28">
        <v>-2.7971669719130624E-3</v>
      </c>
      <c r="H6" s="28">
        <v>6.2161695930879238E-2</v>
      </c>
      <c r="I6" s="29">
        <v>4.5762175232892915E-2</v>
      </c>
      <c r="J6" s="28"/>
      <c r="K6" s="25" t="s">
        <v>22</v>
      </c>
      <c r="L6" s="50">
        <f>Calculation!N8</f>
        <v>0.125</v>
      </c>
      <c r="M6" s="28">
        <f>Calculation!U8</f>
        <v>1.2528611368539578E-2</v>
      </c>
      <c r="N6" s="27">
        <f>Calculation!AB8</f>
        <v>0.11307857571534996</v>
      </c>
      <c r="O6" s="50">
        <v>0</v>
      </c>
      <c r="P6" s="50">
        <v>0.02</v>
      </c>
      <c r="Q6" s="40"/>
      <c r="R6" s="56">
        <v>45044</v>
      </c>
      <c r="S6" s="27" cm="1">
        <f t="array" ref="S6">MMULT($B6:$I6,L$3:L$10)</f>
        <v>4.6170521154949764E-3</v>
      </c>
      <c r="T6" s="50" cm="1">
        <f t="array" ref="T6">MMULT($B6:$I6,M$3:M$10)</f>
        <v>3.3788357961995495E-2</v>
      </c>
      <c r="U6" s="28" cm="1">
        <f t="array" ref="U6">MMULT($B6:$I6,N$3:N$10)</f>
        <v>1.2183741492826142E-2</v>
      </c>
      <c r="V6" s="50" cm="1">
        <f t="array" ref="V6">MMULT($B6:$I6,O$3:O$10)</f>
        <v>2.1003821054940676E-2</v>
      </c>
      <c r="W6" s="50" cm="1">
        <f t="array" ref="W6">MMULT($B6:$I6,P$3:P$10)</f>
        <v>1.8231689784696477E-2</v>
      </c>
      <c r="X6" s="37"/>
      <c r="Y6" s="56">
        <v>45016</v>
      </c>
      <c r="Z6" s="25">
        <f t="shared" si="0"/>
        <v>118.31254564970328</v>
      </c>
      <c r="AA6" s="35">
        <f t="shared" si="1"/>
        <v>113.80068911972924</v>
      </c>
      <c r="AB6" s="35">
        <f t="shared" si="2"/>
        <v>114.17011409669212</v>
      </c>
      <c r="AC6" s="42">
        <f t="shared" si="3"/>
        <v>159.89271461783812</v>
      </c>
      <c r="AD6" s="42">
        <f t="shared" si="4"/>
        <v>127.97325830290039</v>
      </c>
    </row>
    <row r="7" spans="1:30" x14ac:dyDescent="0.5">
      <c r="A7" s="26" t="s">
        <v>105</v>
      </c>
      <c r="B7" s="27">
        <v>-8.4615349409776178E-2</v>
      </c>
      <c r="C7" s="28">
        <v>2.9240147279160345E-2</v>
      </c>
      <c r="D7" s="28">
        <v>-7.1048005147991186E-2</v>
      </c>
      <c r="E7" s="28">
        <v>3.3870889101974049E-2</v>
      </c>
      <c r="F7" s="28">
        <v>-5.8166229977385582E-2</v>
      </c>
      <c r="G7" s="28">
        <v>2.875172637594196E-2</v>
      </c>
      <c r="H7" s="28">
        <v>-9.4325975998805933E-2</v>
      </c>
      <c r="I7" s="29">
        <v>-7.3216636304944916E-3</v>
      </c>
      <c r="J7" s="28"/>
      <c r="K7" s="25" t="s">
        <v>23</v>
      </c>
      <c r="L7" s="50">
        <f>Calculation!N9</f>
        <v>0.125</v>
      </c>
      <c r="M7" s="28">
        <f>Calculation!U9</f>
        <v>0</v>
      </c>
      <c r="N7" s="27">
        <f>Calculation!AB9</f>
        <v>7.6722923592112205E-2</v>
      </c>
      <c r="O7" s="50">
        <v>1</v>
      </c>
      <c r="P7" s="50">
        <v>0.3</v>
      </c>
      <c r="Q7" s="40"/>
      <c r="R7" s="56">
        <v>45077</v>
      </c>
      <c r="S7" s="27" cm="1">
        <f t="array" ref="S7">MMULT($B7:$I7,L$3:L$10)</f>
        <v>-2.7951807675922122E-2</v>
      </c>
      <c r="T7" s="50" cm="1">
        <f t="array" ref="T7">MMULT($B7:$I7,M$3:M$10)</f>
        <v>-2.5144039024373024E-2</v>
      </c>
      <c r="U7" s="28" cm="1">
        <f t="array" ref="U7">MMULT($B7:$I7,N$3:N$10)</f>
        <v>-2.9114951604041393E-2</v>
      </c>
      <c r="V7" s="50" cm="1">
        <f t="array" ref="V7">MMULT($B7:$I7,O$3:O$10)</f>
        <v>-5.8166229977385582E-2</v>
      </c>
      <c r="W7" s="50" cm="1">
        <f t="array" ref="W7">MMULT($B7:$I7,P$3:P$10)</f>
        <v>-4.6634110599725907E-2</v>
      </c>
      <c r="X7" s="37"/>
      <c r="Y7" s="56">
        <v>45044</v>
      </c>
      <c r="Z7" s="25">
        <f t="shared" si="0"/>
        <v>118.85880083888483</v>
      </c>
      <c r="AA7" s="35">
        <f t="shared" si="1"/>
        <v>117.64582754002842</v>
      </c>
      <c r="AB7" s="35">
        <f t="shared" si="2"/>
        <v>115.56113325305267</v>
      </c>
      <c r="AC7" s="42">
        <f t="shared" si="3"/>
        <v>163.25107258365989</v>
      </c>
      <c r="AD7" s="42">
        <f t="shared" si="4"/>
        <v>130.30642704901572</v>
      </c>
    </row>
    <row r="8" spans="1:30" x14ac:dyDescent="0.5">
      <c r="A8" s="26" t="s">
        <v>106</v>
      </c>
      <c r="B8" s="27">
        <v>-1.2928398762026216E-3</v>
      </c>
      <c r="C8" s="28">
        <v>5.2836691838379475E-2</v>
      </c>
      <c r="D8" s="28">
        <v>0.13575530969540509</v>
      </c>
      <c r="E8" s="28">
        <v>-3.900152691799124E-2</v>
      </c>
      <c r="F8" s="28">
        <v>5.4082351679580407E-2</v>
      </c>
      <c r="G8" s="28">
        <v>-8.3162850344622549E-2</v>
      </c>
      <c r="H8" s="28">
        <v>5.4942617683613013E-2</v>
      </c>
      <c r="I8" s="29">
        <v>-3.2933139066495282E-2</v>
      </c>
      <c r="J8" s="28"/>
      <c r="K8" s="25" t="s">
        <v>24</v>
      </c>
      <c r="L8" s="50">
        <f>Calculation!N10</f>
        <v>0.125</v>
      </c>
      <c r="M8" s="28">
        <f>Calculation!U10</f>
        <v>6.5352325170121017E-2</v>
      </c>
      <c r="N8" s="27">
        <f>Calculation!AB10</f>
        <v>9.186270895906104E-2</v>
      </c>
      <c r="O8" s="50">
        <v>0</v>
      </c>
      <c r="P8" s="50">
        <v>0.05</v>
      </c>
      <c r="Q8" s="40"/>
      <c r="R8" s="56">
        <v>45107</v>
      </c>
      <c r="S8" s="27" cm="1">
        <f t="array" ref="S8">MMULT($B8:$I8,L$3:L$10)</f>
        <v>1.7653326836458285E-2</v>
      </c>
      <c r="T8" s="50" cm="1">
        <f t="array" ref="T8">MMULT($B8:$I8,M$3:M$10)</f>
        <v>1.1746064068557696E-2</v>
      </c>
      <c r="U8" s="28" cm="1">
        <f t="array" ref="U8">MMULT($B8:$I8,N$3:N$10)</f>
        <v>1.7251397547121409E-2</v>
      </c>
      <c r="V8" s="50" cm="1">
        <f t="array" ref="V8">MMULT($B8:$I8,O$3:O$10)</f>
        <v>5.4082351679580407E-2</v>
      </c>
      <c r="W8" s="50" cm="1">
        <f t="array" ref="W8">MMULT($B8:$I8,P$3:P$10)</f>
        <v>3.2401336807903434E-2</v>
      </c>
      <c r="X8" s="37"/>
      <c r="Y8" s="56">
        <v>45077</v>
      </c>
      <c r="Z8" s="25">
        <f t="shared" si="0"/>
        <v>115.5364824972456</v>
      </c>
      <c r="AA8" s="35">
        <f t="shared" si="1"/>
        <v>114.68773626130729</v>
      </c>
      <c r="AB8" s="35">
        <f t="shared" si="2"/>
        <v>112.19657645108187</v>
      </c>
      <c r="AC8" s="42">
        <f t="shared" si="3"/>
        <v>153.75537315170385</v>
      </c>
      <c r="AD8" s="42">
        <f t="shared" si="4"/>
        <v>124.22970271815682</v>
      </c>
    </row>
    <row r="9" spans="1:30" x14ac:dyDescent="0.5">
      <c r="A9" s="26" t="s">
        <v>107</v>
      </c>
      <c r="B9" s="27">
        <v>4.7465274504770536E-3</v>
      </c>
      <c r="C9" s="28">
        <v>3.9568888756522758E-2</v>
      </c>
      <c r="D9" s="28">
        <v>6.0606060606060608E-2</v>
      </c>
      <c r="E9" s="28">
        <v>6.3311699738324484E-2</v>
      </c>
      <c r="F9" s="28">
        <v>0.22376692863174857</v>
      </c>
      <c r="G9" s="28">
        <v>5.2043938773887284E-3</v>
      </c>
      <c r="H9" s="28">
        <v>1.0031957264614994E-2</v>
      </c>
      <c r="I9" s="29">
        <v>-7.9815542495899876E-3</v>
      </c>
      <c r="J9" s="28"/>
      <c r="K9" s="25" t="s">
        <v>25</v>
      </c>
      <c r="L9" s="50">
        <f>Calculation!N11</f>
        <v>0.125</v>
      </c>
      <c r="M9" s="28">
        <f>Calculation!U11</f>
        <v>0</v>
      </c>
      <c r="N9" s="27">
        <f>Calculation!AB11</f>
        <v>0.14730211140537616</v>
      </c>
      <c r="O9" s="50">
        <v>0</v>
      </c>
      <c r="P9" s="50">
        <v>0.03</v>
      </c>
      <c r="Q9" s="40"/>
      <c r="R9" s="56">
        <v>45138</v>
      </c>
      <c r="S9" s="27" cm="1">
        <f t="array" ref="S9">MMULT($B9:$I9,L$3:L$10)</f>
        <v>4.99068627594434E-2</v>
      </c>
      <c r="T9" s="50" cm="1">
        <f t="array" ref="T9">MMULT($B9:$I9,M$3:M$10)</f>
        <v>1.8222384388772543E-2</v>
      </c>
      <c r="U9" s="28" cm="1">
        <f t="array" ref="U9">MMULT($B9:$I9,N$3:N$10)</f>
        <v>3.8437596788122398E-2</v>
      </c>
      <c r="V9" s="50" cm="1">
        <f t="array" ref="V9">MMULT($B9:$I9,O$3:O$10)</f>
        <v>0.22376692863174857</v>
      </c>
      <c r="W9" s="50" cm="1">
        <f t="array" ref="W9">MMULT($B9:$I9,P$3:P$10)</f>
        <v>8.1978310892847031E-2</v>
      </c>
      <c r="X9" s="37"/>
      <c r="Y9" s="56">
        <v>45107</v>
      </c>
      <c r="Z9" s="25">
        <f t="shared" si="0"/>
        <v>117.57608578430421</v>
      </c>
      <c r="AA9" s="35">
        <f t="shared" si="1"/>
        <v>116.03486575931045</v>
      </c>
      <c r="AB9" s="35">
        <f t="shared" si="2"/>
        <v>114.13212419486547</v>
      </c>
      <c r="AC9" s="42">
        <f t="shared" si="3"/>
        <v>162.07082531511941</v>
      </c>
      <c r="AD9" s="42">
        <f t="shared" si="4"/>
        <v>128.25491115747354</v>
      </c>
    </row>
    <row r="10" spans="1:30" x14ac:dyDescent="0.5">
      <c r="A10" s="26" t="s">
        <v>108</v>
      </c>
      <c r="B10" s="27">
        <v>8.1704970481313574E-2</v>
      </c>
      <c r="C10" s="28">
        <v>-9.7674276998897636E-2</v>
      </c>
      <c r="D10" s="28">
        <v>-2.6984164677659534E-2</v>
      </c>
      <c r="E10" s="28">
        <v>-7.2519037707695869E-2</v>
      </c>
      <c r="F10" s="28">
        <v>0.20259671043279109</v>
      </c>
      <c r="G10" s="28">
        <v>6.9526638708023877E-2</v>
      </c>
      <c r="H10" s="28">
        <v>1.9340434369654567E-2</v>
      </c>
      <c r="I10" s="29">
        <v>-4.6783141024118187E-2</v>
      </c>
      <c r="J10" s="28"/>
      <c r="K10" s="47" t="s">
        <v>26</v>
      </c>
      <c r="L10" s="51">
        <f>Calculation!N12</f>
        <v>0.125</v>
      </c>
      <c r="M10" s="32">
        <f>Calculation!U12</f>
        <v>7.5806703877908069E-2</v>
      </c>
      <c r="N10" s="31">
        <f>Calculation!AB12</f>
        <v>0.13549352478336932</v>
      </c>
      <c r="O10" s="51">
        <v>0</v>
      </c>
      <c r="P10" s="51">
        <v>0.05</v>
      </c>
      <c r="Q10" s="40"/>
      <c r="R10" s="56">
        <v>45169</v>
      </c>
      <c r="S10" s="27" cm="1">
        <f t="array" ref="S10">MMULT($B10:$I10,L$3:L$10)</f>
        <v>1.6151016697926488E-2</v>
      </c>
      <c r="T10" s="50" cm="1">
        <f t="array" ref="T10">MMULT($B10:$I10,M$3:M$10)</f>
        <v>-1.2176004033470347E-3</v>
      </c>
      <c r="U10" s="28" cm="1">
        <f t="array" ref="U10">MMULT($B10:$I10,N$3:N$10)</f>
        <v>5.133570028690815E-3</v>
      </c>
      <c r="V10" s="50" cm="1">
        <f t="array" ref="V10">MMULT($B10:$I10,O$3:O$10)</f>
        <v>0.20259671043279109</v>
      </c>
      <c r="W10" s="50" cm="1">
        <f t="array" ref="W10">MMULT($B10:$I10,P$3:P$10)</f>
        <v>6.8207953417761813E-2</v>
      </c>
      <c r="X10" s="37"/>
      <c r="Y10" s="56">
        <v>45138</v>
      </c>
      <c r="Z10" s="25">
        <f t="shared" si="0"/>
        <v>123.44393936133403</v>
      </c>
      <c r="AA10" s="35">
        <f t="shared" si="1"/>
        <v>118.14929768567623</v>
      </c>
      <c r="AB10" s="35">
        <f t="shared" si="2"/>
        <v>118.5190887652396</v>
      </c>
      <c r="AC10" s="42">
        <f t="shared" si="3"/>
        <v>198.3369161166963</v>
      </c>
      <c r="AD10" s="42">
        <f t="shared" si="4"/>
        <v>138.7690321378754</v>
      </c>
    </row>
    <row r="11" spans="1:30" x14ac:dyDescent="0.5">
      <c r="A11" s="26" t="s">
        <v>109</v>
      </c>
      <c r="B11" s="27">
        <v>-9.6278023916166137E-3</v>
      </c>
      <c r="C11" s="28">
        <v>0.10598535437532902</v>
      </c>
      <c r="D11" s="28">
        <v>1.9575890406810396E-2</v>
      </c>
      <c r="E11" s="28">
        <v>-5.418994789675536E-2</v>
      </c>
      <c r="F11" s="28">
        <v>-6.2978095130748184E-3</v>
      </c>
      <c r="G11" s="28">
        <v>-4.3568412174999148E-2</v>
      </c>
      <c r="H11" s="28">
        <v>8.0655290365122756E-2</v>
      </c>
      <c r="I11" s="29">
        <v>4.1268129177960682E-2</v>
      </c>
      <c r="J11" s="28"/>
      <c r="L11" s="18"/>
      <c r="M11" s="18"/>
      <c r="N11" s="18"/>
      <c r="O11" s="30">
        <f>SUM(O3:O10)</f>
        <v>1</v>
      </c>
      <c r="P11" s="30">
        <f>SUM(P3:P10)</f>
        <v>1</v>
      </c>
      <c r="Q11" s="40"/>
      <c r="R11" s="56">
        <v>45198</v>
      </c>
      <c r="S11" s="27" cm="1">
        <f t="array" ref="S11">MMULT($B11:$I11,L$3:L$10)</f>
        <v>1.6725086543597115E-2</v>
      </c>
      <c r="T11" s="50" cm="1">
        <f t="array" ref="T11">MMULT($B11:$I11,M$3:M$10)</f>
        <v>3.6863062203014052E-2</v>
      </c>
      <c r="U11" s="28" cm="1">
        <f t="array" ref="U11">MMULT($B11:$I11,N$3:N$10)</f>
        <v>2.5051170546751628E-2</v>
      </c>
      <c r="V11" s="50" cm="1">
        <f t="array" ref="V11">MMULT($B11:$I11,O$3:O$10)</f>
        <v>-6.2978095130748184E-3</v>
      </c>
      <c r="W11" s="50" cm="1">
        <f t="array" ref="W11">MMULT($B11:$I11,P$3:P$10)</f>
        <v>1.4298554228739617E-2</v>
      </c>
      <c r="X11" s="37"/>
      <c r="Y11" s="56">
        <v>45169</v>
      </c>
      <c r="Z11" s="25">
        <f t="shared" si="0"/>
        <v>125.43768448721676</v>
      </c>
      <c r="AA11" s="35">
        <f t="shared" si="1"/>
        <v>118.00543905315898</v>
      </c>
      <c r="AB11" s="35">
        <f t="shared" si="2"/>
        <v>119.12751480715258</v>
      </c>
      <c r="AC11" s="42">
        <f t="shared" si="3"/>
        <v>238.5193228793234</v>
      </c>
      <c r="AD11" s="42">
        <f t="shared" si="4"/>
        <v>148.23418381776349</v>
      </c>
    </row>
    <row r="12" spans="1:30" x14ac:dyDescent="0.5">
      <c r="A12" s="26" t="s">
        <v>110</v>
      </c>
      <c r="B12" s="27">
        <v>0.1065527701566077</v>
      </c>
      <c r="C12" s="28">
        <v>-8.1563132385219547E-2</v>
      </c>
      <c r="D12" s="28">
        <v>-3.6800103329251682E-2</v>
      </c>
      <c r="E12" s="28">
        <v>-2.3498617925296474E-2</v>
      </c>
      <c r="F12" s="28">
        <v>-2.4898203562203639E-2</v>
      </c>
      <c r="G12" s="28">
        <v>-8.6044868700359392E-2</v>
      </c>
      <c r="H12" s="28">
        <v>1.5541044977221058E-2</v>
      </c>
      <c r="I12" s="29">
        <v>-7.6742952488506613E-2</v>
      </c>
      <c r="J12" s="28"/>
      <c r="L12" s="18"/>
      <c r="M12" s="18"/>
      <c r="N12" s="18"/>
      <c r="O12" s="18"/>
      <c r="P12" s="18"/>
      <c r="Q12" s="40"/>
      <c r="R12" s="56">
        <v>45230</v>
      </c>
      <c r="S12" s="27" cm="1">
        <f t="array" ref="S12">MMULT($B12:$I12,L$3:L$10)</f>
        <v>-2.5931757907126075E-2</v>
      </c>
      <c r="T12" s="50" cm="1">
        <f t="array" ref="T12">MMULT($B12:$I12,M$3:M$10)</f>
        <v>4.5559748816106707E-3</v>
      </c>
      <c r="U12" s="28" cm="1">
        <f t="array" ref="U12">MMULT($B12:$I12,N$3:N$10)</f>
        <v>-1.9609510591646138E-2</v>
      </c>
      <c r="V12" s="50" cm="1">
        <f t="array" ref="V12">MMULT($B12:$I12,O$3:O$10)</f>
        <v>-2.4898203562203639E-2</v>
      </c>
      <c r="W12" s="50" cm="1">
        <f t="array" ref="W12">MMULT($B12:$I12,P$3:P$10)</f>
        <v>4.3875771898051804E-4</v>
      </c>
      <c r="X12" s="37"/>
      <c r="Y12" s="56">
        <v>45198</v>
      </c>
      <c r="Z12" s="25">
        <f t="shared" si="0"/>
        <v>127.53564061609387</v>
      </c>
      <c r="AA12" s="35">
        <f t="shared" si="1"/>
        <v>122.35548089326957</v>
      </c>
      <c r="AB12" s="35">
        <f t="shared" si="2"/>
        <v>122.11179849739723</v>
      </c>
      <c r="AC12" s="42">
        <f t="shared" si="3"/>
        <v>237.01717361864183</v>
      </c>
      <c r="AD12" s="42">
        <f t="shared" si="4"/>
        <v>150.35371833363476</v>
      </c>
    </row>
    <row r="13" spans="1:30" x14ac:dyDescent="0.5">
      <c r="A13" s="26" t="s">
        <v>111</v>
      </c>
      <c r="B13" s="27">
        <v>-4.8913014623510526E-2</v>
      </c>
      <c r="C13" s="28">
        <v>1.6678736112400581E-2</v>
      </c>
      <c r="D13" s="28">
        <v>7.4750889706788545E-2</v>
      </c>
      <c r="E13" s="28">
        <v>-0.13941104250407343</v>
      </c>
      <c r="F13" s="28">
        <v>0.24791084614379735</v>
      </c>
      <c r="G13" s="28">
        <v>8.544300282072774E-2</v>
      </c>
      <c r="H13" s="28">
        <v>-3.2588131596313678E-2</v>
      </c>
      <c r="I13" s="29">
        <v>-1.2097522443034279E-2</v>
      </c>
      <c r="J13" s="28"/>
      <c r="L13" s="18"/>
      <c r="M13" s="18"/>
      <c r="N13" s="18"/>
      <c r="O13" s="18"/>
      <c r="P13" s="18"/>
      <c r="Q13" s="40"/>
      <c r="R13" s="56">
        <v>45260</v>
      </c>
      <c r="S13" s="27" cm="1">
        <f t="array" ref="S13">MMULT($B13:$I13,L$3:L$10)</f>
        <v>2.3971720452097788E-2</v>
      </c>
      <c r="T13" s="50" cm="1">
        <f t="array" ref="T13">MMULT($B13:$I13,M$3:M$10)</f>
        <v>-1.2713226965522385E-2</v>
      </c>
      <c r="U13" s="28" cm="1">
        <f t="array" ref="U13">MMULT($B13:$I13,N$3:N$10)</f>
        <v>6.1343259760032933E-3</v>
      </c>
      <c r="V13" s="50" cm="1">
        <f t="array" ref="V13">MMULT($B13:$I13,O$3:O$10)</f>
        <v>0.24791084614379735</v>
      </c>
      <c r="W13" s="50" cm="1">
        <f t="array" ref="W13">MMULT($B13:$I13,P$3:P$10)</f>
        <v>6.9577658064538792E-2</v>
      </c>
      <c r="X13" s="37"/>
      <c r="Y13" s="56">
        <v>45230</v>
      </c>
      <c r="Z13" s="25">
        <f t="shared" si="0"/>
        <v>124.22841725910709</v>
      </c>
      <c r="AA13" s="35">
        <f t="shared" si="1"/>
        <v>122.9129293908467</v>
      </c>
      <c r="AB13" s="35">
        <f t="shared" si="2"/>
        <v>119.71724589139755</v>
      </c>
      <c r="AC13" s="42">
        <f t="shared" si="3"/>
        <v>231.11587178214674</v>
      </c>
      <c r="AD13" s="42">
        <f t="shared" si="4"/>
        <v>150.41968718813106</v>
      </c>
    </row>
    <row r="14" spans="1:30" x14ac:dyDescent="0.5">
      <c r="A14" s="26" t="s">
        <v>112</v>
      </c>
      <c r="B14" s="27">
        <v>5.761898603628559E-2</v>
      </c>
      <c r="C14" s="28">
        <v>5.5472624549214852E-2</v>
      </c>
      <c r="D14" s="28">
        <v>1.7001614738602334E-2</v>
      </c>
      <c r="E14" s="28">
        <v>0.15898495947475735</v>
      </c>
      <c r="F14" s="28">
        <v>0.11495544382006398</v>
      </c>
      <c r="G14" s="28">
        <v>0.18148686853153526</v>
      </c>
      <c r="H14" s="28">
        <v>4.4921709717314264E-3</v>
      </c>
      <c r="I14" s="29">
        <v>4.6810121577752543E-2</v>
      </c>
      <c r="J14" s="28"/>
      <c r="L14" s="18"/>
      <c r="M14" s="18"/>
      <c r="N14" s="18"/>
      <c r="O14" s="18"/>
      <c r="P14" s="18"/>
      <c r="Q14" s="40"/>
      <c r="R14" s="56">
        <v>45289</v>
      </c>
      <c r="S14" s="27" cm="1">
        <f t="array" ref="S14">MMULT($B14:$I14,L$3:L$10)</f>
        <v>7.9602848712492916E-2</v>
      </c>
      <c r="T14" s="50" cm="1">
        <f t="array" ref="T14">MMULT($B14:$I14,M$3:M$10)</f>
        <v>6.5321611106149757E-2</v>
      </c>
      <c r="U14" s="28" cm="1">
        <f t="array" ref="U14">MMULT($B14:$I14,N$3:N$10)</f>
        <v>7.1384345486791442E-2</v>
      </c>
      <c r="V14" s="50" cm="1">
        <f t="array" ref="V14">MMULT($B14:$I14,O$3:O$10)</f>
        <v>0.11495544382006398</v>
      </c>
      <c r="W14" s="50" cm="1">
        <f t="array" ref="W14">MMULT($B14:$I14,P$3:P$10)</f>
        <v>7.6522697937258813E-2</v>
      </c>
      <c r="X14" s="37"/>
      <c r="Y14" s="56">
        <v>45260</v>
      </c>
      <c r="Z14" s="25">
        <f t="shared" si="0"/>
        <v>127.20638614984895</v>
      </c>
      <c r="AA14" s="35">
        <f t="shared" si="1"/>
        <v>121.35030942250364</v>
      </c>
      <c r="AB14" s="35">
        <f t="shared" si="2"/>
        <v>120.45163050264473</v>
      </c>
      <c r="AC14" s="42">
        <f t="shared" si="3"/>
        <v>288.4120031129201</v>
      </c>
      <c r="AD14" s="42">
        <f t="shared" si="4"/>
        <v>160.88553674948173</v>
      </c>
    </row>
    <row r="15" spans="1:30" x14ac:dyDescent="0.5">
      <c r="A15" s="26" t="s">
        <v>101</v>
      </c>
      <c r="B15" s="27">
        <v>5.9883024139068632E-2</v>
      </c>
      <c r="C15" s="28">
        <v>-2.7246674460458108E-2</v>
      </c>
      <c r="D15" s="28">
        <v>-3.6441930631838731E-2</v>
      </c>
      <c r="E15" s="28">
        <v>2.5022395207398324E-2</v>
      </c>
      <c r="F15" s="28">
        <v>5.0050123445022467E-3</v>
      </c>
      <c r="G15" s="28">
        <v>3.6397346823177787E-2</v>
      </c>
      <c r="H15" s="28">
        <v>-4.8237315045209006E-2</v>
      </c>
      <c r="I15" s="29">
        <v>-9.4339413973657631E-3</v>
      </c>
      <c r="J15" s="28"/>
      <c r="L15" s="18"/>
      <c r="M15" s="18"/>
      <c r="N15" s="18"/>
      <c r="O15" s="18"/>
      <c r="P15" s="18"/>
      <c r="Q15" s="40"/>
      <c r="R15" s="56">
        <v>45322</v>
      </c>
      <c r="S15" s="27" cm="1">
        <f t="array" ref="S15">MMULT($B15:$I15,L$3:L$10)</f>
        <v>6.1848962240942289E-4</v>
      </c>
      <c r="T15" s="50" cm="1">
        <f t="array" ref="T15">MMULT($B15:$I15,M$3:M$10)</f>
        <v>1.8435080358429466E-2</v>
      </c>
      <c r="U15" s="28" cm="1">
        <f t="array" ref="U15">MMULT($B15:$I15,N$3:N$10)</f>
        <v>3.9514270697289344E-4</v>
      </c>
      <c r="V15" s="50" cm="1">
        <f t="array" ref="V15">MMULT($B15:$I15,O$3:O$10)</f>
        <v>5.0050123445022467E-3</v>
      </c>
      <c r="W15" s="50" cm="1">
        <f t="array" ref="W15">MMULT($B15:$I15,P$3:P$10)</f>
        <v>1.2136715436900971E-2</v>
      </c>
      <c r="X15" s="37"/>
      <c r="Y15" s="56">
        <v>45289</v>
      </c>
      <c r="Z15" s="25">
        <f t="shared" si="0"/>
        <v>137.33237686179834</v>
      </c>
      <c r="AA15" s="35">
        <f t="shared" si="1"/>
        <v>129.27710714221135</v>
      </c>
      <c r="AB15" s="35">
        <f t="shared" si="2"/>
        <v>129.04999130889288</v>
      </c>
      <c r="AC15" s="42">
        <f t="shared" si="3"/>
        <v>321.56653293379952</v>
      </c>
      <c r="AD15" s="42">
        <f t="shared" si="4"/>
        <v>173.19693208063609</v>
      </c>
    </row>
    <row r="16" spans="1:30" x14ac:dyDescent="0.5">
      <c r="A16" s="26" t="s">
        <v>102</v>
      </c>
      <c r="B16" s="27">
        <v>5.5225193726468676E-2</v>
      </c>
      <c r="C16" s="28">
        <v>-5.9850562350397063E-3</v>
      </c>
      <c r="D16" s="28">
        <v>3.3122963373321407E-2</v>
      </c>
      <c r="E16" s="28">
        <v>-3.8360961263975812E-2</v>
      </c>
      <c r="F16" s="28">
        <v>0.2254316183438404</v>
      </c>
      <c r="G16" s="28">
        <v>-9.7619027373114356E-2</v>
      </c>
      <c r="H16" s="28">
        <v>4.1947832404263937E-3</v>
      </c>
      <c r="I16" s="29">
        <v>-4.9091196159632845E-2</v>
      </c>
      <c r="J16" s="28"/>
      <c r="L16" s="18"/>
      <c r="M16" s="18"/>
      <c r="N16" s="18"/>
      <c r="O16" s="18"/>
      <c r="P16" s="18"/>
      <c r="Q16" s="40"/>
      <c r="R16" s="56">
        <v>45351</v>
      </c>
      <c r="S16" s="27" cm="1">
        <f t="array" ref="S16">MMULT($B16:$I16,L$3:L$10)</f>
        <v>1.5864789706536774E-2</v>
      </c>
      <c r="T16" s="50" cm="1">
        <f t="array" ref="T16">MMULT($B16:$I16,M$3:M$10)</f>
        <v>1.2114727325163065E-2</v>
      </c>
      <c r="U16" s="28" cm="1">
        <f t="array" ref="U16">MMULT($B16:$I16,N$3:N$10)</f>
        <v>9.5332876471990319E-3</v>
      </c>
      <c r="V16" s="50" cm="1">
        <f t="array" ref="V16">MMULT($B16:$I16,O$3:O$10)</f>
        <v>0.2254316183438404</v>
      </c>
      <c r="W16" s="50" cm="1">
        <f t="array" ref="W16">MMULT($B16:$I16,P$3:P$10)</f>
        <v>7.8634694618464812E-2</v>
      </c>
      <c r="X16" s="37"/>
      <c r="Y16" s="56">
        <v>45322</v>
      </c>
      <c r="Z16" s="25">
        <f t="shared" si="0"/>
        <v>137.41731551170818</v>
      </c>
      <c r="AA16" s="35">
        <f t="shared" si="1"/>
        <v>131.66034100088331</v>
      </c>
      <c r="AB16" s="35">
        <f t="shared" si="2"/>
        <v>129.10098447179351</v>
      </c>
      <c r="AC16" s="42">
        <f t="shared" si="3"/>
        <v>323.17597740071199</v>
      </c>
      <c r="AD16" s="42">
        <f t="shared" si="4"/>
        <v>175.29897395984304</v>
      </c>
    </row>
    <row r="17" spans="1:30" x14ac:dyDescent="0.5">
      <c r="A17" s="26" t="s">
        <v>103</v>
      </c>
      <c r="B17" s="27">
        <v>8.6553841982057594E-2</v>
      </c>
      <c r="C17" s="28">
        <v>7.3229023532489119E-3</v>
      </c>
      <c r="D17" s="28">
        <v>0.1786259078001429</v>
      </c>
      <c r="E17" s="28">
        <v>-0.12466008462748367</v>
      </c>
      <c r="F17" s="28">
        <v>0.15605531390933783</v>
      </c>
      <c r="G17" s="28">
        <v>-2.9683478036758429E-2</v>
      </c>
      <c r="H17" s="28">
        <v>6.8376095555766458E-2</v>
      </c>
      <c r="I17" s="29">
        <v>6.9618316129347879E-2</v>
      </c>
      <c r="J17" s="28"/>
      <c r="L17" s="18"/>
      <c r="M17" s="18"/>
      <c r="N17" s="49"/>
      <c r="O17" s="18"/>
      <c r="P17" s="18"/>
      <c r="Q17" s="40"/>
      <c r="R17" s="56">
        <v>45379</v>
      </c>
      <c r="S17" s="27" cm="1">
        <f t="array" ref="S17">MMULT($B17:$I17,L$3:L$10)</f>
        <v>5.1526101883207436E-2</v>
      </c>
      <c r="T17" s="50" cm="1">
        <f t="array" ref="T17">MMULT($B17:$I17,M$3:M$10)</f>
        <v>4.3908135447172675E-2</v>
      </c>
      <c r="U17" s="28" cm="1">
        <f t="array" ref="U17">MMULT($B17:$I17,N$3:N$10)</f>
        <v>4.7552788967640175E-2</v>
      </c>
      <c r="V17" s="50" cm="1">
        <f t="array" ref="V17">MMULT($B17:$I17,O$3:O$10)</f>
        <v>0.15605531390933783</v>
      </c>
      <c r="W17" s="50" cm="1">
        <f t="array" ref="W17">MMULT($B17:$I17,P$3:P$10)</f>
        <v>9.329859597917306E-2</v>
      </c>
      <c r="X17" s="37"/>
      <c r="Y17" s="56">
        <v>45351</v>
      </c>
      <c r="Z17" s="25">
        <f t="shared" si="0"/>
        <v>139.59741232433825</v>
      </c>
      <c r="AA17" s="35">
        <f t="shared" si="1"/>
        <v>133.255370131647</v>
      </c>
      <c r="AB17" s="35">
        <f t="shared" si="2"/>
        <v>130.33174129229968</v>
      </c>
      <c r="AC17" s="42">
        <f t="shared" si="3"/>
        <v>396.03006099600691</v>
      </c>
      <c r="AD17" s="42">
        <f t="shared" si="4"/>
        <v>189.08355524410553</v>
      </c>
    </row>
    <row r="18" spans="1:30" x14ac:dyDescent="0.5">
      <c r="A18" s="26" t="s">
        <v>104</v>
      </c>
      <c r="B18" s="27">
        <v>-1.2088266879687042E-2</v>
      </c>
      <c r="C18" s="28">
        <v>0.1237480831700629</v>
      </c>
      <c r="D18" s="28">
        <v>6.7079838841971988E-3</v>
      </c>
      <c r="E18" s="28">
        <v>1.6053839143272484E-2</v>
      </c>
      <c r="F18" s="28">
        <v>-3.187258832519798E-2</v>
      </c>
      <c r="G18" s="28">
        <v>-1.4955787206195668E-2</v>
      </c>
      <c r="H18" s="28">
        <v>9.0666607384648185E-2</v>
      </c>
      <c r="I18" s="29">
        <v>0.12961229355854548</v>
      </c>
      <c r="J18" s="28"/>
      <c r="L18" s="18"/>
      <c r="M18" s="18"/>
      <c r="N18" s="50"/>
      <c r="O18" s="18"/>
      <c r="P18" s="18"/>
      <c r="Q18" s="40"/>
      <c r="R18" s="56">
        <v>45412</v>
      </c>
      <c r="S18" s="27" cm="1">
        <f t="array" ref="S18">MMULT($B18:$I18,L$3:L$10)</f>
        <v>3.8484020591205689E-2</v>
      </c>
      <c r="T18" s="50" cm="1">
        <f t="array" ref="T18">MMULT($B18:$I18,M$3:M$10)</f>
        <v>5.2170778498896883E-2</v>
      </c>
      <c r="U18" s="28" cm="1">
        <f t="array" ref="U18">MMULT($B18:$I18,N$3:N$10)</f>
        <v>4.8490068787875713E-2</v>
      </c>
      <c r="V18" s="50" cm="1">
        <f t="array" ref="V18">MMULT($B18:$I18,O$3:O$10)</f>
        <v>-3.187258832519798E-2</v>
      </c>
      <c r="W18" s="50" cm="1">
        <f t="array" ref="W18">MMULT($B18:$I18,P$3:P$10)</f>
        <v>1.4818654624486036E-2</v>
      </c>
      <c r="X18" s="37"/>
      <c r="Y18" s="56">
        <v>45379</v>
      </c>
      <c r="Z18" s="25">
        <f t="shared" si="0"/>
        <v>146.79032281439422</v>
      </c>
      <c r="AA18" s="35">
        <f t="shared" si="1"/>
        <v>139.10636497245048</v>
      </c>
      <c r="AB18" s="35">
        <f t="shared" si="2"/>
        <v>136.52937908175747</v>
      </c>
      <c r="AC18" s="42">
        <f t="shared" si="3"/>
        <v>457.83265648227302</v>
      </c>
      <c r="AD18" s="42">
        <f t="shared" si="4"/>
        <v>206.72478547113096</v>
      </c>
    </row>
    <row r="19" spans="1:30" x14ac:dyDescent="0.5">
      <c r="A19" s="26" t="s">
        <v>105</v>
      </c>
      <c r="B19" s="27">
        <v>4.4261103745852348E-2</v>
      </c>
      <c r="C19" s="28">
        <v>1.3790893794308583E-3</v>
      </c>
      <c r="D19" s="28">
        <v>5.5341051397479989E-2</v>
      </c>
      <c r="E19" s="28">
        <v>0.17431201910608324</v>
      </c>
      <c r="F19" s="28">
        <v>9.7555074165486366E-2</v>
      </c>
      <c r="G19" s="28">
        <v>5.7280908082958257E-2</v>
      </c>
      <c r="H19" s="28">
        <v>-1.7988052823834585E-2</v>
      </c>
      <c r="I19" s="29">
        <v>1.0611905779919929E-2</v>
      </c>
      <c r="J19" s="28"/>
      <c r="N19" s="50"/>
      <c r="O19" s="40"/>
      <c r="P19" s="40"/>
      <c r="Q19" s="40"/>
      <c r="R19" s="56">
        <v>45443</v>
      </c>
      <c r="S19" s="27" cm="1">
        <f t="array" ref="S19">MMULT($B19:$I19,L$3:L$10)</f>
        <v>5.2844137354172052E-2</v>
      </c>
      <c r="T19" s="50" cm="1">
        <f t="array" ref="T19">MMULT($B19:$I19,M$3:M$10)</f>
        <v>2.7347868621312599E-2</v>
      </c>
      <c r="U19" s="28" cm="1">
        <f t="array" ref="U19">MMULT($B19:$I19,N$3:N$10)</f>
        <v>4.4281110197483174E-2</v>
      </c>
      <c r="V19" s="50" cm="1">
        <f t="array" ref="V19">MMULT($B19:$I19,O$3:O$10)</f>
        <v>9.7555074165486366E-2</v>
      </c>
      <c r="W19" s="50" cm="1">
        <f t="array" ref="W19">MMULT($B19:$I19,P$3:P$10)</f>
        <v>5.4627061410614776E-2</v>
      </c>
      <c r="X19" s="37"/>
      <c r="Y19" s="56">
        <v>45412</v>
      </c>
      <c r="Z19" s="25">
        <f t="shared" si="0"/>
        <v>152.43940462017309</v>
      </c>
      <c r="AA19" s="35">
        <f t="shared" si="1"/>
        <v>146.36365232721491</v>
      </c>
      <c r="AB19" s="35">
        <f t="shared" si="2"/>
        <v>143.14969806499786</v>
      </c>
      <c r="AC19" s="42">
        <f t="shared" si="3"/>
        <v>443.24034470038174</v>
      </c>
      <c r="AD19" s="42">
        <f t="shared" si="4"/>
        <v>209.78816866934861</v>
      </c>
    </row>
    <row r="20" spans="1:30" x14ac:dyDescent="0.5">
      <c r="A20" s="26" t="s">
        <v>106</v>
      </c>
      <c r="B20" s="27">
        <v>-5.172422261922973E-2</v>
      </c>
      <c r="C20" s="28">
        <v>-1.7949342699138251E-2</v>
      </c>
      <c r="D20" s="28">
        <v>-0.1146340953172655</v>
      </c>
      <c r="E20" s="28">
        <v>-8.1597305586145183E-2</v>
      </c>
      <c r="F20" s="28">
        <v>7.4988994182736864E-3</v>
      </c>
      <c r="G20" s="28">
        <v>-4.4386411323413651E-2</v>
      </c>
      <c r="H20" s="28">
        <v>8.0028172695846486E-3</v>
      </c>
      <c r="I20" s="29">
        <v>1.3617621658194716E-2</v>
      </c>
      <c r="J20" s="28"/>
      <c r="N20" s="50"/>
      <c r="R20" s="56">
        <v>45471</v>
      </c>
      <c r="S20" s="27" cm="1">
        <f t="array" ref="S20">MMULT($B20:$I20,L$3:L$10)</f>
        <v>-3.5146504899892413E-2</v>
      </c>
      <c r="T20" s="50" cm="1">
        <f t="array" ref="T20">MMULT($B20:$I20,M$3:M$10)</f>
        <v>-3.3399945984257828E-2</v>
      </c>
      <c r="U20" s="28" cm="1">
        <f t="array" ref="U20">MMULT($B20:$I20,N$3:N$10)</f>
        <v>-3.2412407685264322E-2</v>
      </c>
      <c r="V20" s="50" cm="1">
        <f t="array" ref="V20">MMULT($B20:$I20,O$3:O$10)</f>
        <v>7.4988994182736864E-3</v>
      </c>
      <c r="W20" s="50" cm="1">
        <f t="array" ref="W20">MMULT($B20:$I20,P$3:P$10)</f>
        <v>-3.0353708973780411E-2</v>
      </c>
      <c r="X20" s="37"/>
      <c r="Y20" s="56">
        <v>45443</v>
      </c>
      <c r="Z20" s="25">
        <f t="shared" si="0"/>
        <v>160.49493345610975</v>
      </c>
      <c r="AA20" s="35">
        <f t="shared" ref="AA20:AA27" si="5">(1+T19)*AA19</f>
        <v>150.36638626199507</v>
      </c>
      <c r="AB20" s="35">
        <f t="shared" ref="AB20:AB27" si="6">(1+U19)*AB19</f>
        <v>149.48852561975048</v>
      </c>
      <c r="AC20" s="42">
        <f t="shared" ref="AC20:AD27" si="7">(1+V19)*AC19</f>
        <v>486.48068940076325</v>
      </c>
      <c r="AD20" s="42">
        <f t="shared" si="7"/>
        <v>221.24827984246951</v>
      </c>
    </row>
    <row r="21" spans="1:30" x14ac:dyDescent="0.5">
      <c r="A21" s="26" t="s">
        <v>107</v>
      </c>
      <c r="B21" s="27">
        <v>-1.7424144040947706E-2</v>
      </c>
      <c r="C21" s="28">
        <v>2.9390201349007179E-2</v>
      </c>
      <c r="D21" s="28">
        <v>2.4793338394273716E-2</v>
      </c>
      <c r="E21" s="28">
        <v>3.7807218055353219E-2</v>
      </c>
      <c r="F21" s="28">
        <v>-1.5761818089738058E-2</v>
      </c>
      <c r="G21" s="28">
        <v>1.9808738953792204E-2</v>
      </c>
      <c r="H21" s="28">
        <v>2.1171127899097474E-3</v>
      </c>
      <c r="I21" s="29">
        <v>9.7114977651302135E-4</v>
      </c>
      <c r="J21" s="28"/>
      <c r="N21" s="50"/>
      <c r="R21" s="56">
        <v>45504</v>
      </c>
      <c r="S21" s="27" cm="1">
        <f t="array" ref="S21">MMULT($B21:$I21,L$3:L$10)</f>
        <v>1.0212724648520417E-2</v>
      </c>
      <c r="T21" s="50" cm="1">
        <f t="array" ref="T21">MMULT($B21:$I21,M$3:M$10)</f>
        <v>5.4826916312408118E-3</v>
      </c>
      <c r="U21" s="28" cm="1">
        <f t="array" ref="U21">MMULT($B21:$I21,N$3:N$10)</f>
        <v>9.6628067336544179E-3</v>
      </c>
      <c r="V21" s="50" cm="1">
        <f t="array" ref="V21">MMULT($B21:$I21,O$3:O$10)</f>
        <v>-1.5761818089738058E-2</v>
      </c>
      <c r="W21" s="50" cm="1">
        <f t="array" ref="W21">MMULT($B21:$I21,P$3:P$10)</f>
        <v>-1.2092724161076626E-3</v>
      </c>
      <c r="X21" s="37"/>
      <c r="Y21" s="56">
        <v>45471</v>
      </c>
      <c r="Z21" s="25">
        <f t="shared" si="0"/>
        <v>154.85409749098667</v>
      </c>
      <c r="AA21" s="35">
        <f t="shared" si="5"/>
        <v>145.34415708299639</v>
      </c>
      <c r="AB21" s="35">
        <f t="shared" si="6"/>
        <v>144.64324258309404</v>
      </c>
      <c r="AC21" s="42">
        <f t="shared" si="7"/>
        <v>490.12875915951201</v>
      </c>
      <c r="AD21" s="42">
        <f t="shared" si="7"/>
        <v>214.53257394518167</v>
      </c>
    </row>
    <row r="22" spans="1:30" x14ac:dyDescent="0.5">
      <c r="A22" s="26" t="s">
        <v>108</v>
      </c>
      <c r="B22" s="27">
        <v>5.0886618776472388E-2</v>
      </c>
      <c r="C22" s="28">
        <v>-5.2872382070855352E-2</v>
      </c>
      <c r="D22" s="28">
        <v>4.0322501239002323E-3</v>
      </c>
      <c r="E22" s="28">
        <v>7.2859586984431179E-3</v>
      </c>
      <c r="F22" s="28">
        <v>0.1040925047069934</v>
      </c>
      <c r="G22" s="28">
        <v>1.6744839455121504E-2</v>
      </c>
      <c r="H22" s="28">
        <v>-5.5985865179980637E-2</v>
      </c>
      <c r="I22" s="29">
        <v>7.3319260519407348E-2</v>
      </c>
      <c r="J22" s="28"/>
      <c r="N22" s="50"/>
      <c r="R22" s="56">
        <v>45534</v>
      </c>
      <c r="S22" s="27" cm="1">
        <f t="array" ref="S22">MMULT($B22:$I22,L$3:L$10)</f>
        <v>1.8437898128687749E-2</v>
      </c>
      <c r="T22" s="50" cm="1">
        <f t="array" ref="T22">MMULT($B22:$I22,M$3:M$10)</f>
        <v>9.0565707299327669E-3</v>
      </c>
      <c r="U22" s="28" cm="1">
        <f t="array" ref="U22">MMULT($B22:$I22,N$3:N$10)</f>
        <v>1.2167192636615644E-2</v>
      </c>
      <c r="V22" s="50" cm="1">
        <f t="array" ref="V22">MMULT($B22:$I22,O$3:O$10)</f>
        <v>0.1040925047069934</v>
      </c>
      <c r="W22" s="50" cm="1">
        <f t="array" ref="W22">MMULT($B22:$I22,P$3:P$10)</f>
        <v>4.1935452964097335E-2</v>
      </c>
      <c r="X22" s="37"/>
      <c r="Y22" s="56">
        <v>45504</v>
      </c>
      <c r="Z22" s="25">
        <f t="shared" si="0"/>
        <v>156.43557974935726</v>
      </c>
      <c r="AA22" s="35">
        <f t="shared" si="5"/>
        <v>146.14103427668508</v>
      </c>
      <c r="AB22" s="35">
        <f t="shared" si="6"/>
        <v>146.04090228150355</v>
      </c>
      <c r="AC22" s="42">
        <f t="shared" si="7"/>
        <v>482.40343881709072</v>
      </c>
      <c r="AD22" s="42">
        <f t="shared" si="7"/>
        <v>214.27314562115316</v>
      </c>
    </row>
    <row r="23" spans="1:30" x14ac:dyDescent="0.5">
      <c r="A23" s="26" t="s">
        <v>109</v>
      </c>
      <c r="B23" s="27">
        <v>-9.2076378643289797E-2</v>
      </c>
      <c r="C23" s="28">
        <v>3.7497359502155544E-3</v>
      </c>
      <c r="D23" s="28">
        <v>2.1419076325011447E-2</v>
      </c>
      <c r="E23" s="28">
        <v>-0.20162746637254025</v>
      </c>
      <c r="F23" s="28">
        <v>6.2046751960243687E-2</v>
      </c>
      <c r="G23" s="28">
        <v>-2.3056758934991772E-2</v>
      </c>
      <c r="H23" s="28">
        <v>-9.5486767436326198E-2</v>
      </c>
      <c r="I23" s="29">
        <v>-0.12701520349505632</v>
      </c>
      <c r="J23" s="28"/>
      <c r="N23" s="50"/>
      <c r="R23" s="56">
        <v>45565</v>
      </c>
      <c r="S23" s="27" cm="1">
        <f t="array" ref="S23">MMULT($B23:$I23,L$3:L$10)</f>
        <v>-5.6505876330841712E-2</v>
      </c>
      <c r="T23" s="50" cm="1">
        <f t="array" ref="T23">MMULT($B23:$I23,M$3:M$10)</f>
        <v>-5.3949588346205682E-2</v>
      </c>
      <c r="U23" s="28" cm="1">
        <f t="array" ref="U23">MMULT($B23:$I23,N$3:N$10)</f>
        <v>-6.4583724212112226E-2</v>
      </c>
      <c r="V23" s="50" cm="1">
        <f t="array" ref="V23">MMULT($B23:$I23,O$3:O$10)</f>
        <v>6.2046751960243687E-2</v>
      </c>
      <c r="W23" s="50" cm="1">
        <f t="array" ref="W23">MMULT($B23:$I23,P$3:P$10)</f>
        <v>-2.0705270451923351E-2</v>
      </c>
      <c r="X23" s="37"/>
      <c r="Y23" s="56">
        <v>45534</v>
      </c>
      <c r="Z23" s="25">
        <f t="shared" si="0"/>
        <v>159.3199230324781</v>
      </c>
      <c r="AA23" s="35">
        <f t="shared" si="5"/>
        <v>147.4645708901574</v>
      </c>
      <c r="AB23" s="35">
        <f t="shared" si="6"/>
        <v>147.81781007238774</v>
      </c>
      <c r="AC23" s="42">
        <f t="shared" si="7"/>
        <v>532.61802104282856</v>
      </c>
      <c r="AD23" s="42">
        <f t="shared" si="7"/>
        <v>223.25878704081822</v>
      </c>
    </row>
    <row r="24" spans="1:30" x14ac:dyDescent="0.5">
      <c r="A24" s="26" t="s">
        <v>110</v>
      </c>
      <c r="B24" s="27">
        <v>1.0195698247664807E-2</v>
      </c>
      <c r="C24" s="28">
        <v>6.3508652936690668E-2</v>
      </c>
      <c r="D24" s="28">
        <v>-1.703808000880733E-2</v>
      </c>
      <c r="E24" s="28">
        <v>-0.1538348086573269</v>
      </c>
      <c r="F24" s="28">
        <v>1.5553908107847129E-2</v>
      </c>
      <c r="G24" s="28">
        <v>-0.17180782855155124</v>
      </c>
      <c r="H24" s="28">
        <v>6.3298971168948254E-2</v>
      </c>
      <c r="I24" s="29">
        <v>-4.7117728325110839E-2</v>
      </c>
      <c r="J24" s="28"/>
      <c r="N24" s="51"/>
      <c r="R24" s="56">
        <v>45596</v>
      </c>
      <c r="S24" s="27" cm="1">
        <f t="array" ref="S24">MMULT($B24:$I24,L$3:L$10)</f>
        <v>-2.9655151885205684E-2</v>
      </c>
      <c r="T24" s="50" cm="1">
        <f t="array" ref="T24">MMULT($B24:$I24,M$3:M$10)</f>
        <v>1.2841087561709838E-2</v>
      </c>
      <c r="U24" s="28" cm="1">
        <f t="array" ref="U24">MMULT($B24:$I24,N$3:N$10)</f>
        <v>-1.8109432262937809E-2</v>
      </c>
      <c r="V24" s="50" cm="1">
        <f t="array" ref="V24">MMULT($B24:$I24,O$3:O$10)</f>
        <v>1.5553908107847129E-2</v>
      </c>
      <c r="W24" s="50" cm="1">
        <f t="array" ref="W24">MMULT($B24:$I24,P$3:P$10)</f>
        <v>3.4233669643652489E-3</v>
      </c>
      <c r="X24" s="37"/>
      <c r="Y24" s="56">
        <v>45565</v>
      </c>
      <c r="Z24" s="25">
        <f t="shared" si="0"/>
        <v>150.31741116456567</v>
      </c>
      <c r="AA24" s="35">
        <f t="shared" si="5"/>
        <v>139.50891799498356</v>
      </c>
      <c r="AB24" s="35">
        <f t="shared" si="6"/>
        <v>138.27118539303427</v>
      </c>
      <c r="AC24" s="42">
        <f t="shared" si="7"/>
        <v>565.66523928402876</v>
      </c>
      <c r="AD24" s="42">
        <f t="shared" si="7"/>
        <v>218.63615347436971</v>
      </c>
    </row>
    <row r="25" spans="1:30" x14ac:dyDescent="0.5">
      <c r="A25" s="26" t="s">
        <v>111</v>
      </c>
      <c r="B25" s="27">
        <v>-1.8400027581386102E-2</v>
      </c>
      <c r="C25" s="28">
        <v>2.9618234379054635E-2</v>
      </c>
      <c r="D25" s="28">
        <v>-2.7999945301478542E-2</v>
      </c>
      <c r="E25" s="28">
        <v>3.8940628970904889E-2</v>
      </c>
      <c r="F25" s="28">
        <v>4.3332052256532611E-2</v>
      </c>
      <c r="G25" s="28">
        <v>4.5602614930073684E-2</v>
      </c>
      <c r="H25" s="28">
        <v>-1.8227672043942919E-2</v>
      </c>
      <c r="I25" s="29">
        <v>-3.8942238588071082E-2</v>
      </c>
      <c r="J25" s="28"/>
      <c r="R25" s="56">
        <v>45625</v>
      </c>
      <c r="S25" s="27" cm="1">
        <f t="array" ref="S25">MMULT($B25:$I25,L$3:L$10)</f>
        <v>6.7404558777108964E-3</v>
      </c>
      <c r="T25" s="50" cm="1">
        <f t="array" ref="T25">MMULT($B25:$I25,M$3:M$10)</f>
        <v>3.8038352288902282E-3</v>
      </c>
      <c r="U25" s="28" cm="1">
        <f t="array" ref="U25">MMULT($B25:$I25,N$3:N$10)</f>
        <v>3.195608339686835E-3</v>
      </c>
      <c r="V25" s="50" cm="1">
        <f t="array" ref="V25">MMULT($B25:$I25,O$3:O$10)</f>
        <v>4.3332052256532611E-2</v>
      </c>
      <c r="W25" s="50" cm="1">
        <f t="array" ref="W25">MMULT($B25:$I25,P$3:P$10)</f>
        <v>9.6873492644542359E-3</v>
      </c>
      <c r="X25" s="37"/>
      <c r="Y25" s="56">
        <v>45596</v>
      </c>
      <c r="Z25" s="25">
        <f t="shared" si="0"/>
        <v>145.85972550548956</v>
      </c>
      <c r="AA25" s="35">
        <f t="shared" si="5"/>
        <v>141.30036422659654</v>
      </c>
      <c r="AB25" s="35">
        <f t="shared" si="6"/>
        <v>135.76717272724301</v>
      </c>
      <c r="AC25" s="42">
        <f t="shared" si="7"/>
        <v>574.46354443565588</v>
      </c>
      <c r="AD25" s="42">
        <f t="shared" si="7"/>
        <v>219.38462525938976</v>
      </c>
    </row>
    <row r="26" spans="1:30" x14ac:dyDescent="0.5">
      <c r="A26" s="36" t="s">
        <v>112</v>
      </c>
      <c r="B26" s="31">
        <v>-6.6829612169471919E-2</v>
      </c>
      <c r="C26" s="32">
        <v>6.6875809842230835E-2</v>
      </c>
      <c r="D26" s="32">
        <v>0</v>
      </c>
      <c r="E26" s="32">
        <v>2.5773195876288659E-3</v>
      </c>
      <c r="F26" s="32">
        <v>2.1124328841752645E-2</v>
      </c>
      <c r="G26" s="32">
        <v>-6.697820588247598E-2</v>
      </c>
      <c r="H26" s="32">
        <v>-3.5354484764806106E-2</v>
      </c>
      <c r="I26" s="33">
        <v>-1.9223519502025194E-2</v>
      </c>
      <c r="R26" s="57">
        <v>45656</v>
      </c>
      <c r="S26" s="31" cm="1">
        <f t="array" ref="S26">MMULT($B26:$I26,L$3:L$10)</f>
        <v>-1.2226045505895858E-2</v>
      </c>
      <c r="T26" s="51" cm="1">
        <f t="array" ref="T26">MMULT($B26:$I26,M$3:M$10)</f>
        <v>-9.8458369231869854E-3</v>
      </c>
      <c r="U26" s="32" cm="1">
        <f t="array" ref="U26">MMULT($B26:$I26,N$3:N$10)</f>
        <v>-1.2162705553279037E-2</v>
      </c>
      <c r="V26" s="51" cm="1">
        <f t="array" ref="V26">MMULT($B26:$I26,O$3:O$10)</f>
        <v>2.1124328841752645E-2</v>
      </c>
      <c r="W26" s="51" cm="1">
        <f t="array" ref="W26">MMULT($B26:$I26,P$3:P$10)</f>
        <v>-8.9993879423978223E-3</v>
      </c>
      <c r="X26" s="37"/>
      <c r="Y26" s="56">
        <v>45625</v>
      </c>
      <c r="Z26" s="25">
        <f t="shared" si="0"/>
        <v>146.84288654959434</v>
      </c>
      <c r="AA26" s="35">
        <f t="shared" si="5"/>
        <v>141.83784752989669</v>
      </c>
      <c r="AB26" s="35">
        <f t="shared" si="6"/>
        <v>136.20103143666589</v>
      </c>
      <c r="AC26" s="42">
        <f t="shared" si="7"/>
        <v>599.35622876261459</v>
      </c>
      <c r="AD26" s="42">
        <f t="shared" si="7"/>
        <v>221.50988074752888</v>
      </c>
    </row>
    <row r="27" spans="1:30" x14ac:dyDescent="0.5">
      <c r="S27" s="37"/>
      <c r="X27" s="37"/>
      <c r="Y27" s="57">
        <v>45656</v>
      </c>
      <c r="Z27" s="47">
        <f t="shared" si="0"/>
        <v>145.04757873642188</v>
      </c>
      <c r="AA27" s="36">
        <f t="shared" si="5"/>
        <v>140.44133521358148</v>
      </c>
      <c r="AB27" s="36">
        <f t="shared" si="6"/>
        <v>134.54445839524882</v>
      </c>
      <c r="AC27" s="43">
        <f t="shared" si="7"/>
        <v>612.0172268323488</v>
      </c>
      <c r="AD27" s="43">
        <f t="shared" si="7"/>
        <v>219.51642739760757</v>
      </c>
    </row>
    <row r="28" spans="1:30" x14ac:dyDescent="0.5">
      <c r="X28" s="37"/>
    </row>
    <row r="29" spans="1:30" x14ac:dyDescent="0.5">
      <c r="X29" s="37"/>
    </row>
    <row r="30" spans="1:30" x14ac:dyDescent="0.5">
      <c r="X30" s="37"/>
    </row>
    <row r="31" spans="1:30" x14ac:dyDescent="0.5">
      <c r="X31" s="37"/>
    </row>
    <row r="32" spans="1:30" ht="26.25" customHeight="1" x14ac:dyDescent="0.5">
      <c r="X32" s="37"/>
    </row>
    <row r="33" spans="25:30" ht="26.25" customHeight="1" x14ac:dyDescent="0.5"/>
    <row r="34" spans="25:30" ht="47.4" x14ac:dyDescent="0.5">
      <c r="Y34" s="17" t="s">
        <v>254</v>
      </c>
      <c r="Z34" s="19" t="s">
        <v>92</v>
      </c>
      <c r="AA34" s="19" t="s">
        <v>93</v>
      </c>
      <c r="AB34" s="19" t="s">
        <v>94</v>
      </c>
      <c r="AC34" s="19" t="s">
        <v>95</v>
      </c>
      <c r="AD34" s="19" t="s">
        <v>207</v>
      </c>
    </row>
    <row r="35" spans="25:30" x14ac:dyDescent="0.5">
      <c r="Y35" s="34" t="s">
        <v>96</v>
      </c>
      <c r="Z35" s="49">
        <f>(Z27/Z3)^0.5-1</f>
        <v>0.20435700162543946</v>
      </c>
      <c r="AA35" s="49">
        <f t="shared" ref="AA35:AC35" si="8">(AA27/AA3)^0.5-1</f>
        <v>0.18507947081021325</v>
      </c>
      <c r="AB35" s="49">
        <f t="shared" si="8"/>
        <v>0.15993300838991908</v>
      </c>
      <c r="AC35" s="49">
        <f t="shared" si="8"/>
        <v>1.4738981927968435</v>
      </c>
      <c r="AD35" s="49">
        <f t="shared" ref="AD35" si="9">(AD27/AD3)^0.5-1</f>
        <v>0.48160867774729099</v>
      </c>
    </row>
    <row r="36" spans="25:30" x14ac:dyDescent="0.5">
      <c r="Y36" s="35" t="s">
        <v>97</v>
      </c>
      <c r="Z36" s="50">
        <f>STDEV(S3:S26)*SQRT(12)</f>
        <v>0.13287991704175259</v>
      </c>
      <c r="AA36" s="50">
        <f>STDEV(T3:T26)*SQRT(12)</f>
        <v>0.10436388712198369</v>
      </c>
      <c r="AB36" s="50">
        <f>STDEV(U3:U26)*SQRT(12)</f>
        <v>0.11998202195349764</v>
      </c>
      <c r="AC36" s="50">
        <f>STDEV(V3:V26)*SQRT(12)</f>
        <v>0.37282276938795195</v>
      </c>
      <c r="AD36" s="50">
        <f>STDEV(W3:W26)*SQRT(12)</f>
        <v>0.16542534888647012</v>
      </c>
    </row>
    <row r="37" spans="25:30" x14ac:dyDescent="0.5">
      <c r="Y37" s="35" t="s">
        <v>98</v>
      </c>
      <c r="Z37" s="50">
        <v>0.05</v>
      </c>
      <c r="AA37" s="50">
        <v>0.05</v>
      </c>
      <c r="AB37" s="50">
        <v>0.05</v>
      </c>
      <c r="AC37" s="50">
        <v>0.05</v>
      </c>
      <c r="AD37" s="50">
        <v>0.05</v>
      </c>
    </row>
    <row r="38" spans="25:30" x14ac:dyDescent="0.5">
      <c r="Y38" s="36" t="s">
        <v>99</v>
      </c>
      <c r="Z38" s="58">
        <f>(Z35-Z37)/Z36</f>
        <v>1.1616277693561361</v>
      </c>
      <c r="AA38" s="58">
        <f t="shared" ref="AA38:AC38" si="10">(AA35-AA37)/AA36</f>
        <v>1.2943123769654945</v>
      </c>
      <c r="AB38" s="58">
        <f t="shared" si="10"/>
        <v>0.91624567247688715</v>
      </c>
      <c r="AC38" s="58">
        <f t="shared" si="10"/>
        <v>3.8192361349989419</v>
      </c>
      <c r="AD38" s="58">
        <f t="shared" ref="AD38" si="11">(AD35-AD37)/AD36</f>
        <v>2.6090842827449623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F9CB8-5AAE-46D2-A9E1-C24D9CA892FA}">
  <sheetPr>
    <tabColor theme="5" tint="0.79998168889431442"/>
  </sheetPr>
  <dimension ref="B1:AL59"/>
  <sheetViews>
    <sheetView topLeftCell="AB4" zoomScale="40" zoomScaleNormal="40" workbookViewId="0">
      <selection activeCell="G19" sqref="G19"/>
    </sheetView>
  </sheetViews>
  <sheetFormatPr defaultRowHeight="25.8" x14ac:dyDescent="0.5"/>
  <cols>
    <col min="1" max="1" width="8.88671875" style="105"/>
    <col min="2" max="2" width="13.21875" style="105" bestFit="1" customWidth="1"/>
    <col min="3" max="3" width="40.33203125" style="105" bestFit="1" customWidth="1"/>
    <col min="4" max="11" width="20.77734375" style="105" customWidth="1"/>
    <col min="12" max="12" width="8.88671875" style="105"/>
    <col min="13" max="13" width="31.88671875" style="105" bestFit="1" customWidth="1"/>
    <col min="14" max="14" width="55.44140625" style="105" bestFit="1" customWidth="1"/>
    <col min="15" max="15" width="60.21875" style="105" bestFit="1" customWidth="1"/>
    <col min="16" max="16" width="76.77734375" style="105" bestFit="1" customWidth="1"/>
    <col min="17" max="17" width="50.44140625" style="105" bestFit="1" customWidth="1"/>
    <col min="18" max="19" width="8.88671875" style="105"/>
    <col min="20" max="20" width="31.88671875" style="105" bestFit="1" customWidth="1"/>
    <col min="21" max="21" width="55.44140625" style="105" bestFit="1" customWidth="1"/>
    <col min="22" max="22" width="60.21875" style="105" bestFit="1" customWidth="1"/>
    <col min="23" max="23" width="76.77734375" style="105" bestFit="1" customWidth="1"/>
    <col min="24" max="24" width="50.44140625" style="105" bestFit="1" customWidth="1"/>
    <col min="25" max="26" width="8.88671875" style="105"/>
    <col min="27" max="27" width="31.88671875" style="105" bestFit="1" customWidth="1"/>
    <col min="28" max="28" width="55.44140625" style="105" bestFit="1" customWidth="1"/>
    <col min="29" max="29" width="60.21875" style="105" bestFit="1" customWidth="1"/>
    <col min="30" max="30" width="76.77734375" style="105" bestFit="1" customWidth="1"/>
    <col min="31" max="31" width="50.44140625" style="105" bestFit="1" customWidth="1"/>
    <col min="32" max="33" width="8.88671875" style="105"/>
    <col min="34" max="34" width="40.77734375" style="105" customWidth="1"/>
    <col min="35" max="35" width="56.5546875" style="105" bestFit="1" customWidth="1"/>
    <col min="36" max="36" width="62.6640625" style="105" bestFit="1" customWidth="1"/>
    <col min="37" max="37" width="79.88671875" style="105" bestFit="1" customWidth="1"/>
    <col min="38" max="38" width="55.44140625" style="105" customWidth="1"/>
    <col min="39" max="16384" width="8.88671875" style="105"/>
  </cols>
  <sheetData>
    <row r="1" spans="2:38" x14ac:dyDescent="0.5">
      <c r="C1" s="106" t="s">
        <v>75</v>
      </c>
      <c r="D1" s="107">
        <f>STDEV(D6:D29)*SQRT(12)</f>
        <v>0.19634388720834214</v>
      </c>
      <c r="E1" s="108">
        <f t="shared" ref="E1:K1" si="0">STDEV(E6:E29)*SQRT(12)</f>
        <v>0.23418518468366312</v>
      </c>
      <c r="F1" s="108">
        <f t="shared" si="0"/>
        <v>0.26223324504716572</v>
      </c>
      <c r="G1" s="108">
        <f t="shared" si="0"/>
        <v>0.30992315617553534</v>
      </c>
      <c r="H1" s="108">
        <f t="shared" si="0"/>
        <v>0.37282276938795195</v>
      </c>
      <c r="I1" s="108">
        <f t="shared" si="0"/>
        <v>0.35412735997081979</v>
      </c>
      <c r="J1" s="108">
        <f t="shared" si="0"/>
        <v>0.19010921627214136</v>
      </c>
      <c r="K1" s="109">
        <f t="shared" si="0"/>
        <v>0.19158110705774081</v>
      </c>
    </row>
    <row r="2" spans="2:38" ht="26.25" customHeight="1" x14ac:dyDescent="0.5">
      <c r="C2" s="110" t="s">
        <v>76</v>
      </c>
      <c r="D2" s="111" cm="1">
        <f t="array" ref="D2">PRODUCT(1+D6:D29)-1</f>
        <v>0.33829086407995979</v>
      </c>
      <c r="E2" s="112" cm="1">
        <f t="array" ref="E2">PRODUCT(1+E6:E29)-1</f>
        <v>0.51748261861891165</v>
      </c>
      <c r="F2" s="112" cm="1">
        <f t="array" ref="F2">PRODUCT(1+F6:F29)-1</f>
        <v>0.46748959263517964</v>
      </c>
      <c r="G2" s="112" cm="1">
        <f t="array" ref="G2">PRODUCT(1+G6:G29)-1</f>
        <v>-0.49550704803861878</v>
      </c>
      <c r="H2" s="112" cm="1">
        <f t="array" ref="H2">PRODUCT(1+H6:H29)-1</f>
        <v>5.120172268323488</v>
      </c>
      <c r="I2" s="112" cm="1">
        <f t="array" ref="I2">PRODUCT(1+I6:I29)-1</f>
        <v>0.34872104033354834</v>
      </c>
      <c r="J2" s="112" cm="1">
        <f t="array" ref="J2">PRODUCT(1+J6:J29)-1</f>
        <v>5.0597339624841586E-2</v>
      </c>
      <c r="K2" s="113" cm="1">
        <f t="array" ref="K2">PRODUCT(1+K6:K29)-1</f>
        <v>-7.1814335377568095E-2</v>
      </c>
      <c r="M2" s="170" t="s">
        <v>77</v>
      </c>
      <c r="N2" s="171"/>
      <c r="O2" s="171"/>
      <c r="P2" s="171"/>
      <c r="Q2" s="172"/>
      <c r="T2" s="176" t="s">
        <v>78</v>
      </c>
      <c r="U2" s="177"/>
      <c r="V2" s="177"/>
      <c r="W2" s="177"/>
      <c r="X2" s="178"/>
      <c r="AA2" s="182" t="s">
        <v>79</v>
      </c>
      <c r="AB2" s="183"/>
      <c r="AC2" s="183"/>
      <c r="AD2" s="183"/>
      <c r="AE2" s="184"/>
      <c r="AH2" s="164" t="s">
        <v>114</v>
      </c>
      <c r="AI2" s="165"/>
      <c r="AJ2" s="165"/>
      <c r="AK2" s="165"/>
      <c r="AL2" s="166"/>
    </row>
    <row r="3" spans="2:38" ht="26.25" customHeight="1" x14ac:dyDescent="0.5">
      <c r="C3" s="114" t="s">
        <v>80</v>
      </c>
      <c r="D3" s="115">
        <f>(1+D2)^0.5-1</f>
        <v>0.15684522045084304</v>
      </c>
      <c r="E3" s="116">
        <f t="shared" ref="E3:K3" si="1">(1+E2)^0.5-1</f>
        <v>0.23186144457033464</v>
      </c>
      <c r="F3" s="116">
        <f t="shared" si="1"/>
        <v>0.21139984837178338</v>
      </c>
      <c r="G3" s="116">
        <f t="shared" si="1"/>
        <v>-0.28972332717357163</v>
      </c>
      <c r="H3" s="116">
        <f t="shared" si="1"/>
        <v>1.4738981927968435</v>
      </c>
      <c r="I3" s="116">
        <f t="shared" si="1"/>
        <v>0.16134449683698437</v>
      </c>
      <c r="J3" s="116">
        <f t="shared" si="1"/>
        <v>2.4986507045259287E-2</v>
      </c>
      <c r="K3" s="117">
        <f t="shared" si="1"/>
        <v>-3.6576072218240996E-2</v>
      </c>
      <c r="M3" s="173"/>
      <c r="N3" s="174"/>
      <c r="O3" s="174"/>
      <c r="P3" s="174"/>
      <c r="Q3" s="175"/>
      <c r="T3" s="179"/>
      <c r="U3" s="180"/>
      <c r="V3" s="180"/>
      <c r="W3" s="180"/>
      <c r="X3" s="181"/>
      <c r="AA3" s="185"/>
      <c r="AB3" s="186"/>
      <c r="AC3" s="186"/>
      <c r="AD3" s="186"/>
      <c r="AE3" s="187"/>
      <c r="AH3" s="167"/>
      <c r="AI3" s="168"/>
      <c r="AJ3" s="168"/>
      <c r="AK3" s="168"/>
      <c r="AL3" s="169"/>
    </row>
    <row r="4" spans="2:38" ht="46.2" x14ac:dyDescent="0.5">
      <c r="C4" s="118"/>
      <c r="D4" s="119"/>
      <c r="E4" s="119"/>
      <c r="F4" s="119"/>
      <c r="G4" s="119"/>
      <c r="H4" s="119"/>
      <c r="I4" s="119"/>
      <c r="J4" s="119"/>
      <c r="K4" s="119"/>
      <c r="M4" s="120" t="s">
        <v>81</v>
      </c>
      <c r="N4" s="121" t="s">
        <v>82</v>
      </c>
      <c r="O4" s="121" t="s">
        <v>83</v>
      </c>
      <c r="P4" s="121" t="s">
        <v>84</v>
      </c>
      <c r="Q4" s="121" t="s">
        <v>85</v>
      </c>
      <c r="T4" s="120" t="s">
        <v>81</v>
      </c>
      <c r="U4" s="120" t="s">
        <v>82</v>
      </c>
      <c r="V4" s="121" t="s">
        <v>83</v>
      </c>
      <c r="W4" s="120" t="s">
        <v>84</v>
      </c>
      <c r="X4" s="121" t="s">
        <v>85</v>
      </c>
      <c r="AA4" s="120" t="s">
        <v>81</v>
      </c>
      <c r="AB4" s="121" t="s">
        <v>82</v>
      </c>
      <c r="AC4" s="121" t="s">
        <v>83</v>
      </c>
      <c r="AD4" s="120" t="s">
        <v>84</v>
      </c>
      <c r="AE4" s="121" t="s">
        <v>85</v>
      </c>
      <c r="AH4" s="120" t="s">
        <v>81</v>
      </c>
      <c r="AI4" s="121" t="s">
        <v>82</v>
      </c>
      <c r="AJ4" s="121" t="s">
        <v>83</v>
      </c>
      <c r="AK4" s="120" t="s">
        <v>84</v>
      </c>
      <c r="AL4" s="121" t="s">
        <v>85</v>
      </c>
    </row>
    <row r="5" spans="2:38" x14ac:dyDescent="0.5">
      <c r="D5" s="122" t="s">
        <v>20</v>
      </c>
      <c r="E5" s="123" t="s">
        <v>27</v>
      </c>
      <c r="F5" s="123" t="s">
        <v>21</v>
      </c>
      <c r="G5" s="123" t="s">
        <v>22</v>
      </c>
      <c r="H5" s="123" t="s">
        <v>23</v>
      </c>
      <c r="I5" s="123" t="s">
        <v>24</v>
      </c>
      <c r="J5" s="123" t="s">
        <v>25</v>
      </c>
      <c r="K5" s="124" t="s">
        <v>26</v>
      </c>
      <c r="M5" s="125" t="s">
        <v>20</v>
      </c>
      <c r="N5" s="107">
        <f>1/8</f>
        <v>0.125</v>
      </c>
      <c r="O5" s="126">
        <f>B33</f>
        <v>0.19634388720834214</v>
      </c>
      <c r="P5" s="107" cm="1">
        <f t="array" ref="P5:P12">MMULT(D44:K51,N5:N12)*N5:N12</f>
        <v>1.4032824179619516E-3</v>
      </c>
      <c r="Q5" s="126">
        <f>P5/$P$13</f>
        <v>7.9474240684169653E-2</v>
      </c>
      <c r="T5" s="127" t="s">
        <v>20</v>
      </c>
      <c r="U5" s="107">
        <v>0.45354554461876889</v>
      </c>
      <c r="V5" s="126">
        <f>B33</f>
        <v>0.19634388720834214</v>
      </c>
      <c r="W5" s="112" cm="1">
        <f t="array" ref="W5:W12">MMULT(D44:K51,U5:U12)*U5:U12</f>
        <v>4.9399374325011063E-3</v>
      </c>
      <c r="X5" s="126">
        <f>W5/$W$13</f>
        <v>0.45354559736946226</v>
      </c>
      <c r="AA5" s="125" t="s">
        <v>20</v>
      </c>
      <c r="AB5" s="107">
        <v>0.17162465721442052</v>
      </c>
      <c r="AC5" s="126">
        <f>V5</f>
        <v>0.19634388720834214</v>
      </c>
      <c r="AD5" s="112" cm="1">
        <f t="array" ref="AD5:AD12">MMULT(D44:K51,AB5:AB12)*AB5:AB12</f>
        <v>1.7994956948378608E-3</v>
      </c>
      <c r="AE5" s="126">
        <f>AD5/$AD$13</f>
        <v>0.12500243099444189</v>
      </c>
      <c r="AH5" s="125" t="s">
        <v>20</v>
      </c>
      <c r="AI5" s="107">
        <f>'Portfolio Analysis'!O3</f>
        <v>0</v>
      </c>
      <c r="AJ5" s="126">
        <f>AC5</f>
        <v>0.19634388720834214</v>
      </c>
      <c r="AK5" s="112" cm="1">
        <f t="array" ref="AK5:AK12">MMULT(D44:K51,AI5:AI12)*AI5:AI12</f>
        <v>0</v>
      </c>
      <c r="AL5" s="126">
        <f>AK5/$AK$13</f>
        <v>0</v>
      </c>
    </row>
    <row r="6" spans="2:38" x14ac:dyDescent="0.5">
      <c r="B6" s="161">
        <v>2023</v>
      </c>
      <c r="C6" s="128" t="s">
        <v>101</v>
      </c>
      <c r="D6" s="108">
        <f>'23''24''_Monthly_Return'!L2</f>
        <v>9.3450455811861725E-4</v>
      </c>
      <c r="E6" s="108">
        <f>'23''24''_Monthly_Return'!M2</f>
        <v>0.15648642711781321</v>
      </c>
      <c r="F6" s="108">
        <f>'23''24''_Monthly_Return'!N2</f>
        <v>0.13682101741142708</v>
      </c>
      <c r="G6" s="108">
        <f>'23''24''_Monthly_Return'!O2</f>
        <v>-4.5366224998177031E-2</v>
      </c>
      <c r="H6" s="108">
        <f>'23''24''_Monthly_Return'!P2</f>
        <v>0.13454938387533111</v>
      </c>
      <c r="I6" s="108">
        <f>'23''24''_Monthly_Return'!Q2</f>
        <v>2.2512367391853368E-2</v>
      </c>
      <c r="J6" s="108">
        <f>'23''24''_Monthly_Return'!R2</f>
        <v>2.0636342913807247E-2</v>
      </c>
      <c r="K6" s="109">
        <f>'23''24''_Monthly_Return'!S2</f>
        <v>-5.5981389359435245E-2</v>
      </c>
      <c r="M6" s="129" t="s">
        <v>27</v>
      </c>
      <c r="N6" s="111">
        <f t="shared" ref="N6:N12" si="2">1/8</f>
        <v>0.125</v>
      </c>
      <c r="O6" s="130">
        <f>B34</f>
        <v>0.23418518468366312</v>
      </c>
      <c r="P6" s="111">
        <v>1.0929568884202659E-3</v>
      </c>
      <c r="Q6" s="130">
        <f t="shared" ref="Q6:Q12" si="3">P6/$P$13</f>
        <v>6.1899100064181478E-2</v>
      </c>
      <c r="T6" s="131" t="s">
        <v>27</v>
      </c>
      <c r="U6" s="111">
        <v>0.39276681496466243</v>
      </c>
      <c r="V6" s="130">
        <f t="shared" ref="V6:V11" si="4">B34</f>
        <v>0.23418518468366312</v>
      </c>
      <c r="W6" s="112">
        <v>4.2779448145793333E-3</v>
      </c>
      <c r="X6" s="130">
        <f t="shared" ref="X6:X12" si="5">W6/$W$13</f>
        <v>0.39276672284888153</v>
      </c>
      <c r="AA6" s="129" t="s">
        <v>27</v>
      </c>
      <c r="AB6" s="111">
        <v>0.16986704103089861</v>
      </c>
      <c r="AC6" s="130">
        <f t="shared" ref="AC6:AC12" si="6">V6</f>
        <v>0.23418518468366312</v>
      </c>
      <c r="AD6" s="112">
        <v>1.7995057980201182E-3</v>
      </c>
      <c r="AE6" s="130">
        <f t="shared" ref="AE6:AE12" si="7">AD6/$AD$13</f>
        <v>0.12500313281459438</v>
      </c>
      <c r="AH6" s="129" t="s">
        <v>27</v>
      </c>
      <c r="AI6" s="111">
        <f>'Portfolio Analysis'!O4</f>
        <v>0</v>
      </c>
      <c r="AJ6" s="130">
        <f t="shared" ref="AJ6:AJ12" si="8">AC6</f>
        <v>0.23418518468366312</v>
      </c>
      <c r="AK6" s="112">
        <v>0</v>
      </c>
      <c r="AL6" s="130">
        <f t="shared" ref="AL6:AL12" si="9">AK6/$AK$13</f>
        <v>0</v>
      </c>
    </row>
    <row r="7" spans="2:38" x14ac:dyDescent="0.5">
      <c r="B7" s="162"/>
      <c r="C7" s="132" t="s">
        <v>102</v>
      </c>
      <c r="D7" s="112">
        <f>'23''24''_Monthly_Return'!L3</f>
        <v>4.8085900993799953E-2</v>
      </c>
      <c r="E7" s="112">
        <f>'23''24''_Monthly_Return'!M3</f>
        <v>6.5727451690889338E-2</v>
      </c>
      <c r="F7" s="112">
        <f>'23''24''_Monthly_Return'!N3</f>
        <v>0.15274325806161509</v>
      </c>
      <c r="G7" s="112">
        <f>'23''24''_Monthly_Return'!O3</f>
        <v>-5.5668651087647111E-2</v>
      </c>
      <c r="H7" s="112">
        <f>'23''24''_Monthly_Return'!P3</f>
        <v>0.37072065652576874</v>
      </c>
      <c r="I7" s="112">
        <f>'23''24''_Monthly_Return'!Q3</f>
        <v>0.23844117888009522</v>
      </c>
      <c r="J7" s="112">
        <f>'23''24''_Monthly_Return'!R3</f>
        <v>6.4337029374355842E-2</v>
      </c>
      <c r="K7" s="113">
        <f>'23''24''_Monthly_Return'!S3</f>
        <v>2.7529803370278525E-2</v>
      </c>
      <c r="M7" s="129" t="s">
        <v>21</v>
      </c>
      <c r="N7" s="111">
        <f t="shared" si="2"/>
        <v>0.125</v>
      </c>
      <c r="O7" s="130">
        <f t="shared" ref="O7:O12" si="10">B35</f>
        <v>0.26223324504716572</v>
      </c>
      <c r="P7" s="111">
        <v>2.7849416030695413E-3</v>
      </c>
      <c r="Q7" s="130">
        <f t="shared" si="3"/>
        <v>0.15772385973106887</v>
      </c>
      <c r="T7" s="131" t="s">
        <v>21</v>
      </c>
      <c r="U7" s="111">
        <v>0</v>
      </c>
      <c r="V7" s="130">
        <f t="shared" si="4"/>
        <v>0.26223324504716572</v>
      </c>
      <c r="W7" s="112">
        <v>0</v>
      </c>
      <c r="X7" s="130">
        <f t="shared" si="5"/>
        <v>0</v>
      </c>
      <c r="AA7" s="129" t="s">
        <v>21</v>
      </c>
      <c r="AB7" s="111">
        <v>9.4048457299412261E-2</v>
      </c>
      <c r="AC7" s="130">
        <f t="shared" si="6"/>
        <v>0.26223324504716572</v>
      </c>
      <c r="AD7" s="112">
        <v>1.7994840224144098E-3</v>
      </c>
      <c r="AE7" s="130">
        <f t="shared" si="7"/>
        <v>0.12500162016654653</v>
      </c>
      <c r="AH7" s="129" t="s">
        <v>21</v>
      </c>
      <c r="AI7" s="111">
        <f>'Portfolio Analysis'!O5</f>
        <v>0</v>
      </c>
      <c r="AJ7" s="130">
        <f t="shared" si="8"/>
        <v>0.26223324504716572</v>
      </c>
      <c r="AK7" s="112">
        <v>0</v>
      </c>
      <c r="AL7" s="130">
        <f t="shared" si="9"/>
        <v>0</v>
      </c>
    </row>
    <row r="8" spans="2:38" x14ac:dyDescent="0.5">
      <c r="B8" s="162"/>
      <c r="C8" s="132" t="s">
        <v>103</v>
      </c>
      <c r="D8" s="112">
        <f>'23''24''_Monthly_Return'!L4</f>
        <v>9.4209395986665112E-2</v>
      </c>
      <c r="E8" s="112">
        <f>'23''24''_Monthly_Return'!M4</f>
        <v>-0.13489729611191051</v>
      </c>
      <c r="F8" s="112">
        <f>'23''24''_Monthly_Return'!N4</f>
        <v>-7.7844343946055702E-2</v>
      </c>
      <c r="G8" s="112">
        <f>'23''24''_Monthly_Return'!O4</f>
        <v>-6.4702510084742463E-3</v>
      </c>
      <c r="H8" s="112">
        <f>'23''24''_Monthly_Return'!P4</f>
        <v>2.8149607480563537E-2</v>
      </c>
      <c r="I8" s="112">
        <f>'23''24''_Monthly_Return'!Q4</f>
        <v>0.27111111207584049</v>
      </c>
      <c r="J8" s="112">
        <f>'23''24''_Monthly_Return'!R4</f>
        <v>-8.628542855128736E-2</v>
      </c>
      <c r="K8" s="113">
        <f>'23''24''_Monthly_Return'!S4</f>
        <v>3.2352900240248089E-2</v>
      </c>
      <c r="M8" s="129" t="s">
        <v>22</v>
      </c>
      <c r="N8" s="111">
        <f t="shared" si="2"/>
        <v>0.125</v>
      </c>
      <c r="O8" s="130">
        <f t="shared" si="10"/>
        <v>0.30992315617553534</v>
      </c>
      <c r="P8" s="111">
        <v>2.100481320560853E-3</v>
      </c>
      <c r="Q8" s="130">
        <f t="shared" si="3"/>
        <v>0.11895977309065237</v>
      </c>
      <c r="T8" s="131" t="s">
        <v>22</v>
      </c>
      <c r="U8" s="111">
        <v>1.2528611368539578E-2</v>
      </c>
      <c r="V8" s="130">
        <f t="shared" si="4"/>
        <v>0.30992315617553534</v>
      </c>
      <c r="W8" s="112">
        <v>1.3645944473687083E-4</v>
      </c>
      <c r="X8" s="130">
        <f t="shared" si="5"/>
        <v>1.2528616247787941E-2</v>
      </c>
      <c r="AA8" s="129" t="s">
        <v>22</v>
      </c>
      <c r="AB8" s="111">
        <v>0.11307857571534996</v>
      </c>
      <c r="AC8" s="130">
        <f t="shared" si="6"/>
        <v>0.30992315617553534</v>
      </c>
      <c r="AD8" s="112">
        <v>1.799484009129583E-3</v>
      </c>
      <c r="AE8" s="130">
        <f t="shared" si="7"/>
        <v>0.12500161924371261</v>
      </c>
      <c r="AH8" s="129" t="s">
        <v>22</v>
      </c>
      <c r="AI8" s="111">
        <f>'Portfolio Analysis'!O6</f>
        <v>0</v>
      </c>
      <c r="AJ8" s="130">
        <f t="shared" si="8"/>
        <v>0.30992315617553534</v>
      </c>
      <c r="AK8" s="112">
        <v>0</v>
      </c>
      <c r="AL8" s="130">
        <f t="shared" si="9"/>
        <v>0</v>
      </c>
    </row>
    <row r="9" spans="2:38" x14ac:dyDescent="0.5">
      <c r="B9" s="162"/>
      <c r="C9" s="132" t="s">
        <v>104</v>
      </c>
      <c r="D9" s="112">
        <f>'23''24''_Monthly_Return'!L5</f>
        <v>3.2123934832862952E-2</v>
      </c>
      <c r="E9" s="112">
        <f>'23''24''_Monthly_Return'!M5</f>
        <v>4.3842097205484896E-2</v>
      </c>
      <c r="F9" s="112">
        <f>'23''24''_Monthly_Return'!N5</f>
        <v>-6.2410625577736988E-2</v>
      </c>
      <c r="G9" s="112">
        <f>'23''24''_Monthly_Return'!O5</f>
        <v>-0.10274951478345079</v>
      </c>
      <c r="H9" s="112">
        <f>'23''24''_Monthly_Return'!P5</f>
        <v>2.1003821054940676E-2</v>
      </c>
      <c r="I9" s="112">
        <f>'23''24''_Monthly_Return'!Q5</f>
        <v>-2.7971669719130624E-3</v>
      </c>
      <c r="J9" s="112">
        <f>'23''24''_Monthly_Return'!R5</f>
        <v>6.2161695930879238E-2</v>
      </c>
      <c r="K9" s="113">
        <f>'23''24''_Monthly_Return'!S5</f>
        <v>4.5762175232892915E-2</v>
      </c>
      <c r="M9" s="129" t="s">
        <v>23</v>
      </c>
      <c r="N9" s="111">
        <f t="shared" si="2"/>
        <v>0.125</v>
      </c>
      <c r="O9" s="130">
        <f t="shared" si="10"/>
        <v>0.37282276938795195</v>
      </c>
      <c r="P9" s="111">
        <v>4.0561151747827776E-3</v>
      </c>
      <c r="Q9" s="130">
        <f t="shared" si="3"/>
        <v>0.22971617795338165</v>
      </c>
      <c r="T9" s="131" t="s">
        <v>23</v>
      </c>
      <c r="U9" s="111">
        <v>0</v>
      </c>
      <c r="V9" s="130">
        <f t="shared" si="4"/>
        <v>0.37282276938795195</v>
      </c>
      <c r="W9" s="112">
        <v>0</v>
      </c>
      <c r="X9" s="130">
        <f t="shared" si="5"/>
        <v>0</v>
      </c>
      <c r="AA9" s="129" t="s">
        <v>23</v>
      </c>
      <c r="AB9" s="111">
        <v>7.6722923592112205E-2</v>
      </c>
      <c r="AC9" s="130">
        <f t="shared" si="6"/>
        <v>0.37282276938795195</v>
      </c>
      <c r="AD9" s="112">
        <v>1.7994814839977676E-3</v>
      </c>
      <c r="AE9" s="130">
        <f t="shared" si="7"/>
        <v>0.12500144383478198</v>
      </c>
      <c r="AH9" s="129" t="s">
        <v>23</v>
      </c>
      <c r="AI9" s="111">
        <f>'Portfolio Analysis'!O7</f>
        <v>1</v>
      </c>
      <c r="AJ9" s="130">
        <f t="shared" si="8"/>
        <v>0.37282276938795195</v>
      </c>
      <c r="AK9" s="112">
        <v>0.13899681737410197</v>
      </c>
      <c r="AL9" s="130">
        <f t="shared" si="9"/>
        <v>1</v>
      </c>
    </row>
    <row r="10" spans="2:38" x14ac:dyDescent="0.5">
      <c r="B10" s="162"/>
      <c r="C10" s="132" t="s">
        <v>105</v>
      </c>
      <c r="D10" s="112">
        <f>'23''24''_Monthly_Return'!L6</f>
        <v>-8.4615349409776178E-2</v>
      </c>
      <c r="E10" s="112">
        <f>'23''24''_Monthly_Return'!M6</f>
        <v>2.9240147279160345E-2</v>
      </c>
      <c r="F10" s="112">
        <f>'23''24''_Monthly_Return'!N6</f>
        <v>-7.1048005147991186E-2</v>
      </c>
      <c r="G10" s="112">
        <f>'23''24''_Monthly_Return'!O6</f>
        <v>3.3870889101974049E-2</v>
      </c>
      <c r="H10" s="112">
        <f>'23''24''_Monthly_Return'!P6</f>
        <v>-5.8166229977385582E-2</v>
      </c>
      <c r="I10" s="112">
        <f>'23''24''_Monthly_Return'!Q6</f>
        <v>2.875172637594196E-2</v>
      </c>
      <c r="J10" s="112">
        <f>'23''24''_Monthly_Return'!R6</f>
        <v>-9.4325975998805933E-2</v>
      </c>
      <c r="K10" s="113">
        <f>'23''24''_Monthly_Return'!S6</f>
        <v>-7.3216636304944916E-3</v>
      </c>
      <c r="M10" s="129" t="s">
        <v>24</v>
      </c>
      <c r="N10" s="111">
        <f t="shared" si="2"/>
        <v>0.125</v>
      </c>
      <c r="O10" s="130">
        <f t="shared" si="10"/>
        <v>0.35412735997081979</v>
      </c>
      <c r="P10" s="111">
        <v>3.3673722378116302E-3</v>
      </c>
      <c r="Q10" s="130">
        <f t="shared" si="3"/>
        <v>0.19070954518884928</v>
      </c>
      <c r="T10" s="131" t="s">
        <v>24</v>
      </c>
      <c r="U10" s="111">
        <v>6.5352325170121017E-2</v>
      </c>
      <c r="V10" s="130">
        <f t="shared" si="4"/>
        <v>0.35412735997081979</v>
      </c>
      <c r="W10" s="112">
        <v>7.1180617666500396E-4</v>
      </c>
      <c r="X10" s="130">
        <f t="shared" si="5"/>
        <v>6.5352357599263972E-2</v>
      </c>
      <c r="AA10" s="129" t="s">
        <v>24</v>
      </c>
      <c r="AB10" s="111">
        <v>9.186270895906104E-2</v>
      </c>
      <c r="AC10" s="130">
        <f t="shared" si="6"/>
        <v>0.35412735997081979</v>
      </c>
      <c r="AD10" s="112">
        <v>1.7994870909325785E-3</v>
      </c>
      <c r="AE10" s="130">
        <f t="shared" si="7"/>
        <v>0.12500183332194986</v>
      </c>
      <c r="AH10" s="129" t="s">
        <v>24</v>
      </c>
      <c r="AI10" s="111">
        <f>'Portfolio Analysis'!O8</f>
        <v>0</v>
      </c>
      <c r="AJ10" s="130">
        <f t="shared" si="8"/>
        <v>0.35412735997081979</v>
      </c>
      <c r="AK10" s="112">
        <v>0</v>
      </c>
      <c r="AL10" s="130">
        <f t="shared" si="9"/>
        <v>0</v>
      </c>
    </row>
    <row r="11" spans="2:38" x14ac:dyDescent="0.5">
      <c r="B11" s="162"/>
      <c r="C11" s="132" t="s">
        <v>106</v>
      </c>
      <c r="D11" s="112">
        <f>'23''24''_Monthly_Return'!L7</f>
        <v>-1.2928398762026216E-3</v>
      </c>
      <c r="E11" s="112">
        <f>'23''24''_Monthly_Return'!M7</f>
        <v>5.2836691838379475E-2</v>
      </c>
      <c r="F11" s="112">
        <f>'23''24''_Monthly_Return'!N7</f>
        <v>0.13575530969540509</v>
      </c>
      <c r="G11" s="112">
        <f>'23''24''_Monthly_Return'!O7</f>
        <v>-3.900152691799124E-2</v>
      </c>
      <c r="H11" s="112">
        <f>'23''24''_Monthly_Return'!P7</f>
        <v>5.4082351679580407E-2</v>
      </c>
      <c r="I11" s="112">
        <f>'23''24''_Monthly_Return'!Q7</f>
        <v>-8.3162850344622549E-2</v>
      </c>
      <c r="J11" s="112">
        <f>'23''24''_Monthly_Return'!R7</f>
        <v>5.4942617683613013E-2</v>
      </c>
      <c r="K11" s="113">
        <f>'23''24''_Monthly_Return'!S7</f>
        <v>-3.2933139066495282E-2</v>
      </c>
      <c r="M11" s="129" t="s">
        <v>25</v>
      </c>
      <c r="N11" s="111">
        <f t="shared" si="2"/>
        <v>0.125</v>
      </c>
      <c r="O11" s="130">
        <f t="shared" si="10"/>
        <v>0.19010921627214136</v>
      </c>
      <c r="P11" s="111">
        <v>1.2704710093770794E-3</v>
      </c>
      <c r="Q11" s="130">
        <f t="shared" si="3"/>
        <v>7.1952528934365698E-2</v>
      </c>
      <c r="T11" s="131" t="s">
        <v>25</v>
      </c>
      <c r="U11" s="111">
        <v>0</v>
      </c>
      <c r="V11" s="130">
        <f t="shared" si="4"/>
        <v>0.19010921627214136</v>
      </c>
      <c r="W11" s="112">
        <v>0</v>
      </c>
      <c r="X11" s="130">
        <f t="shared" si="5"/>
        <v>0</v>
      </c>
      <c r="AA11" s="129" t="s">
        <v>25</v>
      </c>
      <c r="AB11" s="111">
        <v>0.14730211140537616</v>
      </c>
      <c r="AC11" s="130">
        <f t="shared" si="6"/>
        <v>0.19010921627214136</v>
      </c>
      <c r="AD11" s="112">
        <v>1.7992590010555557E-3</v>
      </c>
      <c r="AE11" s="130">
        <f t="shared" si="7"/>
        <v>0.12498598900001297</v>
      </c>
      <c r="AH11" s="129" t="s">
        <v>25</v>
      </c>
      <c r="AI11" s="111">
        <f>'Portfolio Analysis'!O9</f>
        <v>0</v>
      </c>
      <c r="AJ11" s="130">
        <f t="shared" si="8"/>
        <v>0.19010921627214136</v>
      </c>
      <c r="AK11" s="112">
        <v>0</v>
      </c>
      <c r="AL11" s="130">
        <f t="shared" si="9"/>
        <v>0</v>
      </c>
    </row>
    <row r="12" spans="2:38" x14ac:dyDescent="0.5">
      <c r="B12" s="162"/>
      <c r="C12" s="132" t="s">
        <v>107</v>
      </c>
      <c r="D12" s="112">
        <f>'23''24''_Monthly_Return'!L8</f>
        <v>4.7465274504770536E-3</v>
      </c>
      <c r="E12" s="112">
        <f>'23''24''_Monthly_Return'!M8</f>
        <v>3.9568888756522758E-2</v>
      </c>
      <c r="F12" s="112">
        <f>'23''24''_Monthly_Return'!N8</f>
        <v>6.0606060606060608E-2</v>
      </c>
      <c r="G12" s="112">
        <f>'23''24''_Monthly_Return'!O8</f>
        <v>6.3311699738324484E-2</v>
      </c>
      <c r="H12" s="112">
        <f>'23''24''_Monthly_Return'!P8</f>
        <v>0.22376692863174857</v>
      </c>
      <c r="I12" s="112">
        <f>'23''24''_Monthly_Return'!Q8</f>
        <v>5.2043938773887284E-3</v>
      </c>
      <c r="J12" s="112">
        <f>'23''24''_Monthly_Return'!R8</f>
        <v>1.0031957264614994E-2</v>
      </c>
      <c r="K12" s="113">
        <f>'23''24''_Monthly_Return'!S8</f>
        <v>-7.9815542495899876E-3</v>
      </c>
      <c r="M12" s="133" t="s">
        <v>26</v>
      </c>
      <c r="N12" s="115">
        <f t="shared" si="2"/>
        <v>0.125</v>
      </c>
      <c r="O12" s="134">
        <f t="shared" si="10"/>
        <v>0.19158110705774081</v>
      </c>
      <c r="P12" s="115">
        <v>1.5814517010389506E-3</v>
      </c>
      <c r="Q12" s="134">
        <f t="shared" si="3"/>
        <v>8.9564774353331114E-2</v>
      </c>
      <c r="T12" s="135" t="s">
        <v>26</v>
      </c>
      <c r="U12" s="115">
        <v>7.5806703877908069E-2</v>
      </c>
      <c r="V12" s="134">
        <f>B40</f>
        <v>0.19158110705774081</v>
      </c>
      <c r="W12" s="116">
        <v>8.2567306672784262E-4</v>
      </c>
      <c r="X12" s="134">
        <f t="shared" si="5"/>
        <v>7.5806705934604243E-2</v>
      </c>
      <c r="AA12" s="133" t="s">
        <v>26</v>
      </c>
      <c r="AB12" s="115">
        <v>0.13549352478336932</v>
      </c>
      <c r="AC12" s="134">
        <f t="shared" si="6"/>
        <v>0.19158110705774081</v>
      </c>
      <c r="AD12" s="116">
        <v>1.7994884916617195E-3</v>
      </c>
      <c r="AE12" s="134">
        <f t="shared" si="7"/>
        <v>0.1250019306239597</v>
      </c>
      <c r="AH12" s="133" t="s">
        <v>26</v>
      </c>
      <c r="AI12" s="115">
        <f>'Portfolio Analysis'!O10</f>
        <v>0</v>
      </c>
      <c r="AJ12" s="134">
        <f t="shared" si="8"/>
        <v>0.19158110705774081</v>
      </c>
      <c r="AK12" s="116">
        <v>0</v>
      </c>
      <c r="AL12" s="134">
        <f t="shared" si="9"/>
        <v>0</v>
      </c>
    </row>
    <row r="13" spans="2:38" x14ac:dyDescent="0.5">
      <c r="B13" s="162"/>
      <c r="C13" s="132" t="s">
        <v>108</v>
      </c>
      <c r="D13" s="112">
        <f>'23''24''_Monthly_Return'!L9</f>
        <v>8.1704970481313574E-2</v>
      </c>
      <c r="E13" s="112">
        <f>'23''24''_Monthly_Return'!M9</f>
        <v>-9.7674276998897636E-2</v>
      </c>
      <c r="F13" s="112">
        <f>'23''24''_Monthly_Return'!N9</f>
        <v>-2.6984164677659534E-2</v>
      </c>
      <c r="G13" s="112">
        <f>'23''24''_Monthly_Return'!O9</f>
        <v>-7.2519037707695869E-2</v>
      </c>
      <c r="H13" s="112">
        <f>'23''24''_Monthly_Return'!P9</f>
        <v>0.20259671043279109</v>
      </c>
      <c r="I13" s="112">
        <f>'23''24''_Monthly_Return'!Q9</f>
        <v>6.9526638708023877E-2</v>
      </c>
      <c r="J13" s="112">
        <f>'23''24''_Monthly_Return'!R9</f>
        <v>1.9340434369654567E-2</v>
      </c>
      <c r="K13" s="113">
        <f>'23''24''_Monthly_Return'!S9</f>
        <v>-4.6783141024118187E-2</v>
      </c>
      <c r="M13" s="136" t="s">
        <v>17</v>
      </c>
      <c r="N13" s="134">
        <f>SUM(N5:N12)</f>
        <v>1</v>
      </c>
      <c r="O13" s="116">
        <f>SQRT(P13)</f>
        <v>0.13287991704175259</v>
      </c>
      <c r="P13" s="134">
        <f>SUM(_xlfn.ANCHORARRAY(P5))</f>
        <v>1.7657072353023048E-2</v>
      </c>
      <c r="Q13" s="117">
        <f>SUM(Q5:Q12)</f>
        <v>1.0000000000000002</v>
      </c>
      <c r="T13" s="136" t="s">
        <v>17</v>
      </c>
      <c r="U13" s="137">
        <f>SUM(U5:U12)</f>
        <v>1</v>
      </c>
      <c r="V13" s="116">
        <f>SQRT(W13)</f>
        <v>0.10436388712198372</v>
      </c>
      <c r="W13" s="137">
        <f>SUM(W5:W12)</f>
        <v>1.0891820935210158E-2</v>
      </c>
      <c r="X13" s="134">
        <f>SUM(X5:X12)</f>
        <v>0.99999999999999989</v>
      </c>
      <c r="AA13" s="136"/>
      <c r="AB13" s="137">
        <f>SUM(AB5:AB12)</f>
        <v>1</v>
      </c>
      <c r="AC13" s="116">
        <f>SQRT(AD13)</f>
        <v>0.11998202195349765</v>
      </c>
      <c r="AD13" s="137">
        <f>SUM(AD5:AD12)</f>
        <v>1.4395685592049593E-2</v>
      </c>
      <c r="AE13" s="134">
        <f>SUM(AE5:AE12)</f>
        <v>1</v>
      </c>
      <c r="AH13" s="136"/>
      <c r="AI13" s="134">
        <f>SUM(AI5:AI12)</f>
        <v>1</v>
      </c>
      <c r="AJ13" s="116">
        <f>SQRT(AK13)</f>
        <v>0.37282276938795189</v>
      </c>
      <c r="AK13" s="137">
        <f>SUM(AK5:AK12)</f>
        <v>0.13899681737410197</v>
      </c>
      <c r="AL13" s="134">
        <f>SUM(AL5:AL12)</f>
        <v>1</v>
      </c>
    </row>
    <row r="14" spans="2:38" x14ac:dyDescent="0.5">
      <c r="B14" s="162"/>
      <c r="C14" s="132" t="s">
        <v>109</v>
      </c>
      <c r="D14" s="112">
        <f>'23''24''_Monthly_Return'!L10</f>
        <v>-9.6278023916166137E-3</v>
      </c>
      <c r="E14" s="112">
        <f>'23''24''_Monthly_Return'!M10</f>
        <v>0.10598535437532902</v>
      </c>
      <c r="F14" s="112">
        <f>'23''24''_Monthly_Return'!N10</f>
        <v>1.9575890406810396E-2</v>
      </c>
      <c r="G14" s="112">
        <f>'23''24''_Monthly_Return'!O10</f>
        <v>-5.418994789675536E-2</v>
      </c>
      <c r="H14" s="112">
        <f>'23''24''_Monthly_Return'!P10</f>
        <v>-6.2978095130748184E-3</v>
      </c>
      <c r="I14" s="112">
        <f>'23''24''_Monthly_Return'!Q10</f>
        <v>-4.3568412174999148E-2</v>
      </c>
      <c r="J14" s="112">
        <f>'23''24''_Monthly_Return'!R10</f>
        <v>8.0655290365122756E-2</v>
      </c>
      <c r="K14" s="113">
        <f>'23''24''_Monthly_Return'!S10</f>
        <v>4.1268129177960682E-2</v>
      </c>
    </row>
    <row r="15" spans="2:38" x14ac:dyDescent="0.5">
      <c r="B15" s="162"/>
      <c r="C15" s="132" t="s">
        <v>110</v>
      </c>
      <c r="D15" s="112">
        <f>'23''24''_Monthly_Return'!L11</f>
        <v>0.1065527701566077</v>
      </c>
      <c r="E15" s="112">
        <f>'23''24''_Monthly_Return'!M11</f>
        <v>-8.1563132385219547E-2</v>
      </c>
      <c r="F15" s="112">
        <f>'23''24''_Monthly_Return'!N11</f>
        <v>-3.6800103329251682E-2</v>
      </c>
      <c r="G15" s="112">
        <f>'23''24''_Monthly_Return'!O11</f>
        <v>-2.3498617925296474E-2</v>
      </c>
      <c r="H15" s="112">
        <f>'23''24''_Monthly_Return'!P11</f>
        <v>-2.4898203562203639E-2</v>
      </c>
      <c r="I15" s="112">
        <f>'23''24''_Monthly_Return'!Q11</f>
        <v>-8.6044868700359392E-2</v>
      </c>
      <c r="J15" s="112">
        <f>'23''24''_Monthly_Return'!R11</f>
        <v>1.5541044977221058E-2</v>
      </c>
      <c r="K15" s="113">
        <f>'23''24''_Monthly_Return'!S11</f>
        <v>-7.6742952488506613E-2</v>
      </c>
    </row>
    <row r="16" spans="2:38" x14ac:dyDescent="0.5">
      <c r="B16" s="162"/>
      <c r="C16" s="132" t="s">
        <v>111</v>
      </c>
      <c r="D16" s="112">
        <f>'23''24''_Monthly_Return'!L12</f>
        <v>-4.8913014623510526E-2</v>
      </c>
      <c r="E16" s="112">
        <f>'23''24''_Monthly_Return'!M12</f>
        <v>1.6678736112400581E-2</v>
      </c>
      <c r="F16" s="112">
        <f>'23''24''_Monthly_Return'!N12</f>
        <v>7.4750889706788545E-2</v>
      </c>
      <c r="G16" s="112">
        <f>'23''24''_Monthly_Return'!O12</f>
        <v>-0.13941104250407343</v>
      </c>
      <c r="H16" s="112">
        <f>'23''24''_Monthly_Return'!P12</f>
        <v>0.24791084614379735</v>
      </c>
      <c r="I16" s="112">
        <f>'23''24''_Monthly_Return'!Q12</f>
        <v>8.544300282072774E-2</v>
      </c>
      <c r="J16" s="112">
        <f>'23''24''_Monthly_Return'!R12</f>
        <v>-3.2588131596313678E-2</v>
      </c>
      <c r="K16" s="113">
        <f>'23''24''_Monthly_Return'!S12</f>
        <v>-1.2097522443034279E-2</v>
      </c>
    </row>
    <row r="17" spans="2:11" x14ac:dyDescent="0.5">
      <c r="B17" s="163"/>
      <c r="C17" s="132" t="s">
        <v>112</v>
      </c>
      <c r="D17" s="112">
        <f>'23''24''_Monthly_Return'!L13</f>
        <v>5.761898603628559E-2</v>
      </c>
      <c r="E17" s="112">
        <f>'23''24''_Monthly_Return'!M13</f>
        <v>5.5472624549214852E-2</v>
      </c>
      <c r="F17" s="112">
        <f>'23''24''_Monthly_Return'!N13</f>
        <v>1.7001614738602334E-2</v>
      </c>
      <c r="G17" s="112">
        <f>'23''24''_Monthly_Return'!O13</f>
        <v>0.15898495947475735</v>
      </c>
      <c r="H17" s="112">
        <f>'23''24''_Monthly_Return'!P13</f>
        <v>0.11495544382006398</v>
      </c>
      <c r="I17" s="112">
        <f>'23''24''_Monthly_Return'!Q13</f>
        <v>0.18148686853153526</v>
      </c>
      <c r="J17" s="112">
        <f>'23''24''_Monthly_Return'!R13</f>
        <v>4.4921709717314264E-3</v>
      </c>
      <c r="K17" s="113">
        <f>'23''24''_Monthly_Return'!S13</f>
        <v>4.6810121577752543E-2</v>
      </c>
    </row>
    <row r="18" spans="2:11" x14ac:dyDescent="0.5">
      <c r="B18" s="161">
        <v>2024</v>
      </c>
      <c r="C18" s="132" t="s">
        <v>101</v>
      </c>
      <c r="D18" s="112">
        <f>'23''24''_Monthly_Return'!L14</f>
        <v>5.9883024139068632E-2</v>
      </c>
      <c r="E18" s="112">
        <f>'23''24''_Monthly_Return'!M14</f>
        <v>-2.7246674460458108E-2</v>
      </c>
      <c r="F18" s="112">
        <f>'23''24''_Monthly_Return'!N14</f>
        <v>-3.6441930631838731E-2</v>
      </c>
      <c r="G18" s="112">
        <f>'23''24''_Monthly_Return'!O14</f>
        <v>2.5022395207398324E-2</v>
      </c>
      <c r="H18" s="112">
        <f>'23''24''_Monthly_Return'!P14</f>
        <v>5.0050123445022467E-3</v>
      </c>
      <c r="I18" s="112">
        <f>'23''24''_Monthly_Return'!Q14</f>
        <v>3.6397346823177787E-2</v>
      </c>
      <c r="J18" s="112">
        <f>'23''24''_Monthly_Return'!R14</f>
        <v>-4.8237315045209006E-2</v>
      </c>
      <c r="K18" s="113">
        <f>'23''24''_Monthly_Return'!S14</f>
        <v>-9.4339413973657631E-3</v>
      </c>
    </row>
    <row r="19" spans="2:11" x14ac:dyDescent="0.5">
      <c r="B19" s="162"/>
      <c r="C19" s="132" t="s">
        <v>102</v>
      </c>
      <c r="D19" s="112">
        <f>'23''24''_Monthly_Return'!L15</f>
        <v>5.5225193726468676E-2</v>
      </c>
      <c r="E19" s="112">
        <f>'23''24''_Monthly_Return'!M15</f>
        <v>-5.9850562350397063E-3</v>
      </c>
      <c r="F19" s="112">
        <f>'23''24''_Monthly_Return'!N15</f>
        <v>3.3122963373321407E-2</v>
      </c>
      <c r="G19" s="112">
        <f>'23''24''_Monthly_Return'!O15</f>
        <v>-3.8360961263975812E-2</v>
      </c>
      <c r="H19" s="112">
        <f>'23''24''_Monthly_Return'!P15</f>
        <v>0.2254316183438404</v>
      </c>
      <c r="I19" s="112">
        <f>'23''24''_Monthly_Return'!Q15</f>
        <v>-9.7619027373114356E-2</v>
      </c>
      <c r="J19" s="112">
        <f>'23''24''_Monthly_Return'!R15</f>
        <v>4.1947832404263937E-3</v>
      </c>
      <c r="K19" s="113">
        <f>'23''24''_Monthly_Return'!S15</f>
        <v>-4.9091196159632845E-2</v>
      </c>
    </row>
    <row r="20" spans="2:11" x14ac:dyDescent="0.5">
      <c r="B20" s="162"/>
      <c r="C20" s="132" t="s">
        <v>103</v>
      </c>
      <c r="D20" s="112">
        <f>'23''24''_Monthly_Return'!L16</f>
        <v>8.6553841982057594E-2</v>
      </c>
      <c r="E20" s="112">
        <f>'23''24''_Monthly_Return'!M16</f>
        <v>7.3229023532489119E-3</v>
      </c>
      <c r="F20" s="112">
        <f>'23''24''_Monthly_Return'!N16</f>
        <v>0.1786259078001429</v>
      </c>
      <c r="G20" s="112">
        <f>'23''24''_Monthly_Return'!O16</f>
        <v>-0.12466008462748367</v>
      </c>
      <c r="H20" s="112">
        <f>'23''24''_Monthly_Return'!P16</f>
        <v>0.15605531390933783</v>
      </c>
      <c r="I20" s="112">
        <f>'23''24''_Monthly_Return'!Q16</f>
        <v>-2.9683478036758429E-2</v>
      </c>
      <c r="J20" s="112">
        <f>'23''24''_Monthly_Return'!R16</f>
        <v>6.8376095555766458E-2</v>
      </c>
      <c r="K20" s="113">
        <f>'23''24''_Monthly_Return'!S16</f>
        <v>6.9618316129347879E-2</v>
      </c>
    </row>
    <row r="21" spans="2:11" x14ac:dyDescent="0.5">
      <c r="B21" s="162"/>
      <c r="C21" s="132" t="s">
        <v>104</v>
      </c>
      <c r="D21" s="112">
        <f>'23''24''_Monthly_Return'!L17</f>
        <v>-1.2088266879687042E-2</v>
      </c>
      <c r="E21" s="112">
        <f>'23''24''_Monthly_Return'!M17</f>
        <v>0.1237480831700629</v>
      </c>
      <c r="F21" s="112">
        <f>'23''24''_Monthly_Return'!N17</f>
        <v>6.7079838841971988E-3</v>
      </c>
      <c r="G21" s="112">
        <f>'23''24''_Monthly_Return'!O17</f>
        <v>1.6053839143272484E-2</v>
      </c>
      <c r="H21" s="112">
        <f>'23''24''_Monthly_Return'!P17</f>
        <v>-3.187258832519798E-2</v>
      </c>
      <c r="I21" s="112">
        <f>'23''24''_Monthly_Return'!Q17</f>
        <v>-1.4955787206195668E-2</v>
      </c>
      <c r="J21" s="112">
        <f>'23''24''_Monthly_Return'!R17</f>
        <v>9.0666607384648185E-2</v>
      </c>
      <c r="K21" s="113">
        <f>'23''24''_Monthly_Return'!S17</f>
        <v>0.12961229355854548</v>
      </c>
    </row>
    <row r="22" spans="2:11" x14ac:dyDescent="0.5">
      <c r="B22" s="162"/>
      <c r="C22" s="132" t="s">
        <v>105</v>
      </c>
      <c r="D22" s="112">
        <f>'23''24''_Monthly_Return'!L18</f>
        <v>4.4261103745852348E-2</v>
      </c>
      <c r="E22" s="112">
        <f>'23''24''_Monthly_Return'!M18</f>
        <v>1.3790893794308583E-3</v>
      </c>
      <c r="F22" s="112">
        <f>'23''24''_Monthly_Return'!N18</f>
        <v>5.5341051397479989E-2</v>
      </c>
      <c r="G22" s="112">
        <f>'23''24''_Monthly_Return'!O18</f>
        <v>0.17431201910608324</v>
      </c>
      <c r="H22" s="112">
        <f>'23''24''_Monthly_Return'!P18</f>
        <v>9.7555074165486366E-2</v>
      </c>
      <c r="I22" s="112">
        <f>'23''24''_Monthly_Return'!Q18</f>
        <v>5.7280908082958257E-2</v>
      </c>
      <c r="J22" s="112">
        <f>'23''24''_Monthly_Return'!R18</f>
        <v>-1.7988052823834585E-2</v>
      </c>
      <c r="K22" s="113">
        <f>'23''24''_Monthly_Return'!S18</f>
        <v>1.0611905779919929E-2</v>
      </c>
    </row>
    <row r="23" spans="2:11" x14ac:dyDescent="0.5">
      <c r="B23" s="162"/>
      <c r="C23" s="132" t="s">
        <v>106</v>
      </c>
      <c r="D23" s="112">
        <f>'23''24''_Monthly_Return'!L19</f>
        <v>-5.172422261922973E-2</v>
      </c>
      <c r="E23" s="112">
        <f>'23''24''_Monthly_Return'!M19</f>
        <v>-1.7949342699138251E-2</v>
      </c>
      <c r="F23" s="112">
        <f>'23''24''_Monthly_Return'!N19</f>
        <v>-0.1146340953172655</v>
      </c>
      <c r="G23" s="112">
        <f>'23''24''_Monthly_Return'!O19</f>
        <v>-8.1597305586145183E-2</v>
      </c>
      <c r="H23" s="112">
        <f>'23''24''_Monthly_Return'!P19</f>
        <v>7.4988994182736864E-3</v>
      </c>
      <c r="I23" s="112">
        <f>'23''24''_Monthly_Return'!Q19</f>
        <v>-4.4386411323413651E-2</v>
      </c>
      <c r="J23" s="112">
        <f>'23''24''_Monthly_Return'!R19</f>
        <v>8.0028172695846486E-3</v>
      </c>
      <c r="K23" s="113">
        <f>'23''24''_Monthly_Return'!S19</f>
        <v>1.3617621658194716E-2</v>
      </c>
    </row>
    <row r="24" spans="2:11" x14ac:dyDescent="0.5">
      <c r="B24" s="162"/>
      <c r="C24" s="132" t="s">
        <v>107</v>
      </c>
      <c r="D24" s="112">
        <f>'23''24''_Monthly_Return'!L20</f>
        <v>-1.7424144040947706E-2</v>
      </c>
      <c r="E24" s="112">
        <f>'23''24''_Monthly_Return'!M20</f>
        <v>2.9390201349007179E-2</v>
      </c>
      <c r="F24" s="112">
        <f>'23''24''_Monthly_Return'!N20</f>
        <v>2.4793338394273716E-2</v>
      </c>
      <c r="G24" s="112">
        <f>'23''24''_Monthly_Return'!O20</f>
        <v>3.7807218055353219E-2</v>
      </c>
      <c r="H24" s="112">
        <f>'23''24''_Monthly_Return'!P20</f>
        <v>-1.5761818089738058E-2</v>
      </c>
      <c r="I24" s="112">
        <f>'23''24''_Monthly_Return'!Q20</f>
        <v>1.9808738953792204E-2</v>
      </c>
      <c r="J24" s="112">
        <f>'23''24''_Monthly_Return'!R20</f>
        <v>2.1171127899097474E-3</v>
      </c>
      <c r="K24" s="113">
        <f>'23''24''_Monthly_Return'!S20</f>
        <v>9.7114977651302135E-4</v>
      </c>
    </row>
    <row r="25" spans="2:11" x14ac:dyDescent="0.5">
      <c r="B25" s="162"/>
      <c r="C25" s="132" t="s">
        <v>108</v>
      </c>
      <c r="D25" s="112">
        <f>'23''24''_Monthly_Return'!L21</f>
        <v>5.0886618776472388E-2</v>
      </c>
      <c r="E25" s="112">
        <f>'23''24''_Monthly_Return'!M21</f>
        <v>-5.2872382070855352E-2</v>
      </c>
      <c r="F25" s="112">
        <f>'23''24''_Monthly_Return'!N21</f>
        <v>4.0322501239002323E-3</v>
      </c>
      <c r="G25" s="112">
        <f>'23''24''_Monthly_Return'!O21</f>
        <v>7.2859586984431179E-3</v>
      </c>
      <c r="H25" s="112">
        <f>'23''24''_Monthly_Return'!P21</f>
        <v>0.1040925047069934</v>
      </c>
      <c r="I25" s="112">
        <f>'23''24''_Monthly_Return'!Q21</f>
        <v>1.6744839455121504E-2</v>
      </c>
      <c r="J25" s="112">
        <f>'23''24''_Monthly_Return'!R21</f>
        <v>-5.5985865179980637E-2</v>
      </c>
      <c r="K25" s="113">
        <f>'23''24''_Monthly_Return'!S21</f>
        <v>7.3319260519407348E-2</v>
      </c>
    </row>
    <row r="26" spans="2:11" x14ac:dyDescent="0.5">
      <c r="B26" s="162"/>
      <c r="C26" s="132" t="s">
        <v>109</v>
      </c>
      <c r="D26" s="112">
        <f>'23''24''_Monthly_Return'!L22</f>
        <v>-9.2076378643289797E-2</v>
      </c>
      <c r="E26" s="112">
        <f>'23''24''_Monthly_Return'!M22</f>
        <v>3.7497359502155544E-3</v>
      </c>
      <c r="F26" s="112">
        <f>'23''24''_Monthly_Return'!N22</f>
        <v>2.1419076325011447E-2</v>
      </c>
      <c r="G26" s="112">
        <f>'23''24''_Monthly_Return'!O22</f>
        <v>-0.20162746637254025</v>
      </c>
      <c r="H26" s="112">
        <f>'23''24''_Monthly_Return'!P22</f>
        <v>6.2046751960243687E-2</v>
      </c>
      <c r="I26" s="112">
        <f>'23''24''_Monthly_Return'!Q22</f>
        <v>-2.3056758934991772E-2</v>
      </c>
      <c r="J26" s="112">
        <f>'23''24''_Monthly_Return'!R22</f>
        <v>-9.5486767436326198E-2</v>
      </c>
      <c r="K26" s="113">
        <f>'23''24''_Monthly_Return'!S22</f>
        <v>-0.12701520349505632</v>
      </c>
    </row>
    <row r="27" spans="2:11" x14ac:dyDescent="0.5">
      <c r="B27" s="162"/>
      <c r="C27" s="132" t="s">
        <v>110</v>
      </c>
      <c r="D27" s="112">
        <f>'23''24''_Monthly_Return'!L23</f>
        <v>1.0195698247664807E-2</v>
      </c>
      <c r="E27" s="112">
        <f>'23''24''_Monthly_Return'!M23</f>
        <v>6.3508652936690668E-2</v>
      </c>
      <c r="F27" s="112">
        <f>'23''24''_Monthly_Return'!N23</f>
        <v>-1.703808000880733E-2</v>
      </c>
      <c r="G27" s="112">
        <f>'23''24''_Monthly_Return'!O23</f>
        <v>-0.1538348086573269</v>
      </c>
      <c r="H27" s="112">
        <f>'23''24''_Monthly_Return'!P23</f>
        <v>1.5553908107847129E-2</v>
      </c>
      <c r="I27" s="112">
        <f>'23''24''_Monthly_Return'!Q23</f>
        <v>-0.17180782855155124</v>
      </c>
      <c r="J27" s="112">
        <f>'23''24''_Monthly_Return'!R23</f>
        <v>6.3298971168948254E-2</v>
      </c>
      <c r="K27" s="113">
        <f>'23''24''_Monthly_Return'!S23</f>
        <v>-4.7117728325110839E-2</v>
      </c>
    </row>
    <row r="28" spans="2:11" x14ac:dyDescent="0.5">
      <c r="B28" s="162"/>
      <c r="C28" s="132" t="s">
        <v>111</v>
      </c>
      <c r="D28" s="112">
        <f>'23''24''_Monthly_Return'!L24</f>
        <v>-1.8400027581386102E-2</v>
      </c>
      <c r="E28" s="112">
        <f>'23''24''_Monthly_Return'!M24</f>
        <v>2.9618234379054635E-2</v>
      </c>
      <c r="F28" s="112">
        <f>'23''24''_Monthly_Return'!N24</f>
        <v>-2.7999945301478542E-2</v>
      </c>
      <c r="G28" s="112">
        <f>'23''24''_Monthly_Return'!O24</f>
        <v>3.8940628970904889E-2</v>
      </c>
      <c r="H28" s="112">
        <f>'23''24''_Monthly_Return'!P24</f>
        <v>4.3332052256532611E-2</v>
      </c>
      <c r="I28" s="112">
        <f>'23''24''_Monthly_Return'!Q24</f>
        <v>4.5602614930073684E-2</v>
      </c>
      <c r="J28" s="112">
        <f>'23''24''_Monthly_Return'!R24</f>
        <v>-1.8227672043942919E-2</v>
      </c>
      <c r="K28" s="113">
        <f>'23''24''_Monthly_Return'!S24</f>
        <v>-3.8942238588071082E-2</v>
      </c>
    </row>
    <row r="29" spans="2:11" x14ac:dyDescent="0.5">
      <c r="B29" s="163"/>
      <c r="C29" s="138" t="s">
        <v>113</v>
      </c>
      <c r="D29" s="116">
        <f>'23''24''_Monthly_Return'!L25</f>
        <v>-6.6829612169471919E-2</v>
      </c>
      <c r="E29" s="116">
        <f>'23''24''_Monthly_Return'!M25</f>
        <v>6.6875809842230835E-2</v>
      </c>
      <c r="F29" s="116">
        <f>'23''24''_Monthly_Return'!N25</f>
        <v>0</v>
      </c>
      <c r="G29" s="116">
        <f>'23''24''_Monthly_Return'!O25</f>
        <v>2.5773195876288659E-3</v>
      </c>
      <c r="H29" s="116">
        <f>'23''24''_Monthly_Return'!P25</f>
        <v>2.1124328841752645E-2</v>
      </c>
      <c r="I29" s="116">
        <f>'23''24''_Monthly_Return'!Q25</f>
        <v>-6.697820588247598E-2</v>
      </c>
      <c r="J29" s="116">
        <f>'23''24''_Monthly_Return'!R25</f>
        <v>-3.5354484764806106E-2</v>
      </c>
      <c r="K29" s="117">
        <f>'23''24''_Monthly_Return'!S25</f>
        <v>-1.9223519502025194E-2</v>
      </c>
    </row>
    <row r="30" spans="2:11" x14ac:dyDescent="0.5">
      <c r="D30" s="112"/>
    </row>
    <row r="31" spans="2:11" ht="31.2" x14ac:dyDescent="0.6">
      <c r="B31" s="139"/>
      <c r="C31" s="140"/>
      <c r="D31" s="141" t="s">
        <v>86</v>
      </c>
      <c r="E31" s="141"/>
      <c r="F31" s="141"/>
      <c r="G31" s="141"/>
      <c r="H31" s="141"/>
      <c r="I31" s="141"/>
      <c r="J31" s="141"/>
      <c r="K31" s="142"/>
    </row>
    <row r="32" spans="2:11" x14ac:dyDescent="0.5">
      <c r="B32" s="143" t="s">
        <v>87</v>
      </c>
      <c r="C32" s="144" t="s">
        <v>2</v>
      </c>
      <c r="D32" s="125" t="s">
        <v>20</v>
      </c>
      <c r="E32" s="145" t="s">
        <v>27</v>
      </c>
      <c r="F32" s="145" t="s">
        <v>21</v>
      </c>
      <c r="G32" s="145" t="s">
        <v>22</v>
      </c>
      <c r="H32" s="145" t="s">
        <v>23</v>
      </c>
      <c r="I32" s="145" t="s">
        <v>24</v>
      </c>
      <c r="J32" s="145" t="s">
        <v>25</v>
      </c>
      <c r="K32" s="146" t="s">
        <v>26</v>
      </c>
    </row>
    <row r="33" spans="2:11" x14ac:dyDescent="0.5">
      <c r="B33" s="126" cm="1">
        <f t="array" ref="B33:B40">TRANSPOSE(D1:K1)</f>
        <v>0.19634388720834214</v>
      </c>
      <c r="C33" s="125" t="s">
        <v>20</v>
      </c>
      <c r="D33" s="107">
        <f>CORREL($D$6:$D$29, D6:D29)</f>
        <v>0.99999999999999989</v>
      </c>
      <c r="E33" s="108">
        <f t="shared" ref="E33:K33" si="11">CORREL($D$6:$D$29, E6:E29)</f>
        <v>-0.47561065693648535</v>
      </c>
      <c r="F33" s="108">
        <f t="shared" si="11"/>
        <v>0.10767860754363796</v>
      </c>
      <c r="G33" s="108">
        <f t="shared" si="11"/>
        <v>0.19775923789898794</v>
      </c>
      <c r="H33" s="108">
        <f t="shared" si="11"/>
        <v>0.2605309851472733</v>
      </c>
      <c r="I33" s="108">
        <f t="shared" si="11"/>
        <v>0.26936722593797341</v>
      </c>
      <c r="J33" s="108">
        <f t="shared" si="11"/>
        <v>0.25574862418131722</v>
      </c>
      <c r="K33" s="109">
        <f t="shared" si="11"/>
        <v>0.21807876565479212</v>
      </c>
    </row>
    <row r="34" spans="2:11" x14ac:dyDescent="0.5">
      <c r="B34" s="130">
        <v>0.23418518468366312</v>
      </c>
      <c r="C34" s="129" t="s">
        <v>27</v>
      </c>
      <c r="D34" s="111">
        <f>CORREL($E$6:$E$29, D6:D29)</f>
        <v>-0.47561065693648535</v>
      </c>
      <c r="E34" s="112">
        <f t="shared" ref="E34:K34" si="12">CORREL($E$6:$E$29, E6:E29)</f>
        <v>1.0000000000000002</v>
      </c>
      <c r="F34" s="112">
        <f t="shared" si="12"/>
        <v>0.43741834405083208</v>
      </c>
      <c r="G34" s="112">
        <f t="shared" si="12"/>
        <v>1.5095849956240782E-2</v>
      </c>
      <c r="H34" s="112">
        <f t="shared" si="12"/>
        <v>-6.5772368165523286E-3</v>
      </c>
      <c r="I34" s="112">
        <f t="shared" si="12"/>
        <v>-0.23870601313187859</v>
      </c>
      <c r="J34" s="112">
        <f t="shared" si="12"/>
        <v>0.49713101241144525</v>
      </c>
      <c r="K34" s="113">
        <f t="shared" si="12"/>
        <v>0.16171302614141864</v>
      </c>
    </row>
    <row r="35" spans="2:11" x14ac:dyDescent="0.5">
      <c r="B35" s="130">
        <v>0.26223324504716572</v>
      </c>
      <c r="C35" s="129" t="s">
        <v>21</v>
      </c>
      <c r="D35" s="111">
        <f>CORREL($F$6:$F$29,D6:D29)</f>
        <v>0.10767860754363796</v>
      </c>
      <c r="E35" s="112">
        <f t="shared" ref="E35:K35" si="13">CORREL($F$6:$F$29,E6:E29)</f>
        <v>0.43741834405083208</v>
      </c>
      <c r="F35" s="112">
        <f t="shared" si="13"/>
        <v>1</v>
      </c>
      <c r="G35" s="112">
        <f t="shared" si="13"/>
        <v>-8.9143847944653076E-2</v>
      </c>
      <c r="H35" s="112">
        <f t="shared" si="13"/>
        <v>0.60979452260769618</v>
      </c>
      <c r="I35" s="112">
        <f t="shared" si="13"/>
        <v>4.3292078170236913E-2</v>
      </c>
      <c r="J35" s="112">
        <f t="shared" si="13"/>
        <v>0.38533902355016414</v>
      </c>
      <c r="K35" s="113">
        <f t="shared" si="13"/>
        <v>2.906791400159945E-2</v>
      </c>
    </row>
    <row r="36" spans="2:11" x14ac:dyDescent="0.5">
      <c r="B36" s="130">
        <v>0.30992315617553534</v>
      </c>
      <c r="C36" s="129" t="s">
        <v>22</v>
      </c>
      <c r="D36" s="111">
        <f>CORREL($G$6:$G$29, D6:D29)</f>
        <v>0.19775923789898794</v>
      </c>
      <c r="E36" s="112">
        <f t="shared" ref="E36:K36" si="14">CORREL($G$6:$G$29, E6:E29)</f>
        <v>1.5095849956240782E-2</v>
      </c>
      <c r="F36" s="112">
        <f t="shared" si="14"/>
        <v>-8.9143847944653076E-2</v>
      </c>
      <c r="G36" s="112">
        <f t="shared" si="14"/>
        <v>0.99999999999999989</v>
      </c>
      <c r="H36" s="112">
        <f t="shared" si="14"/>
        <v>-0.11639715112135388</v>
      </c>
      <c r="I36" s="112">
        <f t="shared" si="14"/>
        <v>0.33451432941472725</v>
      </c>
      <c r="J36" s="112">
        <f t="shared" si="14"/>
        <v>-0.15698589119713335</v>
      </c>
      <c r="K36" s="113">
        <f t="shared" si="14"/>
        <v>0.31121991708817209</v>
      </c>
    </row>
    <row r="37" spans="2:11" x14ac:dyDescent="0.5">
      <c r="B37" s="130">
        <v>0.37282276938795195</v>
      </c>
      <c r="C37" s="129" t="s">
        <v>23</v>
      </c>
      <c r="D37" s="111">
        <f>CORREL($H$6:$H$29, D6:D29)</f>
        <v>0.2605309851472733</v>
      </c>
      <c r="E37" s="112">
        <f t="shared" ref="E37:K37" si="15">CORREL($H$6:$H$29, E6:E29)</f>
        <v>-6.5772368165523286E-3</v>
      </c>
      <c r="F37" s="112">
        <f t="shared" si="15"/>
        <v>0.60979452260769618</v>
      </c>
      <c r="G37" s="112">
        <f t="shared" si="15"/>
        <v>-0.11639715112135388</v>
      </c>
      <c r="H37" s="112">
        <f t="shared" si="15"/>
        <v>0.99999999999999989</v>
      </c>
      <c r="I37" s="112">
        <f t="shared" si="15"/>
        <v>0.37624748430098992</v>
      </c>
      <c r="J37" s="112">
        <f t="shared" si="15"/>
        <v>0.14059523997179812</v>
      </c>
      <c r="K37" s="113">
        <f t="shared" si="15"/>
        <v>-5.1947131915648211E-2</v>
      </c>
    </row>
    <row r="38" spans="2:11" x14ac:dyDescent="0.5">
      <c r="B38" s="130">
        <v>0.35412735997081979</v>
      </c>
      <c r="C38" s="129" t="s">
        <v>24</v>
      </c>
      <c r="D38" s="111">
        <f>CORREL($I$6:$I$29, D6:D29)</f>
        <v>0.26936722593797341</v>
      </c>
      <c r="E38" s="112">
        <f t="shared" ref="E38:K38" si="16">CORREL($I$6:$I$29, E6:E29)</f>
        <v>-0.23870601313187859</v>
      </c>
      <c r="F38" s="112">
        <f t="shared" si="16"/>
        <v>4.3292078170236913E-2</v>
      </c>
      <c r="G38" s="112">
        <f t="shared" si="16"/>
        <v>0.33451432941472725</v>
      </c>
      <c r="H38" s="112">
        <f t="shared" si="16"/>
        <v>0.37624748430098992</v>
      </c>
      <c r="I38" s="112">
        <f t="shared" si="16"/>
        <v>1</v>
      </c>
      <c r="J38" s="112">
        <f t="shared" si="16"/>
        <v>-0.28589460986071114</v>
      </c>
      <c r="K38" s="113">
        <f t="shared" si="16"/>
        <v>0.29495689628504934</v>
      </c>
    </row>
    <row r="39" spans="2:11" x14ac:dyDescent="0.5">
      <c r="B39" s="130">
        <v>0.19010921627214136</v>
      </c>
      <c r="C39" s="129" t="s">
        <v>25</v>
      </c>
      <c r="D39" s="111">
        <f>CORREL($J$6:$J$29, D6:D29)</f>
        <v>0.25574862418131722</v>
      </c>
      <c r="E39" s="112">
        <f t="shared" ref="E39:K39" si="17">CORREL($J$6:$J$29, E6:E29)</f>
        <v>0.49713101241144525</v>
      </c>
      <c r="F39" s="112">
        <f t="shared" si="17"/>
        <v>0.38533902355016414</v>
      </c>
      <c r="G39" s="112">
        <f t="shared" si="17"/>
        <v>-0.15698589119713335</v>
      </c>
      <c r="H39" s="112">
        <f t="shared" si="17"/>
        <v>0.14059523997179812</v>
      </c>
      <c r="I39" s="112">
        <f t="shared" si="17"/>
        <v>-0.28589460986071114</v>
      </c>
      <c r="J39" s="112">
        <f t="shared" si="17"/>
        <v>1</v>
      </c>
      <c r="K39" s="113">
        <f t="shared" si="17"/>
        <v>0.35174930010075678</v>
      </c>
    </row>
    <row r="40" spans="2:11" x14ac:dyDescent="0.5">
      <c r="B40" s="134">
        <v>0.19158110705774081</v>
      </c>
      <c r="C40" s="133" t="s">
        <v>26</v>
      </c>
      <c r="D40" s="115">
        <f>CORREL($K$6:$K$29, D6:D29)</f>
        <v>0.21807876565479212</v>
      </c>
      <c r="E40" s="116">
        <f t="shared" ref="E40:K40" si="18">CORREL($K$6:$K$29, E6:E29)</f>
        <v>0.16171302614141864</v>
      </c>
      <c r="F40" s="116">
        <f t="shared" si="18"/>
        <v>2.906791400159945E-2</v>
      </c>
      <c r="G40" s="116">
        <f t="shared" si="18"/>
        <v>0.31121991708817209</v>
      </c>
      <c r="H40" s="116">
        <f t="shared" si="18"/>
        <v>-5.1947131915648211E-2</v>
      </c>
      <c r="I40" s="116">
        <f t="shared" si="18"/>
        <v>0.29495689628504934</v>
      </c>
      <c r="J40" s="116">
        <f t="shared" si="18"/>
        <v>0.35174930010075678</v>
      </c>
      <c r="K40" s="117">
        <f t="shared" si="18"/>
        <v>1</v>
      </c>
    </row>
    <row r="42" spans="2:11" ht="31.2" x14ac:dyDescent="0.6">
      <c r="C42" s="139"/>
      <c r="D42" s="141" t="s">
        <v>88</v>
      </c>
      <c r="E42" s="141"/>
      <c r="F42" s="141"/>
      <c r="G42" s="141"/>
      <c r="H42" s="141"/>
      <c r="I42" s="141"/>
      <c r="J42" s="141"/>
      <c r="K42" s="142"/>
    </row>
    <row r="43" spans="2:11" x14ac:dyDescent="0.5">
      <c r="C43" s="144" t="s">
        <v>2</v>
      </c>
      <c r="D43" s="125" t="s">
        <v>20</v>
      </c>
      <c r="E43" s="145" t="s">
        <v>27</v>
      </c>
      <c r="F43" s="145" t="s">
        <v>21</v>
      </c>
      <c r="G43" s="145" t="s">
        <v>22</v>
      </c>
      <c r="H43" s="145" t="s">
        <v>23</v>
      </c>
      <c r="I43" s="145" t="s">
        <v>24</v>
      </c>
      <c r="J43" s="145" t="s">
        <v>25</v>
      </c>
      <c r="K43" s="146" t="s">
        <v>26</v>
      </c>
    </row>
    <row r="44" spans="2:11" x14ac:dyDescent="0.5">
      <c r="C44" s="127" t="s">
        <v>20</v>
      </c>
      <c r="D44" s="107" cm="1">
        <f t="array" ref="D44:K51">MMULT(B33:B40,TRANSPOSE(B33:B40))*D33:K40</f>
        <v>3.8550922044082177E-2</v>
      </c>
      <c r="E44" s="108">
        <v>-2.1868972518983943E-2</v>
      </c>
      <c r="F44" s="108">
        <v>5.5441448053377435E-3</v>
      </c>
      <c r="G44" s="108">
        <v>1.2033949670302269E-2</v>
      </c>
      <c r="H44" s="108">
        <v>1.9071251557441018E-2</v>
      </c>
      <c r="I44" s="108">
        <v>1.8729303204025584E-2</v>
      </c>
      <c r="J44" s="108">
        <v>9.5462732738389264E-3</v>
      </c>
      <c r="K44" s="109">
        <v>8.2032027135211169E-3</v>
      </c>
    </row>
    <row r="45" spans="2:11" x14ac:dyDescent="0.5">
      <c r="C45" s="131" t="s">
        <v>27</v>
      </c>
      <c r="D45" s="111">
        <v>-2.1868972518983943E-2</v>
      </c>
      <c r="E45" s="112">
        <v>5.4842700725321415E-2</v>
      </c>
      <c r="F45" s="112">
        <v>2.6862359568184037E-2</v>
      </c>
      <c r="G45" s="112">
        <v>1.0956479069233237E-3</v>
      </c>
      <c r="H45" s="112">
        <v>-5.742557123441513E-4</v>
      </c>
      <c r="I45" s="112">
        <v>-1.9796219368889888E-2</v>
      </c>
      <c r="J45" s="112">
        <v>2.2132651447989544E-2</v>
      </c>
      <c r="K45" s="113">
        <v>7.2553288106966861E-3</v>
      </c>
    </row>
    <row r="46" spans="2:11" x14ac:dyDescent="0.5">
      <c r="C46" s="131" t="s">
        <v>21</v>
      </c>
      <c r="D46" s="111">
        <v>5.5441448053377435E-3</v>
      </c>
      <c r="E46" s="112">
        <v>2.6862359568184037E-2</v>
      </c>
      <c r="F46" s="112">
        <v>6.8766274807966862E-2</v>
      </c>
      <c r="G46" s="112">
        <v>-7.2449126238145487E-3</v>
      </c>
      <c r="H46" s="112">
        <v>5.9617491222346525E-2</v>
      </c>
      <c r="I46" s="112">
        <v>4.0202741083944574E-3</v>
      </c>
      <c r="J46" s="112">
        <v>1.9210289654485971E-2</v>
      </c>
      <c r="K46" s="113">
        <v>1.4603410535495827E-3</v>
      </c>
    </row>
    <row r="47" spans="2:11" x14ac:dyDescent="0.5">
      <c r="C47" s="131" t="s">
        <v>22</v>
      </c>
      <c r="D47" s="111">
        <v>1.2033949670302269E-2</v>
      </c>
      <c r="E47" s="112">
        <v>1.0956479069233237E-3</v>
      </c>
      <c r="F47" s="112">
        <v>-7.2449126238145487E-3</v>
      </c>
      <c r="G47" s="112">
        <v>9.6052362733805255E-2</v>
      </c>
      <c r="H47" s="112">
        <v>-1.3449272874461668E-2</v>
      </c>
      <c r="I47" s="112">
        <v>3.6713706696475161E-2</v>
      </c>
      <c r="J47" s="112">
        <v>-9.2494907069840902E-3</v>
      </c>
      <c r="K47" s="113">
        <v>1.8478813713648897E-2</v>
      </c>
    </row>
    <row r="48" spans="2:11" x14ac:dyDescent="0.5">
      <c r="C48" s="131" t="s">
        <v>23</v>
      </c>
      <c r="D48" s="111">
        <v>1.9071251557441018E-2</v>
      </c>
      <c r="E48" s="112">
        <v>-5.742557123441513E-4</v>
      </c>
      <c r="F48" s="112">
        <v>5.9617491222346525E-2</v>
      </c>
      <c r="G48" s="112">
        <v>-1.3449272874461668E-2</v>
      </c>
      <c r="H48" s="112">
        <v>0.13899681737410197</v>
      </c>
      <c r="I48" s="112">
        <v>4.9674729936915581E-2</v>
      </c>
      <c r="J48" s="112">
        <v>9.964975079512781E-3</v>
      </c>
      <c r="K48" s="113">
        <v>-3.7103653974142749E-3</v>
      </c>
    </row>
    <row r="49" spans="3:11" x14ac:dyDescent="0.5">
      <c r="C49" s="131" t="s">
        <v>24</v>
      </c>
      <c r="D49" s="111">
        <v>1.8729303204025584E-2</v>
      </c>
      <c r="E49" s="112">
        <v>-1.9796219368889888E-2</v>
      </c>
      <c r="F49" s="112">
        <v>4.0202741083944574E-3</v>
      </c>
      <c r="G49" s="112">
        <v>3.6713706696475161E-2</v>
      </c>
      <c r="H49" s="112">
        <v>4.9674729936915581E-2</v>
      </c>
      <c r="I49" s="112">
        <v>0.12540618707990259</v>
      </c>
      <c r="J49" s="112">
        <v>-1.9247247044109156E-2</v>
      </c>
      <c r="K49" s="113">
        <v>2.0011088607230013E-2</v>
      </c>
    </row>
    <row r="50" spans="3:11" x14ac:dyDescent="0.5">
      <c r="C50" s="131" t="s">
        <v>25</v>
      </c>
      <c r="D50" s="111">
        <v>9.5462732738389264E-3</v>
      </c>
      <c r="E50" s="112">
        <v>2.2132651447989544E-2</v>
      </c>
      <c r="F50" s="112">
        <v>1.9210289654485971E-2</v>
      </c>
      <c r="G50" s="112">
        <v>-9.2494907069840902E-3</v>
      </c>
      <c r="H50" s="112">
        <v>9.964975079512781E-3</v>
      </c>
      <c r="I50" s="112">
        <v>-1.9247247044109156E-2</v>
      </c>
      <c r="J50" s="112">
        <v>3.614151411160782E-2</v>
      </c>
      <c r="K50" s="113">
        <v>1.2811178783791293E-2</v>
      </c>
    </row>
    <row r="51" spans="3:11" x14ac:dyDescent="0.5">
      <c r="C51" s="135" t="s">
        <v>26</v>
      </c>
      <c r="D51" s="115">
        <v>8.2032027135211169E-3</v>
      </c>
      <c r="E51" s="116">
        <v>7.2553288106966861E-3</v>
      </c>
      <c r="F51" s="116">
        <v>1.4603410535495827E-3</v>
      </c>
      <c r="G51" s="116">
        <v>1.8478813713648897E-2</v>
      </c>
      <c r="H51" s="116">
        <v>-3.7103653974142749E-3</v>
      </c>
      <c r="I51" s="116">
        <v>2.0011088607230013E-2</v>
      </c>
      <c r="J51" s="116">
        <v>1.2811178783791293E-2</v>
      </c>
      <c r="K51" s="117">
        <v>3.6703320581469544E-2</v>
      </c>
    </row>
    <row r="58" spans="3:11" x14ac:dyDescent="0.5">
      <c r="H58" s="147"/>
    </row>
    <row r="59" spans="3:11" x14ac:dyDescent="0.5">
      <c r="H59" s="147"/>
    </row>
  </sheetData>
  <scenarios current="0">
    <scenario name="1" count="8" user="James Wang" comment="Created by James Wang on 6/15/2025">
      <inputCells r="T5" val="BA"/>
      <inputCells r="T6" val="HSBA"/>
      <inputCells r="T7" val="BNC"/>
      <inputCells r="T8" val="KNOS"/>
      <inputCells r="T9" val="RR"/>
      <inputCells r="T10" val="JDW"/>
      <inputCells r="T11" val="SHEL"/>
      <inputCells r="T12" val="AZN"/>
    </scenario>
  </scenarios>
  <mergeCells count="6">
    <mergeCell ref="B18:B29"/>
    <mergeCell ref="AH2:AL3"/>
    <mergeCell ref="M2:Q3"/>
    <mergeCell ref="T2:X3"/>
    <mergeCell ref="AA2:AE3"/>
    <mergeCell ref="B6:B17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DF2DD-57AA-499B-BA17-3EFF72451857}">
  <sheetPr>
    <tabColor theme="2" tint="-9.9978637043366805E-2"/>
  </sheetPr>
  <dimension ref="A1:I260"/>
  <sheetViews>
    <sheetView workbookViewId="0">
      <selection activeCell="C248" sqref="C248"/>
    </sheetView>
  </sheetViews>
  <sheetFormatPr defaultRowHeight="14.4" x14ac:dyDescent="0.3"/>
  <cols>
    <col min="1" max="1" width="18.109375" bestFit="1" customWidth="1"/>
  </cols>
  <sheetData>
    <row r="1" spans="1:9" x14ac:dyDescent="0.3">
      <c r="A1" s="4"/>
      <c r="B1" s="188" t="s">
        <v>29</v>
      </c>
      <c r="C1" s="188"/>
      <c r="D1" s="188"/>
      <c r="E1" s="188"/>
      <c r="F1" s="188"/>
      <c r="G1" s="188"/>
      <c r="H1" s="188"/>
      <c r="I1" s="188"/>
    </row>
    <row r="2" spans="1:9" x14ac:dyDescent="0.3">
      <c r="A2" s="4" t="s">
        <v>1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36</v>
      </c>
      <c r="I2" s="4" t="s">
        <v>37</v>
      </c>
    </row>
    <row r="3" spans="1:9" x14ac:dyDescent="0.3">
      <c r="A3" s="62">
        <v>44929</v>
      </c>
      <c r="B3">
        <v>11527.486328125</v>
      </c>
      <c r="C3">
        <v>861.663818359375</v>
      </c>
      <c r="D3">
        <v>251.08149719238281</v>
      </c>
      <c r="E3">
        <v>529.045654296875</v>
      </c>
      <c r="F3">
        <v>452.49530029296881</v>
      </c>
      <c r="G3">
        <v>1542.142578125</v>
      </c>
      <c r="H3">
        <v>98.901809692382813</v>
      </c>
      <c r="I3">
        <v>2365.115234375</v>
      </c>
    </row>
    <row r="4" spans="1:9" x14ac:dyDescent="0.3">
      <c r="A4" s="62">
        <v>44930</v>
      </c>
      <c r="B4">
        <v>11595.447265625</v>
      </c>
      <c r="C4">
        <v>849.47137451171875</v>
      </c>
      <c r="D4">
        <v>261.17471313476563</v>
      </c>
      <c r="E4">
        <v>542.623779296875</v>
      </c>
      <c r="F4">
        <v>466.4920654296875</v>
      </c>
      <c r="G4">
        <v>1548.13916015625</v>
      </c>
      <c r="H4">
        <v>101.3916015625</v>
      </c>
      <c r="I4">
        <v>2283.18017578125</v>
      </c>
    </row>
    <row r="5" spans="1:9" x14ac:dyDescent="0.3">
      <c r="A5" s="62">
        <v>44931</v>
      </c>
      <c r="B5">
        <v>11703.38671875</v>
      </c>
      <c r="C5">
        <v>847.07293701171875</v>
      </c>
      <c r="D5">
        <v>262.12405395507813</v>
      </c>
      <c r="E5">
        <v>564.3885498046875</v>
      </c>
      <c r="F5">
        <v>473.09054565429688</v>
      </c>
      <c r="G5">
        <v>1559.132934570312</v>
      </c>
      <c r="H5">
        <v>102.651496887207</v>
      </c>
      <c r="I5">
        <v>2309.65966796875</v>
      </c>
    </row>
    <row r="6" spans="1:9" x14ac:dyDescent="0.3">
      <c r="A6" s="62">
        <v>44932</v>
      </c>
      <c r="B6">
        <v>11775.3466796875</v>
      </c>
      <c r="C6">
        <v>857.26654052734375</v>
      </c>
      <c r="D6">
        <v>266.67105102539063</v>
      </c>
      <c r="E6">
        <v>567.68328857421875</v>
      </c>
      <c r="F6">
        <v>476.8896484375</v>
      </c>
      <c r="G6">
        <v>1556.134765625</v>
      </c>
      <c r="H6">
        <v>102.8914794921875</v>
      </c>
      <c r="I6">
        <v>2348.12890625</v>
      </c>
    </row>
    <row r="7" spans="1:9" x14ac:dyDescent="0.3">
      <c r="A7" s="62">
        <v>44935</v>
      </c>
      <c r="B7">
        <v>11729.3720703125</v>
      </c>
      <c r="C7">
        <v>834.68060302734375</v>
      </c>
      <c r="D7">
        <v>265.72164916992188</v>
      </c>
      <c r="E7">
        <v>562.29205322265625</v>
      </c>
      <c r="F7">
        <v>481.88848876953119</v>
      </c>
      <c r="G7">
        <v>1539.144165039062</v>
      </c>
      <c r="H7">
        <v>103.75140380859381</v>
      </c>
      <c r="I7">
        <v>2377.10595703125</v>
      </c>
    </row>
    <row r="8" spans="1:9" x14ac:dyDescent="0.3">
      <c r="A8" s="62">
        <v>44936</v>
      </c>
      <c r="B8">
        <v>11795.333984375</v>
      </c>
      <c r="C8">
        <v>838.87799072265625</v>
      </c>
      <c r="D8">
        <v>272.71697998046881</v>
      </c>
      <c r="E8">
        <v>563.19049072265625</v>
      </c>
      <c r="F8">
        <v>485.4876708984375</v>
      </c>
      <c r="G8">
        <v>1563.130859375</v>
      </c>
      <c r="H8">
        <v>101.0116271972656</v>
      </c>
      <c r="I8">
        <v>2374.60791015625</v>
      </c>
    </row>
    <row r="9" spans="1:9" x14ac:dyDescent="0.3">
      <c r="A9" s="62">
        <v>44937</v>
      </c>
      <c r="B9">
        <v>11627.4296875</v>
      </c>
      <c r="C9">
        <v>824.4869384765625</v>
      </c>
      <c r="D9">
        <v>268.22000122070313</v>
      </c>
      <c r="E9">
        <v>568.68170166015625</v>
      </c>
      <c r="F9">
        <v>483.0882568359375</v>
      </c>
      <c r="G9">
        <v>1417.2119140625</v>
      </c>
      <c r="H9">
        <v>102.5715026855469</v>
      </c>
      <c r="I9">
        <v>2404.08447265625</v>
      </c>
    </row>
    <row r="10" spans="1:9" x14ac:dyDescent="0.3">
      <c r="A10" s="62">
        <v>44938</v>
      </c>
      <c r="B10">
        <v>11441.53515625</v>
      </c>
      <c r="C10">
        <v>832.681884765625</v>
      </c>
      <c r="D10">
        <v>272.6669921875</v>
      </c>
      <c r="E10">
        <v>580.862060546875</v>
      </c>
      <c r="F10">
        <v>496.68508911132813</v>
      </c>
      <c r="G10">
        <v>1467.18408203125</v>
      </c>
      <c r="H10">
        <v>103.9913864135742</v>
      </c>
      <c r="I10">
        <v>2430.563232421875</v>
      </c>
    </row>
    <row r="11" spans="1:9" x14ac:dyDescent="0.3">
      <c r="A11" s="62">
        <v>44939</v>
      </c>
      <c r="B11">
        <v>11649.416015625</v>
      </c>
      <c r="C11">
        <v>832.2821044921875</v>
      </c>
      <c r="D11">
        <v>276.51443481445313</v>
      </c>
      <c r="E11">
        <v>590.24688720703125</v>
      </c>
      <c r="F11">
        <v>490.08663940429688</v>
      </c>
      <c r="G11">
        <v>1472.181274414062</v>
      </c>
      <c r="H11">
        <v>108.75099182128911</v>
      </c>
      <c r="I11">
        <v>2438.556640625</v>
      </c>
    </row>
    <row r="12" spans="1:9" x14ac:dyDescent="0.3">
      <c r="A12" s="62">
        <v>44942</v>
      </c>
      <c r="B12">
        <v>11669.4052734375</v>
      </c>
      <c r="C12">
        <v>831.08282470703125</v>
      </c>
      <c r="D12">
        <v>273.76629638671881</v>
      </c>
      <c r="E12">
        <v>595.13897705078125</v>
      </c>
      <c r="F12">
        <v>492.28607177734381</v>
      </c>
      <c r="G12">
        <v>1474.180297851562</v>
      </c>
      <c r="H12">
        <v>107.151123046875</v>
      </c>
      <c r="I12">
        <v>2423.568603515625</v>
      </c>
    </row>
    <row r="13" spans="1:9" x14ac:dyDescent="0.3">
      <c r="A13" s="62">
        <v>44943</v>
      </c>
      <c r="B13">
        <v>11593.4482421875</v>
      </c>
      <c r="C13">
        <v>837.878662109375</v>
      </c>
      <c r="D13">
        <v>274.06607055664063</v>
      </c>
      <c r="E13">
        <v>590.24688720703125</v>
      </c>
      <c r="F13">
        <v>471.49090576171881</v>
      </c>
      <c r="G13">
        <v>1477.178588867188</v>
      </c>
      <c r="H13">
        <v>108.531005859375</v>
      </c>
      <c r="I13">
        <v>2417.073974609375</v>
      </c>
    </row>
    <row r="14" spans="1:9" x14ac:dyDescent="0.3">
      <c r="A14" s="62">
        <v>44944</v>
      </c>
      <c r="B14">
        <v>11571.4619140625</v>
      </c>
      <c r="C14">
        <v>836.87933349609375</v>
      </c>
      <c r="D14">
        <v>273.51644897460938</v>
      </c>
      <c r="E14">
        <v>589.74774169921875</v>
      </c>
      <c r="F14">
        <v>473.29049682617188</v>
      </c>
      <c r="G14">
        <v>1488.172485351562</v>
      </c>
      <c r="H14">
        <v>108.2510299682617</v>
      </c>
      <c r="I14">
        <v>2401.586181640625</v>
      </c>
    </row>
    <row r="15" spans="1:9" x14ac:dyDescent="0.3">
      <c r="A15" s="62">
        <v>44945</v>
      </c>
      <c r="B15">
        <v>11413.55078125</v>
      </c>
      <c r="C15">
        <v>842.87554931640625</v>
      </c>
      <c r="D15">
        <v>266.87088012695313</v>
      </c>
      <c r="E15">
        <v>584.55609130859375</v>
      </c>
      <c r="F15">
        <v>460.89334106445313</v>
      </c>
      <c r="G15">
        <v>1472.181274414062</v>
      </c>
      <c r="H15">
        <v>105.0712966918945</v>
      </c>
      <c r="I15">
        <v>2358.62060546875</v>
      </c>
    </row>
    <row r="16" spans="1:9" x14ac:dyDescent="0.3">
      <c r="A16" s="62">
        <v>44946</v>
      </c>
      <c r="B16">
        <v>11193.6748046875</v>
      </c>
      <c r="C16">
        <v>852.66949462890625</v>
      </c>
      <c r="D16">
        <v>270.51846313476563</v>
      </c>
      <c r="E16">
        <v>591.64453125</v>
      </c>
      <c r="F16">
        <v>481.68853759765619</v>
      </c>
      <c r="G16">
        <v>1481.176391601562</v>
      </c>
      <c r="H16">
        <v>106.59116363525391</v>
      </c>
      <c r="I16">
        <v>2361.11865234375</v>
      </c>
    </row>
    <row r="17" spans="1:9" x14ac:dyDescent="0.3">
      <c r="A17" s="62">
        <v>44949</v>
      </c>
      <c r="B17">
        <v>11031.7666015625</v>
      </c>
      <c r="C17">
        <v>851.47015380859375</v>
      </c>
      <c r="D17">
        <v>271.36785888671881</v>
      </c>
      <c r="E17">
        <v>591.14532470703125</v>
      </c>
      <c r="F17">
        <v>476.08987426757813</v>
      </c>
      <c r="G17">
        <v>1494.169189453125</v>
      </c>
      <c r="H17">
        <v>108.191032409668</v>
      </c>
      <c r="I17">
        <v>2363.61669921875</v>
      </c>
    </row>
    <row r="18" spans="1:9" x14ac:dyDescent="0.3">
      <c r="A18" s="62">
        <v>44950</v>
      </c>
      <c r="B18">
        <v>10703.951171875</v>
      </c>
      <c r="C18">
        <v>858.4658203125</v>
      </c>
      <c r="D18">
        <v>273.56637573242188</v>
      </c>
      <c r="E18">
        <v>593.841064453125</v>
      </c>
      <c r="F18">
        <v>478.88919067382813</v>
      </c>
      <c r="G18">
        <v>1489.171875</v>
      </c>
      <c r="H18">
        <v>111.39076995849609</v>
      </c>
      <c r="I18">
        <v>2345.630859375</v>
      </c>
    </row>
    <row r="19" spans="1:9" x14ac:dyDescent="0.3">
      <c r="A19" s="62">
        <v>44951</v>
      </c>
      <c r="B19">
        <v>10803.8955078125</v>
      </c>
      <c r="C19">
        <v>844.4744873046875</v>
      </c>
      <c r="D19">
        <v>273.06674194335938</v>
      </c>
      <c r="E19">
        <v>597.53509521484375</v>
      </c>
      <c r="F19">
        <v>449.29605102539063</v>
      </c>
      <c r="G19">
        <v>1469.182983398438</v>
      </c>
      <c r="H19">
        <v>111.7107467651367</v>
      </c>
      <c r="I19">
        <v>2330.143310546875</v>
      </c>
    </row>
    <row r="20" spans="1:9" x14ac:dyDescent="0.3">
      <c r="A20" s="62">
        <v>44952</v>
      </c>
      <c r="B20">
        <v>10637.98828125</v>
      </c>
      <c r="C20">
        <v>857.066650390625</v>
      </c>
      <c r="D20">
        <v>279.16262817382813</v>
      </c>
      <c r="E20">
        <v>602.9263916015625</v>
      </c>
      <c r="F20">
        <v>446.8966064453125</v>
      </c>
      <c r="G20">
        <v>1488.172485351562</v>
      </c>
      <c r="H20">
        <v>113.47060394287109</v>
      </c>
      <c r="I20">
        <v>2339.635498046875</v>
      </c>
    </row>
    <row r="21" spans="1:9" x14ac:dyDescent="0.3">
      <c r="A21" s="62">
        <v>44953</v>
      </c>
      <c r="B21">
        <v>10616.0009765625</v>
      </c>
      <c r="C21">
        <v>850.87054443359375</v>
      </c>
      <c r="D21">
        <v>277.114013671875</v>
      </c>
      <c r="E21">
        <v>599.53192138671875</v>
      </c>
      <c r="F21">
        <v>467.8917236328125</v>
      </c>
      <c r="G21">
        <v>1487.173095703125</v>
      </c>
      <c r="H21">
        <v>110.1908645629883</v>
      </c>
      <c r="I21">
        <v>2368.61279296875</v>
      </c>
    </row>
    <row r="22" spans="1:9" x14ac:dyDescent="0.3">
      <c r="A22" s="62">
        <v>44956</v>
      </c>
      <c r="B22">
        <v>10703.951171875</v>
      </c>
      <c r="C22">
        <v>855.267822265625</v>
      </c>
      <c r="D22">
        <v>281.16131591796881</v>
      </c>
      <c r="E22">
        <v>601.02947998046875</v>
      </c>
      <c r="F22">
        <v>462.49298095703119</v>
      </c>
      <c r="G22">
        <v>1484.174682617188</v>
      </c>
      <c r="H22">
        <v>109.1109619140625</v>
      </c>
      <c r="I22">
        <v>2373.109130859375</v>
      </c>
    </row>
    <row r="23" spans="1:9" x14ac:dyDescent="0.3">
      <c r="A23" s="62">
        <v>44957</v>
      </c>
      <c r="B23">
        <v>10584.01953125</v>
      </c>
      <c r="C23">
        <v>856.26715087890625</v>
      </c>
      <c r="D23">
        <v>282.310546875</v>
      </c>
      <c r="E23">
        <v>595.43853759765625</v>
      </c>
      <c r="F23">
        <v>454.09494018554688</v>
      </c>
      <c r="G23">
        <v>1472.181274414062</v>
      </c>
      <c r="H23">
        <v>105.7312393188477</v>
      </c>
      <c r="I23">
        <v>2372.10986328125</v>
      </c>
    </row>
    <row r="24" spans="1:9" x14ac:dyDescent="0.3">
      <c r="A24" s="62">
        <v>44958</v>
      </c>
      <c r="B24">
        <v>10274.193359375</v>
      </c>
      <c r="C24">
        <v>853.4688720703125</v>
      </c>
      <c r="D24">
        <v>286.8074951171875</v>
      </c>
      <c r="E24">
        <v>600.33056640625</v>
      </c>
      <c r="F24">
        <v>478.28933715820313</v>
      </c>
      <c r="G24">
        <v>1465.185302734375</v>
      </c>
      <c r="H24">
        <v>105.17128753662109</v>
      </c>
      <c r="I24">
        <v>2364.615478515625</v>
      </c>
    </row>
    <row r="25" spans="1:9" x14ac:dyDescent="0.3">
      <c r="A25" s="62">
        <v>44959</v>
      </c>
      <c r="B25">
        <v>10244.2109375</v>
      </c>
      <c r="C25">
        <v>829.48382568359375</v>
      </c>
      <c r="D25">
        <v>305.29510498046881</v>
      </c>
      <c r="E25">
        <v>590.0472412109375</v>
      </c>
      <c r="F25">
        <v>500.88409423828119</v>
      </c>
      <c r="G25">
        <v>1569.12744140625</v>
      </c>
      <c r="H25">
        <v>108.7309875488281</v>
      </c>
      <c r="I25">
        <v>2335.638916015625</v>
      </c>
    </row>
    <row r="26" spans="1:9" x14ac:dyDescent="0.3">
      <c r="A26" s="62">
        <v>44960</v>
      </c>
      <c r="B26">
        <v>10572.02734375</v>
      </c>
      <c r="C26">
        <v>844.67437744140625</v>
      </c>
      <c r="D26">
        <v>314.78872680664063</v>
      </c>
      <c r="E26">
        <v>595.738037109375</v>
      </c>
      <c r="F26">
        <v>509.38214111328119</v>
      </c>
      <c r="G26">
        <v>1580.121215820312</v>
      </c>
      <c r="H26">
        <v>109.0709609985352</v>
      </c>
      <c r="I26">
        <v>2412.07763671875</v>
      </c>
    </row>
    <row r="27" spans="1:9" x14ac:dyDescent="0.3">
      <c r="A27" s="62">
        <v>44963</v>
      </c>
      <c r="B27">
        <v>10574.025390625</v>
      </c>
      <c r="C27">
        <v>838.6781005859375</v>
      </c>
      <c r="D27">
        <v>306.59420776367188</v>
      </c>
      <c r="E27">
        <v>595.0390625</v>
      </c>
      <c r="F27">
        <v>501.38400268554688</v>
      </c>
      <c r="G27">
        <v>1545.140747070312</v>
      </c>
      <c r="H27">
        <v>108.071044921875</v>
      </c>
      <c r="I27">
        <v>2396.59033203125</v>
      </c>
    </row>
    <row r="28" spans="1:9" x14ac:dyDescent="0.3">
      <c r="A28" s="62">
        <v>44964</v>
      </c>
      <c r="B28">
        <v>10580.0205078125</v>
      </c>
      <c r="C28">
        <v>836.4794921875</v>
      </c>
      <c r="D28">
        <v>311.89068603515619</v>
      </c>
      <c r="E28">
        <v>604.024658203125</v>
      </c>
      <c r="F28">
        <v>491.68624877929688</v>
      </c>
      <c r="G28">
        <v>1498.1669921875</v>
      </c>
      <c r="H28">
        <v>107.951057434082</v>
      </c>
      <c r="I28">
        <v>2453.045166015625</v>
      </c>
    </row>
    <row r="29" spans="1:9" x14ac:dyDescent="0.3">
      <c r="A29" s="62">
        <v>44965</v>
      </c>
      <c r="B29">
        <v>10745.9267578125</v>
      </c>
      <c r="C29">
        <v>838.6781005859375</v>
      </c>
      <c r="D29">
        <v>311.6907958984375</v>
      </c>
      <c r="E29">
        <v>611.4127197265625</v>
      </c>
      <c r="F29">
        <v>501.38400268554688</v>
      </c>
      <c r="G29">
        <v>1482.17578125</v>
      </c>
      <c r="H29">
        <v>109.21095275878911</v>
      </c>
      <c r="I29">
        <v>2441.0546875</v>
      </c>
    </row>
    <row r="30" spans="1:9" x14ac:dyDescent="0.3">
      <c r="A30" s="62">
        <v>44966</v>
      </c>
      <c r="B30">
        <v>11183.681640625</v>
      </c>
      <c r="C30">
        <v>842.67559814453125</v>
      </c>
      <c r="D30">
        <v>309.54226684570313</v>
      </c>
      <c r="E30">
        <v>614.80718994140625</v>
      </c>
      <c r="F30">
        <v>501.38400268554688</v>
      </c>
      <c r="G30">
        <v>1486.173461914062</v>
      </c>
      <c r="H30">
        <v>108.7109909057617</v>
      </c>
      <c r="I30">
        <v>2464.03662109375</v>
      </c>
    </row>
    <row r="31" spans="1:9" x14ac:dyDescent="0.3">
      <c r="A31" s="62">
        <v>44967</v>
      </c>
      <c r="B31">
        <v>11383.5673828125</v>
      </c>
      <c r="C31">
        <v>849.27154541015625</v>
      </c>
      <c r="D31">
        <v>304.54562377929688</v>
      </c>
      <c r="E31">
        <v>609.61553955078125</v>
      </c>
      <c r="F31">
        <v>496.28515625</v>
      </c>
      <c r="G31">
        <v>1444.196899414062</v>
      </c>
      <c r="H31">
        <v>107.4710998535156</v>
      </c>
      <c r="I31">
        <v>2536.978271484375</v>
      </c>
    </row>
    <row r="32" spans="1:9" x14ac:dyDescent="0.3">
      <c r="A32" s="62">
        <v>44970</v>
      </c>
      <c r="B32">
        <v>11415.548828125</v>
      </c>
      <c r="C32">
        <v>863.06298828125</v>
      </c>
      <c r="D32">
        <v>305.79473876953119</v>
      </c>
      <c r="E32">
        <v>612.7105712890625</v>
      </c>
      <c r="F32">
        <v>510.88180541992188</v>
      </c>
      <c r="G32">
        <v>1477.178588867188</v>
      </c>
      <c r="H32">
        <v>109.450927734375</v>
      </c>
      <c r="I32">
        <v>2542.973876953125</v>
      </c>
    </row>
    <row r="33" spans="1:9" x14ac:dyDescent="0.3">
      <c r="A33" s="62">
        <v>44971</v>
      </c>
      <c r="B33">
        <v>11511.4951171875</v>
      </c>
      <c r="C33">
        <v>864.86181640625</v>
      </c>
      <c r="D33">
        <v>307.94332885742188</v>
      </c>
      <c r="E33">
        <v>608.2178955078125</v>
      </c>
      <c r="F33">
        <v>512.88134765625</v>
      </c>
      <c r="G33">
        <v>1467.18408203125</v>
      </c>
      <c r="H33">
        <v>108.3510208129883</v>
      </c>
      <c r="I33">
        <v>2558.461181640625</v>
      </c>
    </row>
    <row r="34" spans="1:9" x14ac:dyDescent="0.3">
      <c r="A34" s="62">
        <v>44972</v>
      </c>
      <c r="B34">
        <v>11561.466796875</v>
      </c>
      <c r="C34">
        <v>878.0535888671875</v>
      </c>
      <c r="D34">
        <v>307.6934814453125</v>
      </c>
      <c r="E34">
        <v>611.3128662109375</v>
      </c>
      <c r="F34">
        <v>502.88363647460938</v>
      </c>
      <c r="G34">
        <v>1489.171875</v>
      </c>
      <c r="H34">
        <v>111.99072265625</v>
      </c>
      <c r="I34">
        <v>2576.94677734375</v>
      </c>
    </row>
    <row r="35" spans="1:9" x14ac:dyDescent="0.3">
      <c r="A35" s="62">
        <v>44973</v>
      </c>
      <c r="B35">
        <v>11355.5830078125</v>
      </c>
      <c r="C35">
        <v>887.44781494140625</v>
      </c>
      <c r="D35">
        <v>315.58819580078119</v>
      </c>
      <c r="E35">
        <v>617.403076171875</v>
      </c>
      <c r="F35">
        <v>519.8797607421875</v>
      </c>
      <c r="G35">
        <v>1475.1796875</v>
      </c>
      <c r="H35">
        <v>113.7905731201172</v>
      </c>
      <c r="I35">
        <v>2585.681396484375</v>
      </c>
    </row>
    <row r="36" spans="1:9" x14ac:dyDescent="0.3">
      <c r="A36" s="62">
        <v>44974</v>
      </c>
      <c r="B36">
        <v>11479.5126953125</v>
      </c>
      <c r="C36">
        <v>893.244140625</v>
      </c>
      <c r="D36">
        <v>312.79006958007813</v>
      </c>
      <c r="E36">
        <v>620.0986328125</v>
      </c>
      <c r="F36">
        <v>519.37982177734375</v>
      </c>
      <c r="G36">
        <v>1476.178955078125</v>
      </c>
      <c r="H36">
        <v>112.45068359375</v>
      </c>
      <c r="I36">
        <v>2539.2138671875</v>
      </c>
    </row>
    <row r="37" spans="1:9" x14ac:dyDescent="0.3">
      <c r="A37" s="62">
        <v>44977</v>
      </c>
      <c r="B37">
        <v>11533.4833984375</v>
      </c>
      <c r="C37">
        <v>888.846923828125</v>
      </c>
      <c r="D37">
        <v>311.29107666015619</v>
      </c>
      <c r="E37">
        <v>619.6993408203125</v>
      </c>
      <c r="F37">
        <v>537.8756103515625</v>
      </c>
      <c r="G37">
        <v>1469.182983398438</v>
      </c>
      <c r="H37">
        <v>111.7907409667969</v>
      </c>
      <c r="I37">
        <v>2522.225830078125</v>
      </c>
    </row>
    <row r="38" spans="1:9" x14ac:dyDescent="0.3">
      <c r="A38" s="62">
        <v>44978</v>
      </c>
      <c r="B38">
        <v>11563.466796875</v>
      </c>
      <c r="C38">
        <v>906.23614501953125</v>
      </c>
      <c r="D38">
        <v>311.2410888671875</v>
      </c>
      <c r="E38">
        <v>646.45611572265625</v>
      </c>
      <c r="F38">
        <v>539.8751220703125</v>
      </c>
      <c r="G38">
        <v>1411.215209960938</v>
      </c>
      <c r="H38">
        <v>109.9708938598633</v>
      </c>
      <c r="I38">
        <v>2483.753173828125</v>
      </c>
    </row>
    <row r="39" spans="1:9" x14ac:dyDescent="0.3">
      <c r="A39" s="62">
        <v>44979</v>
      </c>
      <c r="B39">
        <v>11493.5048828125</v>
      </c>
      <c r="C39">
        <v>901.4390869140625</v>
      </c>
      <c r="D39">
        <v>305.04525756835938</v>
      </c>
      <c r="E39">
        <v>635.0743408203125</v>
      </c>
      <c r="F39">
        <v>533.3765869140625</v>
      </c>
      <c r="G39">
        <v>1391.226440429688</v>
      </c>
      <c r="H39">
        <v>107.611083984375</v>
      </c>
      <c r="I39">
        <v>2447.778564453125</v>
      </c>
    </row>
    <row r="40" spans="1:9" x14ac:dyDescent="0.3">
      <c r="A40" s="62">
        <v>44980</v>
      </c>
      <c r="B40">
        <v>11205.255859375</v>
      </c>
      <c r="C40">
        <v>901.23919677734375</v>
      </c>
      <c r="D40">
        <v>310.591552734375</v>
      </c>
      <c r="E40">
        <v>629.08404541015625</v>
      </c>
      <c r="F40">
        <v>527.87786865234375</v>
      </c>
      <c r="G40">
        <v>1393.225219726562</v>
      </c>
      <c r="H40">
        <v>133.08897399902341</v>
      </c>
      <c r="I40">
        <v>2480.25537109375</v>
      </c>
    </row>
    <row r="41" spans="1:9" x14ac:dyDescent="0.3">
      <c r="A41" s="62">
        <v>44981</v>
      </c>
      <c r="B41">
        <v>11095.3017578125</v>
      </c>
      <c r="C41">
        <v>917.22918701171875</v>
      </c>
      <c r="D41">
        <v>308.1431884765625</v>
      </c>
      <c r="E41">
        <v>634.67510986328125</v>
      </c>
      <c r="F41">
        <v>524.378662109375</v>
      </c>
      <c r="G41">
        <v>1355.246459960938</v>
      </c>
      <c r="H41">
        <v>136.0287170410156</v>
      </c>
      <c r="I41">
        <v>2497.243408203125</v>
      </c>
    </row>
    <row r="42" spans="1:9" x14ac:dyDescent="0.3">
      <c r="A42" s="62">
        <v>44984</v>
      </c>
      <c r="B42">
        <v>11093.3017578125</v>
      </c>
      <c r="C42">
        <v>912.032470703125</v>
      </c>
      <c r="D42">
        <v>317.33700561523438</v>
      </c>
      <c r="E42">
        <v>630.78143310546875</v>
      </c>
      <c r="F42">
        <v>542.37451171875</v>
      </c>
      <c r="G42">
        <v>1386.229248046875</v>
      </c>
      <c r="H42">
        <v>144.98799133300781</v>
      </c>
      <c r="I42">
        <v>2534.71728515625</v>
      </c>
    </row>
    <row r="43" spans="1:9" x14ac:dyDescent="0.3">
      <c r="A43" s="62">
        <v>44985</v>
      </c>
      <c r="B43">
        <v>10875.3955078125</v>
      </c>
      <c r="C43">
        <v>897.4415283203125</v>
      </c>
      <c r="D43">
        <v>325.43157958984381</v>
      </c>
      <c r="E43">
        <v>634.5751953125</v>
      </c>
      <c r="F43">
        <v>562.369873046875</v>
      </c>
      <c r="G43">
        <v>1390.226928710938</v>
      </c>
      <c r="H43">
        <v>144.92799377441409</v>
      </c>
      <c r="I43">
        <v>2524.724365234375</v>
      </c>
    </row>
    <row r="44" spans="1:9" x14ac:dyDescent="0.3">
      <c r="A44" s="62">
        <v>44986</v>
      </c>
      <c r="B44">
        <v>10811.421875</v>
      </c>
      <c r="C44">
        <v>904.0374755859375</v>
      </c>
      <c r="D44">
        <v>326.18106079101563</v>
      </c>
      <c r="E44">
        <v>639.267578125</v>
      </c>
      <c r="F44">
        <v>558.87066650390625</v>
      </c>
      <c r="G44">
        <v>1396.223510742188</v>
      </c>
      <c r="H44">
        <v>148.40769958496091</v>
      </c>
      <c r="I44">
        <v>2562.19775390625</v>
      </c>
    </row>
    <row r="45" spans="1:9" x14ac:dyDescent="0.3">
      <c r="A45" s="62">
        <v>44987</v>
      </c>
      <c r="B45">
        <v>10859.4013671875</v>
      </c>
      <c r="C45">
        <v>919.028076171875</v>
      </c>
      <c r="D45">
        <v>325.98123168945313</v>
      </c>
      <c r="E45">
        <v>618.18109130859375</v>
      </c>
      <c r="F45">
        <v>560.87017822265625</v>
      </c>
      <c r="G45">
        <v>1384.230224609375</v>
      </c>
      <c r="H45">
        <v>148.1477355957031</v>
      </c>
      <c r="I45">
        <v>2602.66943359375</v>
      </c>
    </row>
    <row r="46" spans="1:9" x14ac:dyDescent="0.3">
      <c r="A46" s="62">
        <v>44988</v>
      </c>
      <c r="B46">
        <v>10779.435546875</v>
      </c>
      <c r="C46">
        <v>907.4354248046875</v>
      </c>
      <c r="D46">
        <v>331.12777709960938</v>
      </c>
      <c r="E46">
        <v>617.48193359375</v>
      </c>
      <c r="F46">
        <v>563.8695068359375</v>
      </c>
      <c r="G46">
        <v>1389.2275390625</v>
      </c>
      <c r="H46">
        <v>149.62760925292969</v>
      </c>
      <c r="I46">
        <v>2578.1865234375</v>
      </c>
    </row>
    <row r="47" spans="1:9" x14ac:dyDescent="0.3">
      <c r="A47" s="62">
        <v>44991</v>
      </c>
      <c r="B47">
        <v>10737.453125</v>
      </c>
      <c r="C47">
        <v>912.032470703125</v>
      </c>
      <c r="D47">
        <v>341.27093505859381</v>
      </c>
      <c r="E47">
        <v>616.982666015625</v>
      </c>
      <c r="F47">
        <v>590.3634033203125</v>
      </c>
      <c r="G47">
        <v>1382.231323242188</v>
      </c>
      <c r="H47">
        <v>152.767333984375</v>
      </c>
      <c r="I47">
        <v>2597.673095703125</v>
      </c>
    </row>
    <row r="48" spans="1:9" x14ac:dyDescent="0.3">
      <c r="A48" s="62">
        <v>44992</v>
      </c>
      <c r="B48">
        <v>10845.408203125</v>
      </c>
      <c r="C48">
        <v>910.83319091796875</v>
      </c>
      <c r="D48">
        <v>335.12509155273438</v>
      </c>
      <c r="E48">
        <v>623.4739990234375</v>
      </c>
      <c r="F48">
        <v>593.862548828125</v>
      </c>
      <c r="G48">
        <v>1366.240234375</v>
      </c>
      <c r="H48">
        <v>153.16729736328119</v>
      </c>
      <c r="I48">
        <v>2596.174072265625</v>
      </c>
    </row>
    <row r="49" spans="1:9" x14ac:dyDescent="0.3">
      <c r="A49" s="62">
        <v>44993</v>
      </c>
      <c r="B49">
        <v>10817.419921875</v>
      </c>
      <c r="C49">
        <v>914.630859375</v>
      </c>
      <c r="D49">
        <v>339.47216796875</v>
      </c>
      <c r="E49">
        <v>629.86553955078125</v>
      </c>
      <c r="F49">
        <v>581.365478515625</v>
      </c>
      <c r="G49">
        <v>1348.250244140625</v>
      </c>
      <c r="H49">
        <v>156.84700012207031</v>
      </c>
      <c r="I49">
        <v>2585.681396484375</v>
      </c>
    </row>
    <row r="50" spans="1:9" x14ac:dyDescent="0.3">
      <c r="A50" s="62">
        <v>44994</v>
      </c>
      <c r="B50">
        <v>10861.4013671875</v>
      </c>
      <c r="C50">
        <v>934.618408203125</v>
      </c>
      <c r="D50">
        <v>338.17303466796881</v>
      </c>
      <c r="E50">
        <v>620.27825927734375</v>
      </c>
      <c r="F50">
        <v>588.3638916015625</v>
      </c>
      <c r="G50">
        <v>1351.24853515625</v>
      </c>
      <c r="H50">
        <v>158.02690124511719</v>
      </c>
      <c r="I50">
        <v>2571.19140625</v>
      </c>
    </row>
    <row r="51" spans="1:9" x14ac:dyDescent="0.3">
      <c r="A51" s="62">
        <v>44995</v>
      </c>
      <c r="B51">
        <v>10693.47265625</v>
      </c>
      <c r="C51">
        <v>929.22174072265625</v>
      </c>
      <c r="D51">
        <v>319.485595703125</v>
      </c>
      <c r="E51">
        <v>591.81591796875</v>
      </c>
      <c r="F51">
        <v>579.365966796875</v>
      </c>
      <c r="G51">
        <v>1305.274169921875</v>
      </c>
      <c r="H51">
        <v>150.08757019042969</v>
      </c>
      <c r="I51">
        <v>2542.712158203125</v>
      </c>
    </row>
    <row r="52" spans="1:9" x14ac:dyDescent="0.3">
      <c r="A52" s="62">
        <v>44998</v>
      </c>
      <c r="B52">
        <v>10681.478515625</v>
      </c>
      <c r="C52">
        <v>907.4354248046875</v>
      </c>
      <c r="D52">
        <v>295.00201416015619</v>
      </c>
      <c r="E52">
        <v>567.348388671875</v>
      </c>
      <c r="F52">
        <v>569.86810302734375</v>
      </c>
      <c r="G52">
        <v>1263.297485351562</v>
      </c>
      <c r="H52">
        <v>144.98799133300781</v>
      </c>
      <c r="I52">
        <v>2436.286376953125</v>
      </c>
    </row>
    <row r="53" spans="1:9" x14ac:dyDescent="0.3">
      <c r="A53" s="62">
        <v>44999</v>
      </c>
      <c r="B53">
        <v>10681.478515625</v>
      </c>
      <c r="C53">
        <v>937.416748046875</v>
      </c>
      <c r="D53">
        <v>304.1458740234375</v>
      </c>
      <c r="E53">
        <v>576.23651123046875</v>
      </c>
      <c r="F53">
        <v>594.86236572265625</v>
      </c>
      <c r="G53">
        <v>1280.2880859375</v>
      </c>
      <c r="H53">
        <v>155.1871337890625</v>
      </c>
      <c r="I53">
        <v>2467.764404296875</v>
      </c>
    </row>
    <row r="54" spans="1:9" x14ac:dyDescent="0.3">
      <c r="A54" s="62">
        <v>45000</v>
      </c>
      <c r="B54">
        <v>10639.4951171875</v>
      </c>
      <c r="C54">
        <v>911.0330810546875</v>
      </c>
      <c r="D54">
        <v>281.16131591796881</v>
      </c>
      <c r="E54">
        <v>547.6744384765625</v>
      </c>
      <c r="F54">
        <v>576.86651611328125</v>
      </c>
      <c r="G54">
        <v>1240.310302734375</v>
      </c>
      <c r="H54">
        <v>144.1280517578125</v>
      </c>
      <c r="I54">
        <v>2257.91162109375</v>
      </c>
    </row>
    <row r="55" spans="1:9" x14ac:dyDescent="0.3">
      <c r="A55" s="62">
        <v>45001</v>
      </c>
      <c r="B55">
        <v>10793.4296875</v>
      </c>
      <c r="C55">
        <v>916.2298583984375</v>
      </c>
      <c r="D55">
        <v>290.30517578125</v>
      </c>
      <c r="E55">
        <v>557.361572265625</v>
      </c>
      <c r="F55">
        <v>583.36505126953125</v>
      </c>
      <c r="G55">
        <v>1292.281372070312</v>
      </c>
      <c r="H55">
        <v>146.28788757324219</v>
      </c>
      <c r="I55">
        <v>2207.44775390625</v>
      </c>
    </row>
    <row r="56" spans="1:9" x14ac:dyDescent="0.3">
      <c r="A56" s="62">
        <v>45002</v>
      </c>
      <c r="B56">
        <v>10809.4228515625</v>
      </c>
      <c r="C56">
        <v>905.0367431640625</v>
      </c>
      <c r="D56">
        <v>278.06341552734381</v>
      </c>
      <c r="E56">
        <v>541.38275146484375</v>
      </c>
      <c r="F56">
        <v>588.86370849609375</v>
      </c>
      <c r="G56">
        <v>1289.283081054688</v>
      </c>
      <c r="H56">
        <v>140.28837585449219</v>
      </c>
      <c r="I56">
        <v>2212.444091796875</v>
      </c>
    </row>
    <row r="57" spans="1:9" x14ac:dyDescent="0.3">
      <c r="A57" s="62">
        <v>45005</v>
      </c>
      <c r="B57">
        <v>10785.4326171875</v>
      </c>
      <c r="C57">
        <v>931.8201904296875</v>
      </c>
      <c r="D57">
        <v>282.16064453125</v>
      </c>
      <c r="E57">
        <v>540.98333740234375</v>
      </c>
      <c r="F57">
        <v>579.86578369140625</v>
      </c>
      <c r="G57">
        <v>1323.26416015625</v>
      </c>
      <c r="H57">
        <v>140.96832275390619</v>
      </c>
      <c r="I57">
        <v>2234.428466796875</v>
      </c>
    </row>
    <row r="58" spans="1:9" x14ac:dyDescent="0.3">
      <c r="A58" s="62">
        <v>45006</v>
      </c>
      <c r="B58">
        <v>10899.384765625</v>
      </c>
      <c r="C58">
        <v>945.81146240234375</v>
      </c>
      <c r="D58">
        <v>297.25051879882813</v>
      </c>
      <c r="E58">
        <v>553.26702880859375</v>
      </c>
      <c r="F58">
        <v>599.8612060546875</v>
      </c>
      <c r="G58">
        <v>1345.251953125</v>
      </c>
      <c r="H58">
        <v>149.9875793457031</v>
      </c>
      <c r="I58">
        <v>2308.876220703125</v>
      </c>
    </row>
    <row r="59" spans="1:9" x14ac:dyDescent="0.3">
      <c r="A59" s="62">
        <v>45007</v>
      </c>
      <c r="B59">
        <v>10971.3544921875</v>
      </c>
      <c r="C59">
        <v>957.40423583984375</v>
      </c>
      <c r="D59">
        <v>301.99734497070313</v>
      </c>
      <c r="E59">
        <v>563.85302734375</v>
      </c>
      <c r="F59">
        <v>591.863037109375</v>
      </c>
      <c r="G59">
        <v>1340.254760742188</v>
      </c>
      <c r="H59">
        <v>149.2076416015625</v>
      </c>
      <c r="I59">
        <v>2315.871337890625</v>
      </c>
    </row>
    <row r="60" spans="1:9" x14ac:dyDescent="0.3">
      <c r="A60" s="62">
        <v>45008</v>
      </c>
      <c r="B60">
        <v>10993.3447265625</v>
      </c>
      <c r="C60">
        <v>974.3936767578125</v>
      </c>
      <c r="D60">
        <v>293.85275268554688</v>
      </c>
      <c r="E60">
        <v>547.4747314453125</v>
      </c>
      <c r="F60">
        <v>580.8656005859375</v>
      </c>
      <c r="G60">
        <v>1353.24755859375</v>
      </c>
      <c r="H60">
        <v>147.3277893066406</v>
      </c>
      <c r="I60">
        <v>2270.4033203125</v>
      </c>
    </row>
    <row r="61" spans="1:9" x14ac:dyDescent="0.3">
      <c r="A61" s="62">
        <v>45009</v>
      </c>
      <c r="B61">
        <v>11075.310546875</v>
      </c>
      <c r="C61">
        <v>972.3948974609375</v>
      </c>
      <c r="D61">
        <v>285.35845947265619</v>
      </c>
      <c r="E61">
        <v>533.29345703125</v>
      </c>
      <c r="F61">
        <v>659.84735107421875</v>
      </c>
      <c r="G61">
        <v>1370.238159179688</v>
      </c>
      <c r="H61">
        <v>143.5281066894531</v>
      </c>
      <c r="I61">
        <v>2198.95361328125</v>
      </c>
    </row>
    <row r="62" spans="1:9" x14ac:dyDescent="0.3">
      <c r="A62" s="62">
        <v>45012</v>
      </c>
      <c r="B62">
        <v>11247.2373046875</v>
      </c>
      <c r="C62">
        <v>980.78973388671875</v>
      </c>
      <c r="D62">
        <v>289.30584716796881</v>
      </c>
      <c r="E62">
        <v>540.38409423828125</v>
      </c>
      <c r="F62">
        <v>677.34332275390625</v>
      </c>
      <c r="G62">
        <v>1386.229248046875</v>
      </c>
      <c r="H62">
        <v>144.3280334472656</v>
      </c>
      <c r="I62">
        <v>2230.930908203125</v>
      </c>
    </row>
    <row r="63" spans="1:9" x14ac:dyDescent="0.3">
      <c r="A63" s="62">
        <v>45013</v>
      </c>
      <c r="B63">
        <v>11129.2880859375</v>
      </c>
      <c r="C63">
        <v>987.38555908203125</v>
      </c>
      <c r="D63">
        <v>292.70355224609381</v>
      </c>
      <c r="E63">
        <v>540.38409423828125</v>
      </c>
      <c r="F63">
        <v>678.84295654296875</v>
      </c>
      <c r="G63">
        <v>1359.244018554688</v>
      </c>
      <c r="H63">
        <v>145.32795715332031</v>
      </c>
      <c r="I63">
        <v>2261.40966796875</v>
      </c>
    </row>
    <row r="64" spans="1:9" x14ac:dyDescent="0.3">
      <c r="A64" s="62">
        <v>45014</v>
      </c>
      <c r="B64">
        <v>11161.2744140625</v>
      </c>
      <c r="C64">
        <v>985.78662109375</v>
      </c>
      <c r="D64">
        <v>297.05062866210938</v>
      </c>
      <c r="E64">
        <v>553.26702880859375</v>
      </c>
      <c r="F64">
        <v>699.83807373046875</v>
      </c>
      <c r="G64">
        <v>1385.229858398438</v>
      </c>
      <c r="H64">
        <v>147.98773193359381</v>
      </c>
      <c r="I64">
        <v>2296.385009765625</v>
      </c>
    </row>
    <row r="65" spans="1:9" x14ac:dyDescent="0.3">
      <c r="A65" s="62">
        <v>45015</v>
      </c>
      <c r="B65">
        <v>11161.2744140625</v>
      </c>
      <c r="C65">
        <v>974.5936279296875</v>
      </c>
      <c r="D65">
        <v>305.54495239257813</v>
      </c>
      <c r="E65">
        <v>554.56536865234375</v>
      </c>
      <c r="F65">
        <v>721.8330078125</v>
      </c>
      <c r="G65">
        <v>1408.216918945312</v>
      </c>
      <c r="H65">
        <v>150.18754577636719</v>
      </c>
      <c r="I65">
        <v>2316.37109375</v>
      </c>
    </row>
    <row r="66" spans="1:9" x14ac:dyDescent="0.3">
      <c r="A66" s="62">
        <v>45016</v>
      </c>
      <c r="B66">
        <v>11227.24609375</v>
      </c>
      <c r="C66">
        <v>981.98895263671875</v>
      </c>
      <c r="D66">
        <v>300.09857177734381</v>
      </c>
      <c r="E66">
        <v>548.97271728515625</v>
      </c>
      <c r="F66">
        <v>714.8345947265625</v>
      </c>
      <c r="G66">
        <v>1381.231811523438</v>
      </c>
      <c r="H66">
        <v>149.0076599121094</v>
      </c>
      <c r="I66">
        <v>2306.87744140625</v>
      </c>
    </row>
    <row r="67" spans="1:9" x14ac:dyDescent="0.3">
      <c r="A67" s="62">
        <v>45019</v>
      </c>
      <c r="B67">
        <v>11265.2294921875</v>
      </c>
      <c r="C67">
        <v>989.78411865234375</v>
      </c>
      <c r="D67">
        <v>302.7967529296875</v>
      </c>
      <c r="E67">
        <v>555.663818359375</v>
      </c>
      <c r="F67">
        <v>717.33404541015625</v>
      </c>
      <c r="G67">
        <v>1332.259155273438</v>
      </c>
      <c r="H67">
        <v>149.63758850097659</v>
      </c>
      <c r="I67">
        <v>2403.3095703125</v>
      </c>
    </row>
    <row r="68" spans="1:9" x14ac:dyDescent="0.3">
      <c r="A68" s="62">
        <v>45020</v>
      </c>
      <c r="B68">
        <v>11239.2412109375</v>
      </c>
      <c r="C68">
        <v>989.78411865234375</v>
      </c>
      <c r="D68">
        <v>301.29776000976563</v>
      </c>
      <c r="E68">
        <v>550.470703125</v>
      </c>
      <c r="F68">
        <v>695.8389892578125</v>
      </c>
      <c r="G68">
        <v>1358.244750976562</v>
      </c>
      <c r="H68">
        <v>145.4879455566406</v>
      </c>
      <c r="I68">
        <v>2357.342041015625</v>
      </c>
    </row>
    <row r="69" spans="1:9" x14ac:dyDescent="0.3">
      <c r="A69" s="62">
        <v>45021</v>
      </c>
      <c r="B69">
        <v>11589.0927734375</v>
      </c>
      <c r="C69">
        <v>994.3812255859375</v>
      </c>
      <c r="D69">
        <v>299.79879760742188</v>
      </c>
      <c r="E69">
        <v>553.466796875</v>
      </c>
      <c r="F69">
        <v>696.8387451171875</v>
      </c>
      <c r="G69">
        <v>1323.26416015625</v>
      </c>
      <c r="H69">
        <v>143.73808288574219</v>
      </c>
      <c r="I69">
        <v>2361.33935546875</v>
      </c>
    </row>
    <row r="70" spans="1:9" x14ac:dyDescent="0.3">
      <c r="A70" s="62">
        <v>45022</v>
      </c>
      <c r="B70">
        <v>11695.0478515625</v>
      </c>
      <c r="C70">
        <v>1011.37060546875</v>
      </c>
      <c r="D70">
        <v>307.79342651367188</v>
      </c>
      <c r="E70">
        <v>562.1552734375</v>
      </c>
      <c r="F70">
        <v>710.335693359375</v>
      </c>
      <c r="G70">
        <v>1342.253662109375</v>
      </c>
      <c r="H70">
        <v>147.937744140625</v>
      </c>
      <c r="I70">
        <v>2415.30126953125</v>
      </c>
    </row>
    <row r="71" spans="1:9" x14ac:dyDescent="0.3">
      <c r="A71" s="62">
        <v>45027</v>
      </c>
      <c r="B71">
        <v>11625.078125</v>
      </c>
      <c r="C71">
        <v>1012.869689941406</v>
      </c>
      <c r="D71">
        <v>301.29776000976563</v>
      </c>
      <c r="E71">
        <v>561.65594482421875</v>
      </c>
      <c r="F71">
        <v>695.33917236328125</v>
      </c>
      <c r="G71">
        <v>1347.250854492188</v>
      </c>
      <c r="H71">
        <v>147.13780212402341</v>
      </c>
      <c r="I71">
        <v>2428.79150390625</v>
      </c>
    </row>
    <row r="72" spans="1:9" x14ac:dyDescent="0.3">
      <c r="A72" s="62">
        <v>45028</v>
      </c>
      <c r="B72">
        <v>11816.9970703125</v>
      </c>
      <c r="C72">
        <v>1025.361938476562</v>
      </c>
      <c r="D72">
        <v>305.29510498046881</v>
      </c>
      <c r="E72">
        <v>560.85687255859375</v>
      </c>
      <c r="F72">
        <v>697.83856201171875</v>
      </c>
      <c r="G72">
        <v>1358.244750976562</v>
      </c>
      <c r="H72">
        <v>147.58778381347659</v>
      </c>
      <c r="I72">
        <v>2443.78076171875</v>
      </c>
    </row>
    <row r="73" spans="1:9" x14ac:dyDescent="0.3">
      <c r="A73" s="62">
        <v>45029</v>
      </c>
      <c r="B73">
        <v>11910.95703125</v>
      </c>
      <c r="C73">
        <v>1016.367553710938</v>
      </c>
      <c r="D73">
        <v>305.29510498046881</v>
      </c>
      <c r="E73">
        <v>566.5494384765625</v>
      </c>
      <c r="F73">
        <v>696.8387451171875</v>
      </c>
      <c r="G73">
        <v>1376.234741210938</v>
      </c>
      <c r="H73">
        <v>149.13763427734381</v>
      </c>
      <c r="I73">
        <v>2446.77880859375</v>
      </c>
    </row>
    <row r="74" spans="1:9" x14ac:dyDescent="0.3">
      <c r="A74" s="62">
        <v>45030</v>
      </c>
      <c r="B74">
        <v>11886.9658203125</v>
      </c>
      <c r="C74">
        <v>1015.368225097656</v>
      </c>
      <c r="D74">
        <v>319.785400390625</v>
      </c>
      <c r="E74">
        <v>583.52685546875</v>
      </c>
      <c r="F74">
        <v>691.83990478515625</v>
      </c>
      <c r="G74">
        <v>1390.226928710938</v>
      </c>
      <c r="H74">
        <v>149.73759460449219</v>
      </c>
      <c r="I74">
        <v>2460.26953125</v>
      </c>
    </row>
    <row r="75" spans="1:9" x14ac:dyDescent="0.3">
      <c r="A75" s="62">
        <v>45033</v>
      </c>
      <c r="B75">
        <v>11818.99609375</v>
      </c>
      <c r="C75">
        <v>1026.361206054688</v>
      </c>
      <c r="D75">
        <v>315.28839111328119</v>
      </c>
      <c r="E75">
        <v>577.33514404296875</v>
      </c>
      <c r="F75">
        <v>691.83990478515625</v>
      </c>
      <c r="G75">
        <v>1381.231811523438</v>
      </c>
      <c r="H75">
        <v>150.98748779296881</v>
      </c>
      <c r="I75">
        <v>2453.2744140625</v>
      </c>
    </row>
    <row r="76" spans="1:9" x14ac:dyDescent="0.3">
      <c r="A76" s="62">
        <v>45034</v>
      </c>
      <c r="B76">
        <v>12034.904296875</v>
      </c>
      <c r="C76">
        <v>1026.361206054688</v>
      </c>
      <c r="D76">
        <v>321.28436279296881</v>
      </c>
      <c r="E76">
        <v>573.8397216796875</v>
      </c>
      <c r="F76">
        <v>694.8392333984375</v>
      </c>
      <c r="G76">
        <v>1384.230224609375</v>
      </c>
      <c r="H76">
        <v>155.83709716796881</v>
      </c>
      <c r="I76">
        <v>2466.265869140625</v>
      </c>
    </row>
    <row r="77" spans="1:9" x14ac:dyDescent="0.3">
      <c r="A77" s="62">
        <v>45035</v>
      </c>
      <c r="B77">
        <v>11986.9248046875</v>
      </c>
      <c r="C77">
        <v>1019.36572265625</v>
      </c>
      <c r="D77">
        <v>317.28704833984381</v>
      </c>
      <c r="E77">
        <v>572.641357421875</v>
      </c>
      <c r="F77">
        <v>697.83856201171875</v>
      </c>
      <c r="G77">
        <v>1273.291870117188</v>
      </c>
      <c r="H77">
        <v>155.3371276855469</v>
      </c>
      <c r="I77">
        <v>2455.772705078125</v>
      </c>
    </row>
    <row r="78" spans="1:9" x14ac:dyDescent="0.3">
      <c r="A78" s="62">
        <v>45036</v>
      </c>
      <c r="B78">
        <v>12004.9169921875</v>
      </c>
      <c r="C78">
        <v>1020.031372070312</v>
      </c>
      <c r="D78">
        <v>314.78872680664063</v>
      </c>
      <c r="E78">
        <v>574.33905029296875</v>
      </c>
      <c r="F78">
        <v>684.841552734375</v>
      </c>
      <c r="G78">
        <v>1212.325805664062</v>
      </c>
      <c r="H78">
        <v>154.9871520996094</v>
      </c>
      <c r="I78">
        <v>2447.778564453125</v>
      </c>
    </row>
    <row r="79" spans="1:9" x14ac:dyDescent="0.3">
      <c r="A79" s="62">
        <v>45037</v>
      </c>
      <c r="B79">
        <v>12180.841796875</v>
      </c>
      <c r="C79">
        <v>1017.532531738281</v>
      </c>
      <c r="D79">
        <v>314.78872680664063</v>
      </c>
      <c r="E79">
        <v>572.94091796875</v>
      </c>
      <c r="F79">
        <v>691.340087890625</v>
      </c>
      <c r="G79">
        <v>1242.309326171875</v>
      </c>
      <c r="H79">
        <v>154.33721923828119</v>
      </c>
      <c r="I79">
        <v>2451.27587890625</v>
      </c>
    </row>
    <row r="80" spans="1:9" x14ac:dyDescent="0.3">
      <c r="A80" s="62">
        <v>45040</v>
      </c>
      <c r="B80">
        <v>12158.8505859375</v>
      </c>
      <c r="C80">
        <v>1021.530639648438</v>
      </c>
      <c r="D80">
        <v>317.28704833984381</v>
      </c>
      <c r="E80">
        <v>572.54144287109375</v>
      </c>
      <c r="F80">
        <v>679.34283447265625</v>
      </c>
      <c r="G80">
        <v>1245.3076171875</v>
      </c>
      <c r="H80">
        <v>153.5872802734375</v>
      </c>
      <c r="I80">
        <v>2459.769775390625</v>
      </c>
    </row>
    <row r="81" spans="1:9" x14ac:dyDescent="0.3">
      <c r="A81" s="62">
        <v>45041</v>
      </c>
      <c r="B81">
        <v>12288.7958984375</v>
      </c>
      <c r="C81">
        <v>1031.526000976562</v>
      </c>
      <c r="D81">
        <v>293.30316162109381</v>
      </c>
      <c r="E81">
        <v>565.55072021484375</v>
      </c>
      <c r="F81">
        <v>680.34259033203125</v>
      </c>
      <c r="G81">
        <v>1222.320190429688</v>
      </c>
      <c r="H81">
        <v>152.8873291015625</v>
      </c>
      <c r="I81">
        <v>2423.795166015625</v>
      </c>
    </row>
    <row r="82" spans="1:9" x14ac:dyDescent="0.3">
      <c r="A82" s="62">
        <v>45042</v>
      </c>
      <c r="B82">
        <v>11838.9853515625</v>
      </c>
      <c r="C82">
        <v>1007.537109375</v>
      </c>
      <c r="D82">
        <v>288.30648803710938</v>
      </c>
      <c r="E82">
        <v>570.94366455078125</v>
      </c>
      <c r="F82">
        <v>688.84063720703125</v>
      </c>
      <c r="G82">
        <v>1224.319213867188</v>
      </c>
      <c r="H82">
        <v>151.9374084472656</v>
      </c>
      <c r="I82">
        <v>2432.28955078125</v>
      </c>
    </row>
    <row r="83" spans="1:9" x14ac:dyDescent="0.3">
      <c r="A83" s="62">
        <v>45043</v>
      </c>
      <c r="B83">
        <v>11791.0068359375</v>
      </c>
      <c r="C83">
        <v>1014.034057617188</v>
      </c>
      <c r="D83">
        <v>290.36505126953119</v>
      </c>
      <c r="E83">
        <v>574.63873291015625</v>
      </c>
      <c r="F83">
        <v>709.3359375</v>
      </c>
      <c r="G83">
        <v>1243.308715820312</v>
      </c>
      <c r="H83">
        <v>151.98741149902341</v>
      </c>
      <c r="I83">
        <v>2399.3125</v>
      </c>
    </row>
    <row r="84" spans="1:9" x14ac:dyDescent="0.3">
      <c r="A84" s="62">
        <v>45044</v>
      </c>
      <c r="B84">
        <v>11741.029296875</v>
      </c>
      <c r="C84">
        <v>1013.534301757812</v>
      </c>
      <c r="D84">
        <v>281.36923217773438</v>
      </c>
      <c r="E84">
        <v>573.04083251953125</v>
      </c>
      <c r="F84">
        <v>712.8350830078125</v>
      </c>
      <c r="G84">
        <v>1239.310913085938</v>
      </c>
      <c r="H84">
        <v>152.13739013671881</v>
      </c>
      <c r="I84">
        <v>2450.27685546875</v>
      </c>
    </row>
    <row r="85" spans="1:9" x14ac:dyDescent="0.3">
      <c r="A85" s="62">
        <v>45048</v>
      </c>
      <c r="B85">
        <v>11769.017578125</v>
      </c>
      <c r="C85">
        <v>1014.533813476562</v>
      </c>
      <c r="D85">
        <v>274.87225341796881</v>
      </c>
      <c r="E85">
        <v>593.11431884765625</v>
      </c>
      <c r="F85">
        <v>724.33245849609375</v>
      </c>
      <c r="G85">
        <v>1235.31298828125</v>
      </c>
      <c r="H85">
        <v>150.48753356933591</v>
      </c>
      <c r="I85">
        <v>2340.853759765625</v>
      </c>
    </row>
    <row r="86" spans="1:9" x14ac:dyDescent="0.3">
      <c r="A86" s="62">
        <v>45049</v>
      </c>
      <c r="B86">
        <v>11878.9697265625</v>
      </c>
      <c r="C86">
        <v>1019.031860351562</v>
      </c>
      <c r="D86">
        <v>273.87271118164063</v>
      </c>
      <c r="E86">
        <v>592.4151611328125</v>
      </c>
      <c r="F86">
        <v>726.83184814453125</v>
      </c>
      <c r="G86">
        <v>1257.30078125</v>
      </c>
      <c r="H86">
        <v>151.88740539550781</v>
      </c>
      <c r="I86">
        <v>2323.865478515625</v>
      </c>
    </row>
    <row r="87" spans="1:9" x14ac:dyDescent="0.3">
      <c r="A87" s="62">
        <v>45050</v>
      </c>
      <c r="B87">
        <v>11844.984375</v>
      </c>
      <c r="C87">
        <v>992.74395751953125</v>
      </c>
      <c r="D87">
        <v>266.8759765625</v>
      </c>
      <c r="E87">
        <v>583.22735595703125</v>
      </c>
      <c r="F87">
        <v>728.33148193359375</v>
      </c>
      <c r="G87">
        <v>1259.2998046875</v>
      </c>
      <c r="H87">
        <v>149.18763732910159</v>
      </c>
      <c r="I87">
        <v>2343.8515625</v>
      </c>
    </row>
    <row r="88" spans="1:9" x14ac:dyDescent="0.3">
      <c r="A88" s="62">
        <v>45051</v>
      </c>
      <c r="B88">
        <v>11916.9541015625</v>
      </c>
      <c r="C88">
        <v>989.7452392578125</v>
      </c>
      <c r="D88">
        <v>275.87176513671881</v>
      </c>
      <c r="E88">
        <v>599.00640869140625</v>
      </c>
      <c r="F88">
        <v>754.325439453125</v>
      </c>
      <c r="G88">
        <v>1266.295776367188</v>
      </c>
      <c r="H88">
        <v>151.13746643066409</v>
      </c>
      <c r="I88">
        <v>2388.820068359375</v>
      </c>
    </row>
    <row r="89" spans="1:9" x14ac:dyDescent="0.3">
      <c r="A89" s="62">
        <v>45055</v>
      </c>
      <c r="B89">
        <v>11908.95703125</v>
      </c>
      <c r="C89">
        <v>991.344482421875</v>
      </c>
      <c r="D89">
        <v>274.87225341796881</v>
      </c>
      <c r="E89">
        <v>598.507080078125</v>
      </c>
      <c r="F89">
        <v>744.3277587890625</v>
      </c>
      <c r="G89">
        <v>1239.310913085938</v>
      </c>
      <c r="H89">
        <v>151.63743591308591</v>
      </c>
      <c r="I89">
        <v>2376.32861328125</v>
      </c>
    </row>
    <row r="90" spans="1:9" x14ac:dyDescent="0.3">
      <c r="A90" s="62">
        <v>45056</v>
      </c>
      <c r="B90">
        <v>11814.9970703125</v>
      </c>
      <c r="C90">
        <v>993.34368896484375</v>
      </c>
      <c r="D90">
        <v>273.87271118164063</v>
      </c>
      <c r="E90">
        <v>600.30462646484375</v>
      </c>
      <c r="F90">
        <v>783.3187255859375</v>
      </c>
      <c r="G90">
        <v>1253.303100585938</v>
      </c>
      <c r="H90">
        <v>156.28704833984381</v>
      </c>
      <c r="I90">
        <v>2396.814208984375</v>
      </c>
    </row>
    <row r="91" spans="1:9" x14ac:dyDescent="0.3">
      <c r="A91" s="62">
        <v>45057</v>
      </c>
      <c r="B91">
        <v>11918.953125</v>
      </c>
      <c r="C91">
        <v>981.54901123046875</v>
      </c>
      <c r="D91">
        <v>271.37387084960938</v>
      </c>
      <c r="E91">
        <v>592.89288330078125</v>
      </c>
      <c r="F91">
        <v>778.81982421875</v>
      </c>
      <c r="G91">
        <v>1243.308715820312</v>
      </c>
      <c r="H91">
        <v>145.8879089355469</v>
      </c>
      <c r="I91">
        <v>2385.322021484375</v>
      </c>
    </row>
    <row r="92" spans="1:9" x14ac:dyDescent="0.3">
      <c r="A92" s="62">
        <v>45058</v>
      </c>
      <c r="B92">
        <v>12004.9169921875</v>
      </c>
      <c r="C92">
        <v>987.54632568359375</v>
      </c>
      <c r="D92">
        <v>276.37155151367188</v>
      </c>
      <c r="E92">
        <v>598.9857177734375</v>
      </c>
      <c r="F92">
        <v>757.82464599609375</v>
      </c>
      <c r="G92">
        <v>1220.321411132812</v>
      </c>
      <c r="H92">
        <v>148.2877197265625</v>
      </c>
      <c r="I92">
        <v>2407.30712890625</v>
      </c>
    </row>
    <row r="93" spans="1:9" x14ac:dyDescent="0.3">
      <c r="A93" s="62">
        <v>45061</v>
      </c>
      <c r="B93">
        <v>11994.9208984375</v>
      </c>
      <c r="C93">
        <v>980.349609375</v>
      </c>
      <c r="D93">
        <v>274.87225341796881</v>
      </c>
      <c r="E93">
        <v>610.272216796875</v>
      </c>
      <c r="F93">
        <v>768.32220458984375</v>
      </c>
      <c r="G93">
        <v>1214.324829101562</v>
      </c>
      <c r="H93">
        <v>145.0879821777344</v>
      </c>
      <c r="I93">
        <v>2410.304931640625</v>
      </c>
    </row>
    <row r="94" spans="1:9" x14ac:dyDescent="0.3">
      <c r="A94" s="62">
        <v>45062</v>
      </c>
      <c r="B94">
        <v>12064.8916015625</v>
      </c>
      <c r="C94">
        <v>984.74755859375</v>
      </c>
      <c r="D94">
        <v>272.3734130859375</v>
      </c>
      <c r="E94">
        <v>604.978515625</v>
      </c>
      <c r="F94">
        <v>765.3228759765625</v>
      </c>
      <c r="G94">
        <v>1237.31201171875</v>
      </c>
      <c r="H94">
        <v>148.1377258300781</v>
      </c>
      <c r="I94">
        <v>2382.82373046875</v>
      </c>
    </row>
    <row r="95" spans="1:9" x14ac:dyDescent="0.3">
      <c r="A95" s="62">
        <v>45063</v>
      </c>
      <c r="B95">
        <v>11918.953125</v>
      </c>
      <c r="C95">
        <v>985.94708251953125</v>
      </c>
      <c r="D95">
        <v>274.87225341796881</v>
      </c>
      <c r="E95">
        <v>602.28173828125</v>
      </c>
      <c r="F95">
        <v>755.82513427734375</v>
      </c>
      <c r="G95">
        <v>1223.31982421875</v>
      </c>
      <c r="H95">
        <v>152.83734130859381</v>
      </c>
      <c r="I95">
        <v>2394.8154296875</v>
      </c>
    </row>
    <row r="96" spans="1:9" x14ac:dyDescent="0.3">
      <c r="A96" s="62">
        <v>45064</v>
      </c>
      <c r="B96">
        <v>11972.9306640625</v>
      </c>
      <c r="C96">
        <v>991.54449462890625</v>
      </c>
      <c r="D96">
        <v>274.87225341796881</v>
      </c>
      <c r="E96">
        <v>612.1700439453125</v>
      </c>
      <c r="F96">
        <v>763.82330322265625</v>
      </c>
      <c r="G96">
        <v>1231.315307617188</v>
      </c>
      <c r="H96">
        <v>155.537109375</v>
      </c>
      <c r="I96">
        <v>2391.547607421875</v>
      </c>
    </row>
    <row r="97" spans="1:9" x14ac:dyDescent="0.3">
      <c r="A97" s="62">
        <v>45065</v>
      </c>
      <c r="B97">
        <v>12004.9169921875</v>
      </c>
      <c r="C97">
        <v>985.14727783203125</v>
      </c>
      <c r="D97">
        <v>278.37060546875</v>
      </c>
      <c r="E97">
        <v>610.07244873046875</v>
      </c>
      <c r="F97">
        <v>736.32958984375</v>
      </c>
      <c r="G97">
        <v>1223.31982421875</v>
      </c>
      <c r="H97">
        <v>155.98707580566409</v>
      </c>
      <c r="I97">
        <v>2407.53759765625</v>
      </c>
    </row>
    <row r="98" spans="1:9" x14ac:dyDescent="0.3">
      <c r="A98" s="62">
        <v>45068</v>
      </c>
      <c r="B98">
        <v>12030.9052734375</v>
      </c>
      <c r="C98">
        <v>987.54632568359375</v>
      </c>
      <c r="D98">
        <v>279.86993408203119</v>
      </c>
      <c r="E98">
        <v>616.46484375</v>
      </c>
      <c r="F98">
        <v>740.82861328125</v>
      </c>
      <c r="G98">
        <v>1298.278076171875</v>
      </c>
      <c r="H98">
        <v>157.28697204589841</v>
      </c>
      <c r="I98">
        <v>2393.546630859375</v>
      </c>
    </row>
    <row r="99" spans="1:9" x14ac:dyDescent="0.3">
      <c r="A99" s="62">
        <v>45069</v>
      </c>
      <c r="B99">
        <v>12028.90625</v>
      </c>
      <c r="C99">
        <v>963.157470703125</v>
      </c>
      <c r="D99">
        <v>282.8685302734375</v>
      </c>
      <c r="E99">
        <v>617.0640869140625</v>
      </c>
      <c r="F99">
        <v>719.83343505859375</v>
      </c>
      <c r="G99">
        <v>1291.282104492188</v>
      </c>
      <c r="H99">
        <v>153.18730163574219</v>
      </c>
      <c r="I99">
        <v>2416.531982421875</v>
      </c>
    </row>
    <row r="100" spans="1:9" x14ac:dyDescent="0.3">
      <c r="A100" s="62">
        <v>45070</v>
      </c>
      <c r="B100">
        <v>11789.0087890625</v>
      </c>
      <c r="C100">
        <v>950.36334228515625</v>
      </c>
      <c r="D100">
        <v>274.37246704101563</v>
      </c>
      <c r="E100">
        <v>599.485107421875</v>
      </c>
      <c r="F100">
        <v>712.335205078125</v>
      </c>
      <c r="G100">
        <v>1258.300415039062</v>
      </c>
      <c r="H100">
        <v>146.83784484863281</v>
      </c>
      <c r="I100">
        <v>2391.048095703125</v>
      </c>
    </row>
    <row r="101" spans="1:9" x14ac:dyDescent="0.3">
      <c r="A101" s="62">
        <v>45071</v>
      </c>
      <c r="B101">
        <v>11637.072265625</v>
      </c>
      <c r="C101">
        <v>946.96490478515625</v>
      </c>
      <c r="D101">
        <v>274.37246704101563</v>
      </c>
      <c r="E101">
        <v>605.677734375</v>
      </c>
      <c r="F101">
        <v>712.335205078125</v>
      </c>
      <c r="G101">
        <v>1235.31298828125</v>
      </c>
      <c r="H101">
        <v>148.78767395019531</v>
      </c>
      <c r="I101">
        <v>2339.079345703125</v>
      </c>
    </row>
    <row r="102" spans="1:9" x14ac:dyDescent="0.3">
      <c r="A102" s="62">
        <v>45072</v>
      </c>
      <c r="B102">
        <v>11779.01171875</v>
      </c>
      <c r="C102">
        <v>949.96356201171875</v>
      </c>
      <c r="D102">
        <v>276.37155151367188</v>
      </c>
      <c r="E102">
        <v>610.07244873046875</v>
      </c>
      <c r="F102">
        <v>712.335205078125</v>
      </c>
      <c r="G102">
        <v>1261.298706054688</v>
      </c>
      <c r="H102">
        <v>149.03765869140619</v>
      </c>
      <c r="I102">
        <v>2351.07177734375</v>
      </c>
    </row>
    <row r="103" spans="1:9" x14ac:dyDescent="0.3">
      <c r="A103" s="62">
        <v>45076</v>
      </c>
      <c r="B103">
        <v>11493.1328125</v>
      </c>
      <c r="C103">
        <v>941.96728515625</v>
      </c>
      <c r="D103">
        <v>272.8731689453125</v>
      </c>
      <c r="E103">
        <v>599.38519287109375</v>
      </c>
      <c r="F103">
        <v>710.335693359375</v>
      </c>
      <c r="G103">
        <v>1265.29638671875</v>
      </c>
      <c r="H103">
        <v>144.3880310058594</v>
      </c>
      <c r="I103">
        <v>2280.61474609375</v>
      </c>
    </row>
    <row r="104" spans="1:9" x14ac:dyDescent="0.3">
      <c r="A104" s="62">
        <v>45077</v>
      </c>
      <c r="B104">
        <v>11655.0654296875</v>
      </c>
      <c r="C104">
        <v>927.77374267578125</v>
      </c>
      <c r="D104">
        <v>261.37850952148438</v>
      </c>
      <c r="E104">
        <v>589.796630859375</v>
      </c>
      <c r="F104">
        <v>733.330322265625</v>
      </c>
      <c r="G104">
        <v>1281.287475585938</v>
      </c>
      <c r="H104">
        <v>143.28813171386719</v>
      </c>
      <c r="I104">
        <v>2219.152099609375</v>
      </c>
    </row>
    <row r="105" spans="1:9" x14ac:dyDescent="0.3">
      <c r="A105" s="62">
        <v>45078</v>
      </c>
      <c r="B105">
        <v>11665.060546875</v>
      </c>
      <c r="C105">
        <v>944.3660888671875</v>
      </c>
      <c r="D105">
        <v>269.87457275390619</v>
      </c>
      <c r="E105">
        <v>593.09271240234375</v>
      </c>
      <c r="F105">
        <v>731.33074951171875</v>
      </c>
      <c r="G105">
        <v>1299.277587890625</v>
      </c>
      <c r="H105">
        <v>146.38786315917969</v>
      </c>
      <c r="I105">
        <v>2246.635498046875</v>
      </c>
    </row>
    <row r="106" spans="1:9" x14ac:dyDescent="0.3">
      <c r="A106" s="62">
        <v>45079</v>
      </c>
      <c r="B106">
        <v>11743.02734375</v>
      </c>
      <c r="C106">
        <v>941.96728515625</v>
      </c>
      <c r="D106">
        <v>274.37246704101563</v>
      </c>
      <c r="E106">
        <v>601.98211669921875</v>
      </c>
      <c r="F106">
        <v>727.83160400390625</v>
      </c>
      <c r="G106">
        <v>1312.270385742188</v>
      </c>
      <c r="H106">
        <v>149.9875793457031</v>
      </c>
      <c r="I106">
        <v>2288.610107421875</v>
      </c>
    </row>
    <row r="107" spans="1:9" x14ac:dyDescent="0.3">
      <c r="A107" s="62">
        <v>45082</v>
      </c>
      <c r="B107">
        <v>11789.0087890625</v>
      </c>
      <c r="C107">
        <v>934.37066650390625</v>
      </c>
      <c r="D107">
        <v>272.3734130859375</v>
      </c>
      <c r="E107">
        <v>605.3780517578125</v>
      </c>
      <c r="F107">
        <v>733.8302001953125</v>
      </c>
      <c r="G107">
        <v>1291.282104492188</v>
      </c>
      <c r="H107">
        <v>147.28779602050781</v>
      </c>
      <c r="I107">
        <v>2283.613037109375</v>
      </c>
    </row>
    <row r="108" spans="1:9" x14ac:dyDescent="0.3">
      <c r="A108" s="62">
        <v>45083</v>
      </c>
      <c r="B108">
        <v>11826.9912109375</v>
      </c>
      <c r="C108">
        <v>939.56829833984375</v>
      </c>
      <c r="D108">
        <v>277.37109375</v>
      </c>
      <c r="E108">
        <v>610.07244873046875</v>
      </c>
      <c r="F108">
        <v>745.82745361328125</v>
      </c>
      <c r="G108">
        <v>1297.278686523438</v>
      </c>
      <c r="H108">
        <v>148.03773498535159</v>
      </c>
      <c r="I108">
        <v>2272.1201171875</v>
      </c>
    </row>
    <row r="109" spans="1:9" x14ac:dyDescent="0.3">
      <c r="A109" s="62">
        <v>45084</v>
      </c>
      <c r="B109">
        <v>11749.025390625</v>
      </c>
      <c r="C109">
        <v>930.17266845703125</v>
      </c>
      <c r="D109">
        <v>274.37246704101563</v>
      </c>
      <c r="E109">
        <v>615.3660888671875</v>
      </c>
      <c r="F109">
        <v>728.33148193359375</v>
      </c>
      <c r="G109">
        <v>1269.294189453125</v>
      </c>
      <c r="H109">
        <v>150.13755798339841</v>
      </c>
      <c r="I109">
        <v>2293.107421875</v>
      </c>
    </row>
    <row r="110" spans="1:9" x14ac:dyDescent="0.3">
      <c r="A110" s="62">
        <v>45085</v>
      </c>
      <c r="B110">
        <v>11745.0263671875</v>
      </c>
      <c r="C110">
        <v>938.36883544921875</v>
      </c>
      <c r="D110">
        <v>279.86993408203119</v>
      </c>
      <c r="E110">
        <v>610.272216796875</v>
      </c>
      <c r="F110">
        <v>738.32916259765625</v>
      </c>
      <c r="G110">
        <v>1295.279663085938</v>
      </c>
      <c r="H110">
        <v>149.4376220703125</v>
      </c>
      <c r="I110">
        <v>2307.598388671875</v>
      </c>
    </row>
    <row r="111" spans="1:9" x14ac:dyDescent="0.3">
      <c r="A111" s="62">
        <v>45086</v>
      </c>
      <c r="B111">
        <v>11707.04296875</v>
      </c>
      <c r="C111">
        <v>939.56829833984375</v>
      </c>
      <c r="D111">
        <v>272.3734130859375</v>
      </c>
      <c r="E111">
        <v>606.7763671875</v>
      </c>
      <c r="F111">
        <v>725.83209228515625</v>
      </c>
      <c r="G111">
        <v>1283.286376953125</v>
      </c>
      <c r="H111">
        <v>149.2376403808594</v>
      </c>
      <c r="I111">
        <v>2293.107421875</v>
      </c>
    </row>
    <row r="112" spans="1:9" x14ac:dyDescent="0.3">
      <c r="A112" s="62">
        <v>45089</v>
      </c>
      <c r="B112">
        <v>11824.9921875</v>
      </c>
      <c r="C112">
        <v>948.36431884765625</v>
      </c>
      <c r="D112">
        <v>273.87271118164063</v>
      </c>
      <c r="E112">
        <v>604.5789794921875</v>
      </c>
      <c r="F112">
        <v>726.3319091796875</v>
      </c>
      <c r="G112">
        <v>1360.24365234375</v>
      </c>
      <c r="H112">
        <v>150.13755798339841</v>
      </c>
      <c r="I112">
        <v>2276.6171875</v>
      </c>
    </row>
    <row r="113" spans="1:9" x14ac:dyDescent="0.3">
      <c r="A113" s="62">
        <v>45090</v>
      </c>
      <c r="B113">
        <v>11735.03125</v>
      </c>
      <c r="C113">
        <v>953.3619384765625</v>
      </c>
      <c r="D113">
        <v>271.8736572265625</v>
      </c>
      <c r="E113">
        <v>608.87384033203125</v>
      </c>
      <c r="F113">
        <v>723.33270263671875</v>
      </c>
      <c r="G113">
        <v>1346.251342773438</v>
      </c>
      <c r="H113">
        <v>150.88749694824219</v>
      </c>
      <c r="I113">
        <v>2294.60595703125</v>
      </c>
    </row>
    <row r="114" spans="1:9" x14ac:dyDescent="0.3">
      <c r="A114" s="62">
        <v>45091</v>
      </c>
      <c r="B114">
        <v>11505.126953125</v>
      </c>
      <c r="C114">
        <v>949.96356201171875</v>
      </c>
      <c r="D114">
        <v>276.37155151367188</v>
      </c>
      <c r="E114">
        <v>610.07244873046875</v>
      </c>
      <c r="F114">
        <v>717.83392333984375</v>
      </c>
      <c r="G114">
        <v>1363.241943359375</v>
      </c>
      <c r="H114">
        <v>150.73750305175781</v>
      </c>
      <c r="I114">
        <v>2303.101318359375</v>
      </c>
    </row>
    <row r="115" spans="1:9" x14ac:dyDescent="0.3">
      <c r="A115" s="62">
        <v>45092</v>
      </c>
      <c r="B115">
        <v>11681.0537109375</v>
      </c>
      <c r="C115">
        <v>955.56097412109375</v>
      </c>
      <c r="D115">
        <v>275.37200927734381</v>
      </c>
      <c r="E115">
        <v>608.67413330078125</v>
      </c>
      <c r="F115">
        <v>696.33892822265625</v>
      </c>
      <c r="G115">
        <v>1379.233032226562</v>
      </c>
      <c r="H115">
        <v>150.0375671386719</v>
      </c>
      <c r="I115">
        <v>2333.0830078125</v>
      </c>
    </row>
    <row r="116" spans="1:9" x14ac:dyDescent="0.3">
      <c r="A116" s="62">
        <v>45093</v>
      </c>
      <c r="B116">
        <v>11783.0107421875</v>
      </c>
      <c r="C116">
        <v>967.955322265625</v>
      </c>
      <c r="D116">
        <v>272.8731689453125</v>
      </c>
      <c r="E116">
        <v>611.0712890625</v>
      </c>
      <c r="F116">
        <v>682.3421630859375</v>
      </c>
      <c r="G116">
        <v>1416.212524414062</v>
      </c>
      <c r="H116">
        <v>151.1874694824219</v>
      </c>
      <c r="I116">
        <v>2334.582275390625</v>
      </c>
    </row>
    <row r="117" spans="1:9" x14ac:dyDescent="0.3">
      <c r="A117" s="62">
        <v>45096</v>
      </c>
      <c r="B117">
        <v>11641.0703125</v>
      </c>
      <c r="C117">
        <v>949.96356201171875</v>
      </c>
      <c r="D117">
        <v>266.37619018554688</v>
      </c>
      <c r="E117">
        <v>614.26739501953125</v>
      </c>
      <c r="F117">
        <v>682.3421630859375</v>
      </c>
      <c r="G117">
        <v>1336.256958007812</v>
      </c>
      <c r="H117">
        <v>153.7872619628906</v>
      </c>
      <c r="I117">
        <v>2338.57958984375</v>
      </c>
    </row>
    <row r="118" spans="1:9" x14ac:dyDescent="0.3">
      <c r="A118" s="62">
        <v>45097</v>
      </c>
      <c r="B118">
        <v>11631.07421875</v>
      </c>
      <c r="C118">
        <v>957.360107421875</v>
      </c>
      <c r="D118">
        <v>270.87408447265619</v>
      </c>
      <c r="E118">
        <v>614.46722412109375</v>
      </c>
      <c r="F118">
        <v>680.84246826171875</v>
      </c>
      <c r="G118">
        <v>1323.26416015625</v>
      </c>
      <c r="H118">
        <v>156.98699951171881</v>
      </c>
      <c r="I118">
        <v>2320.0908203125</v>
      </c>
    </row>
    <row r="119" spans="1:9" x14ac:dyDescent="0.3">
      <c r="A119" s="62">
        <v>45098</v>
      </c>
      <c r="B119">
        <v>11581.095703125</v>
      </c>
      <c r="C119">
        <v>960.15887451171875</v>
      </c>
      <c r="D119">
        <v>277.37109375</v>
      </c>
      <c r="E119">
        <v>617.36370849609375</v>
      </c>
      <c r="F119">
        <v>677.8431396484375</v>
      </c>
      <c r="G119">
        <v>1309.27197265625</v>
      </c>
      <c r="H119">
        <v>157.5369567871094</v>
      </c>
      <c r="I119">
        <v>2362.0654296875</v>
      </c>
    </row>
    <row r="120" spans="1:9" x14ac:dyDescent="0.3">
      <c r="A120" s="62">
        <v>45099</v>
      </c>
      <c r="B120">
        <v>11595.08984375</v>
      </c>
      <c r="C120">
        <v>941.96728515625</v>
      </c>
      <c r="D120">
        <v>269.37478637695313</v>
      </c>
      <c r="E120">
        <v>605.97735595703125</v>
      </c>
      <c r="F120">
        <v>672.344482421875</v>
      </c>
      <c r="G120">
        <v>1278.289184570312</v>
      </c>
      <c r="H120">
        <v>156.0370788574219</v>
      </c>
      <c r="I120">
        <v>2332.083740234375</v>
      </c>
    </row>
    <row r="121" spans="1:9" x14ac:dyDescent="0.3">
      <c r="A121" s="62">
        <v>45100</v>
      </c>
      <c r="B121">
        <v>11417.1650390625</v>
      </c>
      <c r="C121">
        <v>937.36932373046875</v>
      </c>
      <c r="D121">
        <v>260.37899780273438</v>
      </c>
      <c r="E121">
        <v>601.4827880859375</v>
      </c>
      <c r="F121">
        <v>658.8475341796875</v>
      </c>
      <c r="G121">
        <v>1272.29248046875</v>
      </c>
      <c r="H121">
        <v>154.6371765136719</v>
      </c>
      <c r="I121">
        <v>2317.092529296875</v>
      </c>
    </row>
    <row r="122" spans="1:9" x14ac:dyDescent="0.3">
      <c r="A122" s="62">
        <v>45103</v>
      </c>
      <c r="B122">
        <v>11287.220703125</v>
      </c>
      <c r="C122">
        <v>917.978271484375</v>
      </c>
      <c r="D122">
        <v>265.37667846679688</v>
      </c>
      <c r="E122">
        <v>603.38043212890625</v>
      </c>
      <c r="F122">
        <v>649.34979248046875</v>
      </c>
      <c r="G122">
        <v>1241.3095703125</v>
      </c>
      <c r="H122">
        <v>154.78717041015619</v>
      </c>
      <c r="I122">
        <v>2339.578857421875</v>
      </c>
    </row>
    <row r="123" spans="1:9" x14ac:dyDescent="0.3">
      <c r="A123" s="62">
        <v>45104</v>
      </c>
      <c r="B123">
        <v>11185.2626953125</v>
      </c>
      <c r="C123">
        <v>917.978271484375</v>
      </c>
      <c r="D123">
        <v>273.87271118164063</v>
      </c>
      <c r="E123">
        <v>609.57305908203125</v>
      </c>
      <c r="F123">
        <v>653.84869384765625</v>
      </c>
      <c r="G123">
        <v>1227.317504882812</v>
      </c>
      <c r="H123">
        <v>155.43711853027341</v>
      </c>
      <c r="I123">
        <v>2318.092041015625</v>
      </c>
    </row>
    <row r="124" spans="1:9" x14ac:dyDescent="0.3">
      <c r="A124" s="62">
        <v>45105</v>
      </c>
      <c r="B124">
        <v>11229.24609375</v>
      </c>
      <c r="C124">
        <v>924.17535400390625</v>
      </c>
      <c r="D124">
        <v>285.36737060546881</v>
      </c>
      <c r="E124">
        <v>612.56951904296875</v>
      </c>
      <c r="F124">
        <v>668.84521484375</v>
      </c>
      <c r="G124">
        <v>1246.307006835938</v>
      </c>
      <c r="H124">
        <v>155.78709411621091</v>
      </c>
      <c r="I124">
        <v>2322.08984375</v>
      </c>
    </row>
    <row r="125" spans="1:9" x14ac:dyDescent="0.3">
      <c r="A125" s="62">
        <v>45106</v>
      </c>
      <c r="B125">
        <v>11231.2451171875</v>
      </c>
      <c r="C125">
        <v>919.7774658203125</v>
      </c>
      <c r="D125">
        <v>286.86666870117188</v>
      </c>
      <c r="E125">
        <v>618.0628662109375</v>
      </c>
      <c r="F125">
        <v>673.84405517578125</v>
      </c>
      <c r="G125">
        <v>1231.315307617188</v>
      </c>
      <c r="H125">
        <v>148.68768310546881</v>
      </c>
      <c r="I125">
        <v>2324.08837890625</v>
      </c>
    </row>
    <row r="126" spans="1:9" x14ac:dyDescent="0.3">
      <c r="A126" s="62">
        <v>45107</v>
      </c>
      <c r="B126">
        <v>11271.2275390625</v>
      </c>
      <c r="C126">
        <v>926.57427978515625</v>
      </c>
      <c r="D126">
        <v>296.86203002929688</v>
      </c>
      <c r="E126">
        <v>620.95953369140625</v>
      </c>
      <c r="F126">
        <v>672.344482421875</v>
      </c>
      <c r="G126">
        <v>1231.315307617188</v>
      </c>
      <c r="H126">
        <v>151.03749084472659</v>
      </c>
      <c r="I126">
        <v>2341.078125</v>
      </c>
    </row>
    <row r="127" spans="1:9" x14ac:dyDescent="0.3">
      <c r="A127" s="62">
        <v>45110</v>
      </c>
      <c r="B127">
        <v>10369.6083984375</v>
      </c>
      <c r="C127">
        <v>917.57843017578125</v>
      </c>
      <c r="D127">
        <v>292.86386108398438</v>
      </c>
      <c r="E127">
        <v>626.85235595703125</v>
      </c>
      <c r="F127">
        <v>683.3419189453125</v>
      </c>
      <c r="G127">
        <v>1238.311401367188</v>
      </c>
      <c r="H127">
        <v>153.5872802734375</v>
      </c>
      <c r="I127">
        <v>2378.05517578125</v>
      </c>
    </row>
    <row r="128" spans="1:9" x14ac:dyDescent="0.3">
      <c r="A128" s="62">
        <v>45111</v>
      </c>
      <c r="B128">
        <v>10575.5224609375</v>
      </c>
      <c r="C128">
        <v>908.58258056640625</v>
      </c>
      <c r="D128">
        <v>287.8662109375</v>
      </c>
      <c r="E128">
        <v>623.9559326171875</v>
      </c>
      <c r="F128">
        <v>681.84222412109375</v>
      </c>
      <c r="G128">
        <v>1239.310913085938</v>
      </c>
      <c r="H128">
        <v>152.23738098144531</v>
      </c>
      <c r="I128">
        <v>2379.05517578125</v>
      </c>
    </row>
    <row r="129" spans="1:9" x14ac:dyDescent="0.3">
      <c r="A129" s="62">
        <v>45112</v>
      </c>
      <c r="B129">
        <v>10615.5048828125</v>
      </c>
      <c r="C129">
        <v>910.38165283203125</v>
      </c>
      <c r="D129">
        <v>287.8662109375</v>
      </c>
      <c r="E129">
        <v>621.1593017578125</v>
      </c>
      <c r="F129">
        <v>667.845458984375</v>
      </c>
      <c r="G129">
        <v>1235.31298828125</v>
      </c>
      <c r="H129">
        <v>150.98748779296881</v>
      </c>
      <c r="I129">
        <v>2327.58642578125</v>
      </c>
    </row>
    <row r="130" spans="1:9" x14ac:dyDescent="0.3">
      <c r="A130" s="62">
        <v>45113</v>
      </c>
      <c r="B130">
        <v>10323.6279296875</v>
      </c>
      <c r="C130">
        <v>897.78753662109375</v>
      </c>
      <c r="D130">
        <v>278.37060546875</v>
      </c>
      <c r="E130">
        <v>609.67291259765625</v>
      </c>
      <c r="F130">
        <v>650.84942626953125</v>
      </c>
      <c r="G130">
        <v>1224.319213867188</v>
      </c>
      <c r="H130">
        <v>145.18797302246091</v>
      </c>
      <c r="I130">
        <v>2263.125244140625</v>
      </c>
    </row>
    <row r="131" spans="1:9" x14ac:dyDescent="0.3">
      <c r="A131" s="62">
        <v>45114</v>
      </c>
      <c r="B131">
        <v>10105.720703125</v>
      </c>
      <c r="C131">
        <v>887.7921142578125</v>
      </c>
      <c r="D131">
        <v>279.86993408203119</v>
      </c>
      <c r="E131">
        <v>609.1734619140625</v>
      </c>
      <c r="F131">
        <v>653.348876953125</v>
      </c>
      <c r="G131">
        <v>1234.313598632812</v>
      </c>
      <c r="H131">
        <v>148.4877014160156</v>
      </c>
      <c r="I131">
        <v>2281.1142578125</v>
      </c>
    </row>
    <row r="132" spans="1:9" x14ac:dyDescent="0.3">
      <c r="A132" s="62">
        <v>45117</v>
      </c>
      <c r="B132">
        <v>10175.6923828125</v>
      </c>
      <c r="C132">
        <v>896.58807373046875</v>
      </c>
      <c r="D132">
        <v>283.86807250976563</v>
      </c>
      <c r="E132">
        <v>606.1771240234375</v>
      </c>
      <c r="F132">
        <v>655.8482666015625</v>
      </c>
      <c r="G132">
        <v>1239.310913085938</v>
      </c>
      <c r="H132">
        <v>147.88774108886719</v>
      </c>
      <c r="I132">
        <v>2303.60107421875</v>
      </c>
    </row>
    <row r="133" spans="1:9" x14ac:dyDescent="0.3">
      <c r="A133" s="62">
        <v>45118</v>
      </c>
      <c r="B133">
        <v>10077.732421875</v>
      </c>
      <c r="C133">
        <v>900.98614501953125</v>
      </c>
      <c r="D133">
        <v>282.3687744140625</v>
      </c>
      <c r="E133">
        <v>600.18426513671875</v>
      </c>
      <c r="F133">
        <v>662.3468017578125</v>
      </c>
      <c r="G133">
        <v>1244.30810546875</v>
      </c>
      <c r="H133">
        <v>145.63792419433591</v>
      </c>
      <c r="I133">
        <v>2318.592041015625</v>
      </c>
    </row>
    <row r="134" spans="1:9" x14ac:dyDescent="0.3">
      <c r="A134" s="62">
        <v>45119</v>
      </c>
      <c r="B134">
        <v>10243.662109375</v>
      </c>
      <c r="C134">
        <v>911.7811279296875</v>
      </c>
      <c r="D134">
        <v>288.86575317382813</v>
      </c>
      <c r="E134">
        <v>615.0665283203125</v>
      </c>
      <c r="F134">
        <v>730.8309326171875</v>
      </c>
      <c r="G134">
        <v>1276.290283203125</v>
      </c>
      <c r="H134">
        <v>148.43769836425781</v>
      </c>
      <c r="I134">
        <v>2350.572509765625</v>
      </c>
    </row>
    <row r="135" spans="1:9" x14ac:dyDescent="0.3">
      <c r="A135" s="62">
        <v>45120</v>
      </c>
      <c r="B135">
        <v>10325.6279296875</v>
      </c>
      <c r="C135">
        <v>912.58074951171875</v>
      </c>
      <c r="D135">
        <v>295.86248779296881</v>
      </c>
      <c r="E135">
        <v>613.46844482421875</v>
      </c>
      <c r="F135">
        <v>707.83624267578125</v>
      </c>
      <c r="G135">
        <v>1299.277587890625</v>
      </c>
      <c r="H135">
        <v>149.2876281738281</v>
      </c>
      <c r="I135">
        <v>2344.575927734375</v>
      </c>
    </row>
    <row r="136" spans="1:9" x14ac:dyDescent="0.3">
      <c r="A136" s="62">
        <v>45121</v>
      </c>
      <c r="B136">
        <v>10319.630859375</v>
      </c>
      <c r="C136">
        <v>917.37847900390625</v>
      </c>
      <c r="D136">
        <v>295.36273193359381</v>
      </c>
      <c r="E136">
        <v>612.36962890625</v>
      </c>
      <c r="F136">
        <v>710.335693359375</v>
      </c>
      <c r="G136">
        <v>1307.273071289062</v>
      </c>
      <c r="H136">
        <v>145.8879089355469</v>
      </c>
      <c r="I136">
        <v>2312.095703125</v>
      </c>
    </row>
    <row r="137" spans="1:9" x14ac:dyDescent="0.3">
      <c r="A137" s="62">
        <v>45124</v>
      </c>
      <c r="B137">
        <v>10195.6826171875</v>
      </c>
      <c r="C137">
        <v>917.7783203125</v>
      </c>
      <c r="D137">
        <v>294.36318969726563</v>
      </c>
      <c r="E137">
        <v>617.16400146484375</v>
      </c>
      <c r="F137">
        <v>703.3372802734375</v>
      </c>
      <c r="G137">
        <v>1275.290893554688</v>
      </c>
      <c r="H137">
        <v>146.13787841796881</v>
      </c>
      <c r="I137">
        <v>2306.59912109375</v>
      </c>
    </row>
    <row r="138" spans="1:9" x14ac:dyDescent="0.3">
      <c r="A138" s="62">
        <v>45125</v>
      </c>
      <c r="B138">
        <v>10275.6484375</v>
      </c>
      <c r="C138">
        <v>915.17950439453125</v>
      </c>
      <c r="D138">
        <v>302.3594970703125</v>
      </c>
      <c r="E138">
        <v>622.9571533203125</v>
      </c>
      <c r="F138">
        <v>717.33404541015625</v>
      </c>
      <c r="G138">
        <v>1285.28515625</v>
      </c>
      <c r="H138">
        <v>146.38786315917969</v>
      </c>
      <c r="I138">
        <v>2321.090576171875</v>
      </c>
    </row>
    <row r="139" spans="1:9" x14ac:dyDescent="0.3">
      <c r="A139" s="62">
        <v>45126</v>
      </c>
      <c r="B139">
        <v>10497.5556640625</v>
      </c>
      <c r="C139">
        <v>925.57476806640625</v>
      </c>
      <c r="D139">
        <v>304.85830688476563</v>
      </c>
      <c r="E139">
        <v>628.051025390625</v>
      </c>
      <c r="F139">
        <v>727.3316650390625</v>
      </c>
      <c r="G139">
        <v>1366.240234375</v>
      </c>
      <c r="H139">
        <v>150.93748474121091</v>
      </c>
      <c r="I139">
        <v>2367.062255859375</v>
      </c>
    </row>
    <row r="140" spans="1:9" x14ac:dyDescent="0.3">
      <c r="A140" s="62">
        <v>45127</v>
      </c>
      <c r="B140">
        <v>10691.47265625</v>
      </c>
      <c r="C140">
        <v>933.77093505859375</v>
      </c>
      <c r="D140">
        <v>309.356201171875</v>
      </c>
      <c r="E140">
        <v>639.23773193359375</v>
      </c>
      <c r="F140">
        <v>706.83648681640625</v>
      </c>
      <c r="G140">
        <v>1328.261474609375</v>
      </c>
      <c r="H140">
        <v>154.38720703125</v>
      </c>
      <c r="I140">
        <v>2394.0458984375</v>
      </c>
    </row>
    <row r="141" spans="1:9" x14ac:dyDescent="0.3">
      <c r="A141" s="62">
        <v>45128</v>
      </c>
      <c r="B141">
        <v>10765.44140625</v>
      </c>
      <c r="C141">
        <v>926.97412109375</v>
      </c>
      <c r="D141">
        <v>308.356689453125</v>
      </c>
      <c r="E141">
        <v>641.23529052734375</v>
      </c>
      <c r="F141">
        <v>710.335693359375</v>
      </c>
      <c r="G141">
        <v>1285.28515625</v>
      </c>
      <c r="H141">
        <v>155.78709411621091</v>
      </c>
      <c r="I141">
        <v>2416.531982421875</v>
      </c>
    </row>
    <row r="142" spans="1:9" x14ac:dyDescent="0.3">
      <c r="A142" s="62">
        <v>45131</v>
      </c>
      <c r="B142">
        <v>10775.4375</v>
      </c>
      <c r="C142">
        <v>919.17767333984375</v>
      </c>
      <c r="D142">
        <v>301.85971069335938</v>
      </c>
      <c r="E142">
        <v>641.9344482421875</v>
      </c>
      <c r="F142">
        <v>692.33984375</v>
      </c>
      <c r="G142">
        <v>1302.275756835938</v>
      </c>
      <c r="H142">
        <v>156.68701171875</v>
      </c>
      <c r="I142">
        <v>2441.516845703125</v>
      </c>
    </row>
    <row r="143" spans="1:9" x14ac:dyDescent="0.3">
      <c r="A143" s="62">
        <v>45132</v>
      </c>
      <c r="B143">
        <v>10715.462890625</v>
      </c>
      <c r="C143">
        <v>915.779296875</v>
      </c>
      <c r="D143">
        <v>304.85830688476563</v>
      </c>
      <c r="E143">
        <v>643.5325927734375</v>
      </c>
      <c r="F143">
        <v>686.841064453125</v>
      </c>
      <c r="G143">
        <v>1310.271362304688</v>
      </c>
      <c r="H143">
        <v>152.63734436035159</v>
      </c>
      <c r="I143">
        <v>2408.537109375</v>
      </c>
    </row>
    <row r="144" spans="1:9" x14ac:dyDescent="0.3">
      <c r="A144" s="62">
        <v>45133</v>
      </c>
      <c r="B144">
        <v>10665.484375</v>
      </c>
      <c r="C144">
        <v>919.7774658203125</v>
      </c>
      <c r="D144">
        <v>310.35577392578119</v>
      </c>
      <c r="E144">
        <v>643.332763671875</v>
      </c>
      <c r="F144">
        <v>692.33984375</v>
      </c>
      <c r="G144">
        <v>1269.294189453125</v>
      </c>
      <c r="H144">
        <v>184.98468017578119</v>
      </c>
      <c r="I144">
        <v>2395.045166015625</v>
      </c>
    </row>
    <row r="145" spans="1:9" x14ac:dyDescent="0.3">
      <c r="A145" s="62">
        <v>45134</v>
      </c>
      <c r="B145">
        <v>10695.470703125</v>
      </c>
      <c r="C145">
        <v>920.9769287109375</v>
      </c>
      <c r="D145">
        <v>314.85366821289063</v>
      </c>
      <c r="E145">
        <v>641.53485107421875</v>
      </c>
      <c r="F145">
        <v>702.83740234375</v>
      </c>
      <c r="G145">
        <v>1298.278076171875</v>
      </c>
      <c r="H145">
        <v>189.58430480957031</v>
      </c>
      <c r="I145">
        <v>2362.56494140625</v>
      </c>
    </row>
    <row r="146" spans="1:9" x14ac:dyDescent="0.3">
      <c r="A146" s="62">
        <v>45135</v>
      </c>
      <c r="B146">
        <v>11053.3203125</v>
      </c>
      <c r="C146">
        <v>927.77374267578125</v>
      </c>
      <c r="D146">
        <v>315.85317993164063</v>
      </c>
      <c r="E146">
        <v>646.02960205078125</v>
      </c>
      <c r="F146">
        <v>692.8397216796875</v>
      </c>
      <c r="G146">
        <v>1270.29345703125</v>
      </c>
      <c r="H146">
        <v>193.28398132324219</v>
      </c>
      <c r="I146">
        <v>2340.078857421875</v>
      </c>
    </row>
    <row r="147" spans="1:9" x14ac:dyDescent="0.3">
      <c r="A147" s="62">
        <v>45138</v>
      </c>
      <c r="B147">
        <v>11181.265625</v>
      </c>
      <c r="C147">
        <v>930.9722900390625</v>
      </c>
      <c r="D147">
        <v>314.85366821289063</v>
      </c>
      <c r="E147">
        <v>645.53021240234375</v>
      </c>
      <c r="F147">
        <v>675.8436279296875</v>
      </c>
      <c r="G147">
        <v>1309.27197265625</v>
      </c>
      <c r="H147">
        <v>184.8346862792969</v>
      </c>
      <c r="I147">
        <v>2364.563720703125</v>
      </c>
    </row>
    <row r="148" spans="1:9" x14ac:dyDescent="0.3">
      <c r="A148" s="62">
        <v>45139</v>
      </c>
      <c r="B148">
        <v>11191.26171875</v>
      </c>
      <c r="C148">
        <v>932.97137451171875</v>
      </c>
      <c r="D148">
        <v>311.85507202148438</v>
      </c>
      <c r="E148">
        <v>654.1199951171875</v>
      </c>
      <c r="F148">
        <v>666.3458251953125</v>
      </c>
      <c r="G148">
        <v>1295.279663085938</v>
      </c>
      <c r="H148">
        <v>185.2346496582031</v>
      </c>
      <c r="I148">
        <v>2350.072998046875</v>
      </c>
    </row>
    <row r="149" spans="1:9" x14ac:dyDescent="0.3">
      <c r="A149" s="62">
        <v>45140</v>
      </c>
      <c r="B149">
        <v>11091.3037109375</v>
      </c>
      <c r="C149">
        <v>992.343994140625</v>
      </c>
      <c r="D149">
        <v>304.3585205078125</v>
      </c>
      <c r="E149">
        <v>636.141357421875</v>
      </c>
      <c r="F149">
        <v>649.849609375</v>
      </c>
      <c r="G149">
        <v>1296.279296875</v>
      </c>
      <c r="H149">
        <v>183.88475036621091</v>
      </c>
      <c r="I149">
        <v>2317.092529296875</v>
      </c>
    </row>
    <row r="150" spans="1:9" x14ac:dyDescent="0.3">
      <c r="A150" s="62">
        <v>45141</v>
      </c>
      <c r="B150">
        <v>10895.38671875</v>
      </c>
      <c r="C150">
        <v>999.54071044921875</v>
      </c>
      <c r="D150">
        <v>306.85739135742188</v>
      </c>
      <c r="E150">
        <v>638.4385986328125</v>
      </c>
      <c r="F150">
        <v>644.85076904296875</v>
      </c>
      <c r="G150">
        <v>1294.2802734375</v>
      </c>
      <c r="H150">
        <v>192.18406677246091</v>
      </c>
      <c r="I150">
        <v>2337.580322265625</v>
      </c>
    </row>
    <row r="151" spans="1:9" x14ac:dyDescent="0.3">
      <c r="A151" s="62">
        <v>45142</v>
      </c>
      <c r="B151">
        <v>10905.3828125</v>
      </c>
      <c r="C151">
        <v>1008.53662109375</v>
      </c>
      <c r="D151">
        <v>309.356201171875</v>
      </c>
      <c r="E151">
        <v>635.6419677734375</v>
      </c>
      <c r="F151">
        <v>646.850341796875</v>
      </c>
      <c r="G151">
        <v>1300.27685546875</v>
      </c>
      <c r="H151">
        <v>206.48289489746091</v>
      </c>
      <c r="I151">
        <v>2387.05029296875</v>
      </c>
    </row>
    <row r="152" spans="1:9" x14ac:dyDescent="0.3">
      <c r="A152" s="62">
        <v>45145</v>
      </c>
      <c r="B152">
        <v>10881.3916015625</v>
      </c>
      <c r="C152">
        <v>1022.530212402344</v>
      </c>
      <c r="D152">
        <v>312.35482788085938</v>
      </c>
      <c r="E152">
        <v>643.332763671875</v>
      </c>
      <c r="F152">
        <v>644.3509521484375</v>
      </c>
      <c r="G152">
        <v>1274.29150390625</v>
      </c>
      <c r="H152">
        <v>209.4826354980469</v>
      </c>
      <c r="I152">
        <v>2375.0576171875</v>
      </c>
    </row>
    <row r="153" spans="1:9" x14ac:dyDescent="0.3">
      <c r="A153" s="62">
        <v>45146</v>
      </c>
      <c r="B153">
        <v>11025.3310546875</v>
      </c>
      <c r="C153">
        <v>1026.028686523438</v>
      </c>
      <c r="D153">
        <v>303.3590087890625</v>
      </c>
      <c r="E153">
        <v>633.843994140625</v>
      </c>
      <c r="F153">
        <v>635.35302734375</v>
      </c>
      <c r="G153">
        <v>1273.291870117188</v>
      </c>
      <c r="H153">
        <v>207.88276672363281</v>
      </c>
      <c r="I153">
        <v>2370.560302734375</v>
      </c>
    </row>
    <row r="154" spans="1:9" x14ac:dyDescent="0.3">
      <c r="A154" s="62">
        <v>45147</v>
      </c>
      <c r="B154">
        <v>11177.267578125</v>
      </c>
      <c r="C154">
        <v>1027.52783203125</v>
      </c>
      <c r="D154">
        <v>304.85830688476563</v>
      </c>
      <c r="E154">
        <v>635.242431640625</v>
      </c>
      <c r="F154">
        <v>638.352294921875</v>
      </c>
      <c r="G154">
        <v>1281.287475585938</v>
      </c>
      <c r="H154">
        <v>209.08268737792969</v>
      </c>
      <c r="I154">
        <v>2427.02587890625</v>
      </c>
    </row>
    <row r="155" spans="1:9" x14ac:dyDescent="0.3">
      <c r="A155" s="62">
        <v>45148</v>
      </c>
      <c r="B155">
        <v>11157.9912109375</v>
      </c>
      <c r="C155">
        <v>1021.530639648438</v>
      </c>
      <c r="D155">
        <v>315.85317993164063</v>
      </c>
      <c r="E155">
        <v>631.326416015625</v>
      </c>
      <c r="F155">
        <v>658.8475341796875</v>
      </c>
      <c r="G155">
        <v>1293.280883789062</v>
      </c>
      <c r="H155">
        <v>207.78279113769531</v>
      </c>
      <c r="I155">
        <v>2431.28515625</v>
      </c>
    </row>
    <row r="156" spans="1:9" x14ac:dyDescent="0.3">
      <c r="A156" s="62">
        <v>45149</v>
      </c>
      <c r="B156">
        <v>11026.0390625</v>
      </c>
      <c r="C156">
        <v>1016.033203125</v>
      </c>
      <c r="D156">
        <v>311.35528564453119</v>
      </c>
      <c r="E156">
        <v>624.13409423828125</v>
      </c>
      <c r="F156">
        <v>659.34747314453125</v>
      </c>
      <c r="G156">
        <v>1284.285888671875</v>
      </c>
      <c r="H156">
        <v>207.68278503417969</v>
      </c>
      <c r="I156">
        <v>2414.79296875</v>
      </c>
    </row>
    <row r="157" spans="1:9" x14ac:dyDescent="0.3">
      <c r="A157" s="62">
        <v>45152</v>
      </c>
      <c r="B157">
        <v>11110.009765625</v>
      </c>
      <c r="C157">
        <v>1017.532531738281</v>
      </c>
      <c r="D157">
        <v>311.35528564453119</v>
      </c>
      <c r="E157">
        <v>620.837646484375</v>
      </c>
      <c r="F157">
        <v>679.84271240234375</v>
      </c>
      <c r="G157">
        <v>1273.291870117188</v>
      </c>
      <c r="H157">
        <v>208.98268127441409</v>
      </c>
      <c r="I157">
        <v>2392.304443359375</v>
      </c>
    </row>
    <row r="158" spans="1:9" x14ac:dyDescent="0.3">
      <c r="A158" s="62">
        <v>45153</v>
      </c>
      <c r="B158">
        <v>10872.0947265625</v>
      </c>
      <c r="C158">
        <v>1014.533813476562</v>
      </c>
      <c r="D158">
        <v>307.85690307617188</v>
      </c>
      <c r="E158">
        <v>599.66021728515625</v>
      </c>
      <c r="F158">
        <v>684.3416748046875</v>
      </c>
      <c r="G158">
        <v>1254.302490234375</v>
      </c>
      <c r="H158">
        <v>205.48297119140619</v>
      </c>
      <c r="I158">
        <v>2366.817138671875</v>
      </c>
    </row>
    <row r="159" spans="1:9" x14ac:dyDescent="0.3">
      <c r="A159" s="62">
        <v>45154</v>
      </c>
      <c r="B159">
        <v>10874.09375</v>
      </c>
      <c r="C159">
        <v>1002.039611816406</v>
      </c>
      <c r="D159">
        <v>304.3585205078125</v>
      </c>
      <c r="E159">
        <v>589.17132568359375</v>
      </c>
      <c r="F159">
        <v>672.84429931640625</v>
      </c>
      <c r="G159">
        <v>1239.310913085938</v>
      </c>
      <c r="H159">
        <v>204.1830749511719</v>
      </c>
      <c r="I159">
        <v>2355.822509765625</v>
      </c>
    </row>
    <row r="160" spans="1:9" x14ac:dyDescent="0.3">
      <c r="A160" s="62">
        <v>45155</v>
      </c>
      <c r="B160">
        <v>10788.125</v>
      </c>
      <c r="C160">
        <v>955.36102294921875</v>
      </c>
      <c r="D160">
        <v>301.85971069335938</v>
      </c>
      <c r="E160">
        <v>591.7686767578125</v>
      </c>
      <c r="F160">
        <v>644.3509521484375</v>
      </c>
      <c r="G160">
        <v>1204.330322265625</v>
      </c>
      <c r="H160">
        <v>202.38322448730469</v>
      </c>
      <c r="I160">
        <v>2363.81884765625</v>
      </c>
    </row>
    <row r="161" spans="1:9" x14ac:dyDescent="0.3">
      <c r="A161" s="62">
        <v>45156</v>
      </c>
      <c r="B161">
        <v>10654.173828125</v>
      </c>
      <c r="C161">
        <v>962.95751953125</v>
      </c>
      <c r="D161">
        <v>299.36083984375</v>
      </c>
      <c r="E161">
        <v>583.27777099609375</v>
      </c>
      <c r="F161">
        <v>635.85284423828125</v>
      </c>
      <c r="G161">
        <v>1203.330932617188</v>
      </c>
      <c r="H161">
        <v>201.18333435058591</v>
      </c>
      <c r="I161">
        <v>2358.8212890625</v>
      </c>
    </row>
    <row r="162" spans="1:9" x14ac:dyDescent="0.3">
      <c r="A162" s="62">
        <v>45159</v>
      </c>
      <c r="B162">
        <v>10670.1669921875</v>
      </c>
      <c r="C162">
        <v>960.15887451171875</v>
      </c>
      <c r="D162">
        <v>302.85922241210938</v>
      </c>
      <c r="E162">
        <v>582.6783447265625</v>
      </c>
      <c r="F162">
        <v>642.35137939453125</v>
      </c>
      <c r="G162">
        <v>1161.354125976562</v>
      </c>
      <c r="H162">
        <v>201.8832702636719</v>
      </c>
      <c r="I162">
        <v>2368.31640625</v>
      </c>
    </row>
    <row r="163" spans="1:9" x14ac:dyDescent="0.3">
      <c r="A163" s="62">
        <v>45160</v>
      </c>
      <c r="B163">
        <v>10694.1591796875</v>
      </c>
      <c r="C163">
        <v>970.3541259765625</v>
      </c>
      <c r="D163">
        <v>302.85922241210938</v>
      </c>
      <c r="E163">
        <v>579.981201171875</v>
      </c>
      <c r="F163">
        <v>652.84893798828125</v>
      </c>
      <c r="G163">
        <v>1180.34375</v>
      </c>
      <c r="H163">
        <v>201.0833435058594</v>
      </c>
      <c r="I163">
        <v>2367.31689453125</v>
      </c>
    </row>
    <row r="164" spans="1:9" x14ac:dyDescent="0.3">
      <c r="A164" s="62">
        <v>45161</v>
      </c>
      <c r="B164">
        <v>10766.1328125</v>
      </c>
      <c r="C164">
        <v>980.5494384765625</v>
      </c>
      <c r="D164">
        <v>304.85830688476563</v>
      </c>
      <c r="E164">
        <v>584.1767578125</v>
      </c>
      <c r="F164">
        <v>685.84130859375</v>
      </c>
      <c r="G164">
        <v>1201.33203125</v>
      </c>
      <c r="H164">
        <v>201.78327941894531</v>
      </c>
      <c r="I164">
        <v>2351.824462890625</v>
      </c>
    </row>
    <row r="165" spans="1:9" x14ac:dyDescent="0.3">
      <c r="A165" s="62">
        <v>45162</v>
      </c>
      <c r="B165">
        <v>10746.1396484375</v>
      </c>
      <c r="C165">
        <v>989.345458984375</v>
      </c>
      <c r="D165">
        <v>303.85879516601563</v>
      </c>
      <c r="E165">
        <v>588.47216796875</v>
      </c>
      <c r="F165">
        <v>675.34375</v>
      </c>
      <c r="G165">
        <v>1176.345825195312</v>
      </c>
      <c r="H165">
        <v>201.68328857421881</v>
      </c>
      <c r="I165">
        <v>2365.31787109375</v>
      </c>
    </row>
    <row r="166" spans="1:9" x14ac:dyDescent="0.3">
      <c r="A166" s="62">
        <v>45163</v>
      </c>
      <c r="B166">
        <v>10656.1728515625</v>
      </c>
      <c r="C166">
        <v>990.9447021484375</v>
      </c>
      <c r="D166">
        <v>301.35992431640619</v>
      </c>
      <c r="E166">
        <v>587.17352294921875</v>
      </c>
      <c r="F166">
        <v>680.84246826171875</v>
      </c>
      <c r="G166">
        <v>1185.340942382812</v>
      </c>
      <c r="H166">
        <v>202.9831848144531</v>
      </c>
      <c r="I166">
        <v>2377.31201171875</v>
      </c>
    </row>
    <row r="167" spans="1:9" x14ac:dyDescent="0.3">
      <c r="A167" s="62">
        <v>45167</v>
      </c>
      <c r="B167">
        <v>10800.12109375</v>
      </c>
      <c r="C167">
        <v>1002.039611816406</v>
      </c>
      <c r="D167">
        <v>310.35577392578119</v>
      </c>
      <c r="E167">
        <v>595.06512451171875</v>
      </c>
      <c r="F167">
        <v>697.83856201171875</v>
      </c>
      <c r="G167">
        <v>1234.313598632812</v>
      </c>
      <c r="H167">
        <v>212.8823547363281</v>
      </c>
      <c r="I167">
        <v>2404.798095703125</v>
      </c>
    </row>
    <row r="168" spans="1:9" x14ac:dyDescent="0.3">
      <c r="A168" s="62">
        <v>45168</v>
      </c>
      <c r="B168">
        <v>10730.1455078125</v>
      </c>
      <c r="C168">
        <v>1002.039611816406</v>
      </c>
      <c r="D168">
        <v>310.85549926757813</v>
      </c>
      <c r="E168">
        <v>590.07049560546875</v>
      </c>
      <c r="F168">
        <v>707.33636474609375</v>
      </c>
      <c r="G168">
        <v>1226.317993164062</v>
      </c>
      <c r="H168">
        <v>216.78204345703119</v>
      </c>
      <c r="I168">
        <v>2411.294921875</v>
      </c>
    </row>
    <row r="169" spans="1:9" x14ac:dyDescent="0.3">
      <c r="A169" s="62">
        <v>45169</v>
      </c>
      <c r="B169">
        <v>10658.1708984375</v>
      </c>
      <c r="C169">
        <v>1007.037353515625</v>
      </c>
      <c r="D169">
        <v>306.35760498046881</v>
      </c>
      <c r="E169">
        <v>582.478515625</v>
      </c>
      <c r="F169">
        <v>722.832763671875</v>
      </c>
      <c r="G169">
        <v>1214.324829101562</v>
      </c>
      <c r="H169">
        <v>222.2815856933594</v>
      </c>
      <c r="I169">
        <v>2410.29541015625</v>
      </c>
    </row>
    <row r="170" spans="1:9" x14ac:dyDescent="0.3">
      <c r="A170" s="62">
        <v>45170</v>
      </c>
      <c r="B170">
        <v>10696.1572265625</v>
      </c>
      <c r="C170">
        <v>1007.037353515625</v>
      </c>
      <c r="D170">
        <v>302.3594970703125</v>
      </c>
      <c r="E170">
        <v>587.67291259765625</v>
      </c>
      <c r="F170">
        <v>718.33380126953125</v>
      </c>
      <c r="G170">
        <v>1224.319213867188</v>
      </c>
      <c r="H170">
        <v>219.08184814453119</v>
      </c>
      <c r="I170">
        <v>2443.279296875</v>
      </c>
    </row>
    <row r="171" spans="1:9" x14ac:dyDescent="0.3">
      <c r="A171" s="62">
        <v>45173</v>
      </c>
      <c r="B171">
        <v>10686.162109375</v>
      </c>
      <c r="C171">
        <v>1007.037353515625</v>
      </c>
      <c r="D171">
        <v>304.85830688476563</v>
      </c>
      <c r="E171">
        <v>585.1756591796875</v>
      </c>
      <c r="F171">
        <v>701.3377685546875</v>
      </c>
      <c r="G171">
        <v>1230.31591796875</v>
      </c>
      <c r="H171">
        <v>219.88177490234381</v>
      </c>
      <c r="I171">
        <v>2443.279296875</v>
      </c>
    </row>
    <row r="172" spans="1:9" x14ac:dyDescent="0.3">
      <c r="A172" s="62">
        <v>45174</v>
      </c>
      <c r="B172">
        <v>10732.1455078125</v>
      </c>
      <c r="C172">
        <v>1009.5361328125</v>
      </c>
      <c r="D172">
        <v>296.86203002929688</v>
      </c>
      <c r="E172">
        <v>586.87384033203125</v>
      </c>
      <c r="F172">
        <v>686.34124755859375</v>
      </c>
      <c r="G172">
        <v>1228.317016601562</v>
      </c>
      <c r="H172">
        <v>219.18183898925781</v>
      </c>
      <c r="I172">
        <v>2467.766845703125</v>
      </c>
    </row>
    <row r="173" spans="1:9" x14ac:dyDescent="0.3">
      <c r="A173" s="62">
        <v>45175</v>
      </c>
      <c r="B173">
        <v>10602.19140625</v>
      </c>
      <c r="C173">
        <v>1013.534301757812</v>
      </c>
      <c r="D173">
        <v>289.86526489257813</v>
      </c>
      <c r="E173">
        <v>584.6761474609375</v>
      </c>
      <c r="F173">
        <v>676.34356689453125</v>
      </c>
      <c r="G173">
        <v>1230.31591796875</v>
      </c>
      <c r="H173">
        <v>214.68220520019531</v>
      </c>
      <c r="I173">
        <v>2487.756591796875</v>
      </c>
    </row>
    <row r="174" spans="1:9" x14ac:dyDescent="0.3">
      <c r="A174" s="62">
        <v>45176</v>
      </c>
      <c r="B174">
        <v>10820.11328125</v>
      </c>
      <c r="C174">
        <v>1028.52734375</v>
      </c>
      <c r="D174">
        <v>288.86575317382813</v>
      </c>
      <c r="E174">
        <v>584.0767822265625</v>
      </c>
      <c r="F174">
        <v>679.84271240234375</v>
      </c>
      <c r="G174">
        <v>1227.317504882812</v>
      </c>
      <c r="H174">
        <v>223.7814636230469</v>
      </c>
      <c r="I174">
        <v>2500.750244140625</v>
      </c>
    </row>
    <row r="175" spans="1:9" x14ac:dyDescent="0.3">
      <c r="A175" s="62">
        <v>45177</v>
      </c>
      <c r="B175">
        <v>10842.10546875</v>
      </c>
      <c r="C175">
        <v>1027.0283203125</v>
      </c>
      <c r="D175">
        <v>293.3636474609375</v>
      </c>
      <c r="E175">
        <v>583.77716064453125</v>
      </c>
      <c r="F175">
        <v>687.34100341796875</v>
      </c>
      <c r="G175">
        <v>1239.310913085938</v>
      </c>
      <c r="H175">
        <v>220.38172912597659</v>
      </c>
      <c r="I175">
        <v>2501.25</v>
      </c>
    </row>
    <row r="176" spans="1:9" x14ac:dyDescent="0.3">
      <c r="A176" s="62">
        <v>45180</v>
      </c>
      <c r="B176">
        <v>10498.228515625</v>
      </c>
      <c r="C176">
        <v>1038.023071289062</v>
      </c>
      <c r="D176">
        <v>292.86386108398438</v>
      </c>
      <c r="E176">
        <v>589.37115478515625</v>
      </c>
      <c r="F176">
        <v>681.3424072265625</v>
      </c>
      <c r="G176">
        <v>1234.313598632812</v>
      </c>
      <c r="H176">
        <v>223.58148193359381</v>
      </c>
      <c r="I176">
        <v>2508.746337890625</v>
      </c>
    </row>
    <row r="177" spans="1:9" x14ac:dyDescent="0.3">
      <c r="A177" s="62">
        <v>45181</v>
      </c>
      <c r="B177">
        <v>10680.1640625</v>
      </c>
      <c r="C177">
        <v>1043.520629882812</v>
      </c>
      <c r="D177">
        <v>294.36318969726563</v>
      </c>
      <c r="E177">
        <v>596.66339111328125</v>
      </c>
      <c r="F177">
        <v>699.33819580078125</v>
      </c>
      <c r="G177">
        <v>1244.30810546875</v>
      </c>
      <c r="H177">
        <v>224.38140869140619</v>
      </c>
      <c r="I177">
        <v>2528.736328125</v>
      </c>
    </row>
    <row r="178" spans="1:9" x14ac:dyDescent="0.3">
      <c r="A178" s="62">
        <v>45182</v>
      </c>
      <c r="B178">
        <v>10578.2001953125</v>
      </c>
      <c r="C178">
        <v>1044.520141601562</v>
      </c>
      <c r="D178">
        <v>295.36273193359381</v>
      </c>
      <c r="E178">
        <v>610.34881591796875</v>
      </c>
      <c r="F178">
        <v>694.8392333984375</v>
      </c>
      <c r="G178">
        <v>1216.323608398438</v>
      </c>
      <c r="H178">
        <v>225.2813415527344</v>
      </c>
      <c r="I178">
        <v>2519.74072265625</v>
      </c>
    </row>
    <row r="179" spans="1:9" x14ac:dyDescent="0.3">
      <c r="A179" s="62">
        <v>45183</v>
      </c>
      <c r="B179">
        <v>10810.1171875</v>
      </c>
      <c r="C179">
        <v>1051.516967773438</v>
      </c>
      <c r="D179">
        <v>302.3594970703125</v>
      </c>
      <c r="E179">
        <v>626.23193359375</v>
      </c>
      <c r="F179">
        <v>719.83343505859375</v>
      </c>
      <c r="G179">
        <v>1265.29638671875</v>
      </c>
      <c r="H179">
        <v>225.78129577636719</v>
      </c>
      <c r="I179">
        <v>2580.21044921875</v>
      </c>
    </row>
    <row r="180" spans="1:9" x14ac:dyDescent="0.3">
      <c r="A180" s="62">
        <v>45184</v>
      </c>
      <c r="B180">
        <v>10936.0712890625</v>
      </c>
      <c r="C180">
        <v>1050.517333984375</v>
      </c>
      <c r="D180">
        <v>305.85781860351563</v>
      </c>
      <c r="E180">
        <v>628.62933349609375</v>
      </c>
      <c r="F180">
        <v>708.33612060546875</v>
      </c>
      <c r="G180">
        <v>1228.317016601562</v>
      </c>
      <c r="H180">
        <v>227.38114929199219</v>
      </c>
      <c r="I180">
        <v>2578.711181640625</v>
      </c>
    </row>
    <row r="181" spans="1:9" x14ac:dyDescent="0.3">
      <c r="A181" s="62">
        <v>45187</v>
      </c>
      <c r="B181">
        <v>10724.1474609375</v>
      </c>
      <c r="C181">
        <v>1054.515502929688</v>
      </c>
      <c r="D181">
        <v>298.361328125</v>
      </c>
      <c r="E181">
        <v>622.33599853515625</v>
      </c>
      <c r="F181">
        <v>705.836669921875</v>
      </c>
      <c r="G181">
        <v>1209.327514648438</v>
      </c>
      <c r="H181">
        <v>224.38140869140619</v>
      </c>
      <c r="I181">
        <v>2589.7060546875</v>
      </c>
    </row>
    <row r="182" spans="1:9" x14ac:dyDescent="0.3">
      <c r="A182" s="62">
        <v>45188</v>
      </c>
      <c r="B182">
        <v>10612.1884765625</v>
      </c>
      <c r="C182">
        <v>1058.513549804688</v>
      </c>
      <c r="D182">
        <v>294.36318969726563</v>
      </c>
      <c r="E182">
        <v>630.02783203125</v>
      </c>
      <c r="F182">
        <v>700.3380126953125</v>
      </c>
      <c r="G182">
        <v>1214.324829101562</v>
      </c>
      <c r="H182">
        <v>225.98127746582031</v>
      </c>
      <c r="I182">
        <v>2611.694580078125</v>
      </c>
    </row>
    <row r="183" spans="1:9" x14ac:dyDescent="0.3">
      <c r="A183" s="62">
        <v>45189</v>
      </c>
      <c r="B183">
        <v>10946.068359375</v>
      </c>
      <c r="C183">
        <v>1044.520141601562</v>
      </c>
      <c r="D183">
        <v>311.35528564453119</v>
      </c>
      <c r="E183">
        <v>632.7249755859375</v>
      </c>
      <c r="F183">
        <v>712.335205078125</v>
      </c>
      <c r="G183">
        <v>1242.309326171875</v>
      </c>
      <c r="H183">
        <v>223.68145751953119</v>
      </c>
      <c r="I183">
        <v>2593.203857421875</v>
      </c>
    </row>
    <row r="184" spans="1:9" x14ac:dyDescent="0.3">
      <c r="A184" s="62">
        <v>45190</v>
      </c>
      <c r="B184">
        <v>10882.0908203125</v>
      </c>
      <c r="C184">
        <v>1029.027221679688</v>
      </c>
      <c r="D184">
        <v>301.35992431640619</v>
      </c>
      <c r="E184">
        <v>635.4219970703125</v>
      </c>
      <c r="F184">
        <v>723.33270263671875</v>
      </c>
      <c r="G184">
        <v>1228.317016601562</v>
      </c>
      <c r="H184">
        <v>220.38172912597659</v>
      </c>
      <c r="I184">
        <v>2594.703369140625</v>
      </c>
    </row>
    <row r="185" spans="1:9" x14ac:dyDescent="0.3">
      <c r="A185" s="62">
        <v>45191</v>
      </c>
      <c r="B185">
        <v>11042.0341796875</v>
      </c>
      <c r="C185">
        <v>1010.53564453125</v>
      </c>
      <c r="D185">
        <v>301.35992431640619</v>
      </c>
      <c r="E185">
        <v>642.41455078125</v>
      </c>
      <c r="F185">
        <v>707.83624267578125</v>
      </c>
      <c r="G185">
        <v>1236.3125</v>
      </c>
      <c r="H185">
        <v>220.58172607421881</v>
      </c>
      <c r="I185">
        <v>2606.197265625</v>
      </c>
    </row>
    <row r="186" spans="1:9" x14ac:dyDescent="0.3">
      <c r="A186" s="62">
        <v>45194</v>
      </c>
      <c r="B186">
        <v>11189.98046875</v>
      </c>
      <c r="C186">
        <v>1009.5361328125</v>
      </c>
      <c r="D186">
        <v>301.85971069335938</v>
      </c>
      <c r="E186">
        <v>637.9193115234375</v>
      </c>
      <c r="F186">
        <v>688.84063720703125</v>
      </c>
      <c r="G186">
        <v>1215.32421875</v>
      </c>
      <c r="H186">
        <v>219.78179931640619</v>
      </c>
      <c r="I186">
        <v>2603.698486328125</v>
      </c>
    </row>
    <row r="187" spans="1:9" x14ac:dyDescent="0.3">
      <c r="A187" s="62">
        <v>45195</v>
      </c>
      <c r="B187">
        <v>11159.9912109375</v>
      </c>
      <c r="C187">
        <v>1014.533813476562</v>
      </c>
      <c r="D187">
        <v>294.36318969726563</v>
      </c>
      <c r="E187">
        <v>638.5186767578125</v>
      </c>
      <c r="F187">
        <v>677.34332275390625</v>
      </c>
      <c r="G187">
        <v>1158.355834960938</v>
      </c>
      <c r="H187">
        <v>219.6817932128906</v>
      </c>
      <c r="I187">
        <v>2598.201171875</v>
      </c>
    </row>
    <row r="188" spans="1:9" x14ac:dyDescent="0.3">
      <c r="A188" s="62">
        <v>45196</v>
      </c>
      <c r="B188">
        <v>11114.0078125</v>
      </c>
      <c r="C188">
        <v>1013.534301757812</v>
      </c>
      <c r="D188">
        <v>298.361328125</v>
      </c>
      <c r="E188">
        <v>639.21807861328125</v>
      </c>
      <c r="F188">
        <v>677.34332275390625</v>
      </c>
      <c r="G188">
        <v>1160.354736328125</v>
      </c>
      <c r="H188">
        <v>218.78187561035159</v>
      </c>
      <c r="I188">
        <v>2628.1865234375</v>
      </c>
    </row>
    <row r="189" spans="1:9" x14ac:dyDescent="0.3">
      <c r="A189" s="62">
        <v>45197</v>
      </c>
      <c r="B189">
        <v>11002.0478515625</v>
      </c>
      <c r="C189">
        <v>1018.032287597656</v>
      </c>
      <c r="D189">
        <v>315.35342407226563</v>
      </c>
      <c r="E189">
        <v>644.21270751953125</v>
      </c>
      <c r="F189">
        <v>686.34124755859375</v>
      </c>
      <c r="G189">
        <v>1124.530639648438</v>
      </c>
      <c r="H189">
        <v>221.48164367675781</v>
      </c>
      <c r="I189">
        <v>2659.171142578125</v>
      </c>
    </row>
    <row r="190" spans="1:9" x14ac:dyDescent="0.3">
      <c r="A190" s="62">
        <v>45198</v>
      </c>
      <c r="B190">
        <v>11098.013671875</v>
      </c>
      <c r="C190">
        <v>997.341796875</v>
      </c>
      <c r="D190">
        <v>312.35482788085938</v>
      </c>
      <c r="E190">
        <v>644.21270751953125</v>
      </c>
      <c r="F190">
        <v>691.340087890625</v>
      </c>
      <c r="G190">
        <v>1148.520629882812</v>
      </c>
      <c r="H190">
        <v>220.88169860839841</v>
      </c>
      <c r="I190">
        <v>2604.698486328125</v>
      </c>
    </row>
    <row r="191" spans="1:9" x14ac:dyDescent="0.3">
      <c r="A191" s="62">
        <v>45201</v>
      </c>
      <c r="B191">
        <v>10946.068359375</v>
      </c>
      <c r="C191">
        <v>1008.53662109375</v>
      </c>
      <c r="D191">
        <v>312.35482788085938</v>
      </c>
      <c r="E191">
        <v>639.1180419921875</v>
      </c>
      <c r="F191">
        <v>672.84429931640625</v>
      </c>
      <c r="G191">
        <v>1113.535278320312</v>
      </c>
      <c r="H191">
        <v>216.5820617675781</v>
      </c>
      <c r="I191">
        <v>2580.7099609375</v>
      </c>
    </row>
    <row r="192" spans="1:9" x14ac:dyDescent="0.3">
      <c r="A192" s="62">
        <v>45202</v>
      </c>
      <c r="B192">
        <v>10904.0830078125</v>
      </c>
      <c r="C192">
        <v>1014.533813476562</v>
      </c>
      <c r="D192">
        <v>306.35760498046881</v>
      </c>
      <c r="E192">
        <v>644.51239013671875</v>
      </c>
      <c r="F192">
        <v>661.84686279296875</v>
      </c>
      <c r="G192">
        <v>1111.5361328125</v>
      </c>
      <c r="H192">
        <v>212.0824279785156</v>
      </c>
      <c r="I192">
        <v>2576.21240234375</v>
      </c>
    </row>
    <row r="193" spans="1:9" x14ac:dyDescent="0.3">
      <c r="A193" s="62">
        <v>45203</v>
      </c>
      <c r="B193">
        <v>10888.0888671875</v>
      </c>
      <c r="C193">
        <v>977.55084228515625</v>
      </c>
      <c r="D193">
        <v>303.85879516601563</v>
      </c>
      <c r="E193">
        <v>639.81744384765625</v>
      </c>
      <c r="F193">
        <v>677.34332275390625</v>
      </c>
      <c r="G193">
        <v>1129.528564453125</v>
      </c>
      <c r="H193">
        <v>210.78253173828119</v>
      </c>
      <c r="I193">
        <v>2520.240234375</v>
      </c>
    </row>
    <row r="194" spans="1:9" x14ac:dyDescent="0.3">
      <c r="A194" s="62">
        <v>45204</v>
      </c>
      <c r="B194">
        <v>10898.0849609375</v>
      </c>
      <c r="C194">
        <v>982.74847412109375</v>
      </c>
      <c r="D194">
        <v>305.85781860351563</v>
      </c>
      <c r="E194">
        <v>643.8131103515625</v>
      </c>
      <c r="F194">
        <v>696.33892822265625</v>
      </c>
      <c r="G194">
        <v>1125.530395507812</v>
      </c>
      <c r="H194">
        <v>210.48255920410159</v>
      </c>
      <c r="I194">
        <v>2531.235107421875</v>
      </c>
    </row>
    <row r="195" spans="1:9" x14ac:dyDescent="0.3">
      <c r="A195" s="62">
        <v>45205</v>
      </c>
      <c r="B195">
        <v>10938.0712890625</v>
      </c>
      <c r="C195">
        <v>980.149658203125</v>
      </c>
      <c r="D195">
        <v>309.356201171875</v>
      </c>
      <c r="E195">
        <v>654.00225830078125</v>
      </c>
      <c r="F195">
        <v>651.84918212890625</v>
      </c>
      <c r="G195">
        <v>1139.524536132812</v>
      </c>
      <c r="H195">
        <v>208.78269958496091</v>
      </c>
      <c r="I195">
        <v>2580.21044921875</v>
      </c>
    </row>
    <row r="196" spans="1:9" x14ac:dyDescent="0.3">
      <c r="A196" s="62">
        <v>45208</v>
      </c>
      <c r="B196">
        <v>10852.1015625</v>
      </c>
      <c r="C196">
        <v>1024.529174804688</v>
      </c>
      <c r="D196">
        <v>301.85971069335938</v>
      </c>
      <c r="E196">
        <v>644.31256103515625</v>
      </c>
      <c r="F196">
        <v>635.35302734375</v>
      </c>
      <c r="G196">
        <v>1099.541137695312</v>
      </c>
      <c r="H196">
        <v>205.18299865722659</v>
      </c>
      <c r="I196">
        <v>2647.677001953125</v>
      </c>
    </row>
    <row r="197" spans="1:9" x14ac:dyDescent="0.3">
      <c r="A197" s="62">
        <v>45209</v>
      </c>
      <c r="B197">
        <v>10974.05859375</v>
      </c>
      <c r="C197">
        <v>1040.52197265625</v>
      </c>
      <c r="D197">
        <v>310.85549926757813</v>
      </c>
      <c r="E197">
        <v>657.09893798828125</v>
      </c>
      <c r="F197">
        <v>658.8475341796875</v>
      </c>
      <c r="G197">
        <v>1137.525268554688</v>
      </c>
      <c r="H197">
        <v>212.28240966796881</v>
      </c>
      <c r="I197">
        <v>2661.669677734375</v>
      </c>
    </row>
    <row r="198" spans="1:9" x14ac:dyDescent="0.3">
      <c r="A198" s="62">
        <v>45210</v>
      </c>
      <c r="B198">
        <v>10940.0712890625</v>
      </c>
      <c r="C198">
        <v>1053.515869140625</v>
      </c>
      <c r="D198">
        <v>310.35577392578119</v>
      </c>
      <c r="E198">
        <v>658.29766845703125</v>
      </c>
      <c r="F198">
        <v>656.34814453125</v>
      </c>
      <c r="G198">
        <v>1130.528198242188</v>
      </c>
      <c r="H198">
        <v>213.08235168457031</v>
      </c>
      <c r="I198">
        <v>2644.678466796875</v>
      </c>
    </row>
    <row r="199" spans="1:9" x14ac:dyDescent="0.3">
      <c r="A199" s="62">
        <v>45211</v>
      </c>
      <c r="B199">
        <v>11116.0078125</v>
      </c>
      <c r="C199">
        <v>1068.009399414062</v>
      </c>
      <c r="D199">
        <v>313.3543701171875</v>
      </c>
      <c r="E199">
        <v>657.19879150390625</v>
      </c>
      <c r="F199">
        <v>655.348388671875</v>
      </c>
      <c r="G199">
        <v>1145.52197265625</v>
      </c>
      <c r="H199">
        <v>211.78245544433591</v>
      </c>
      <c r="I199">
        <v>2679.66064453125</v>
      </c>
    </row>
    <row r="200" spans="1:9" x14ac:dyDescent="0.3">
      <c r="A200" s="62">
        <v>45212</v>
      </c>
      <c r="B200">
        <v>10970.0595703125</v>
      </c>
      <c r="C200">
        <v>1079.004272460938</v>
      </c>
      <c r="D200">
        <v>306.85739135742188</v>
      </c>
      <c r="E200">
        <v>651.90447998046875</v>
      </c>
      <c r="F200">
        <v>640.35186767578125</v>
      </c>
      <c r="G200">
        <v>1122.531616210938</v>
      </c>
      <c r="H200">
        <v>213.18232727050781</v>
      </c>
      <c r="I200">
        <v>2720.64013671875</v>
      </c>
    </row>
    <row r="201" spans="1:9" x14ac:dyDescent="0.3">
      <c r="A201" s="62">
        <v>45215</v>
      </c>
      <c r="B201">
        <v>10968.0595703125</v>
      </c>
      <c r="C201">
        <v>1076.505493164062</v>
      </c>
      <c r="D201">
        <v>307.35714721679688</v>
      </c>
      <c r="E201">
        <v>650.6058349609375</v>
      </c>
      <c r="F201">
        <v>647.3502197265625</v>
      </c>
      <c r="G201">
        <v>1102.539916992188</v>
      </c>
      <c r="H201">
        <v>213.48231506347659</v>
      </c>
      <c r="I201">
        <v>2749.126220703125</v>
      </c>
    </row>
    <row r="202" spans="1:9" x14ac:dyDescent="0.3">
      <c r="A202" s="62">
        <v>45216</v>
      </c>
      <c r="B202">
        <v>11265.953125</v>
      </c>
      <c r="C202">
        <v>1074.50634765625</v>
      </c>
      <c r="D202">
        <v>311.35528564453119</v>
      </c>
      <c r="E202">
        <v>652.30413818359375</v>
      </c>
      <c r="F202">
        <v>654.84844970703125</v>
      </c>
      <c r="G202">
        <v>1096.54248046875</v>
      </c>
      <c r="H202">
        <v>215.58213806152341</v>
      </c>
      <c r="I202">
        <v>2770.11572265625</v>
      </c>
    </row>
    <row r="203" spans="1:9" x14ac:dyDescent="0.3">
      <c r="A203" s="62">
        <v>45217</v>
      </c>
      <c r="B203">
        <v>10608.189453125</v>
      </c>
      <c r="C203">
        <v>1072.007446289062</v>
      </c>
      <c r="D203">
        <v>308.8564453125</v>
      </c>
      <c r="E203">
        <v>649.60699462890625</v>
      </c>
      <c r="F203">
        <v>649.849609375</v>
      </c>
      <c r="G203">
        <v>1089.545288085938</v>
      </c>
      <c r="H203">
        <v>207.78279113769531</v>
      </c>
      <c r="I203">
        <v>2771.114990234375</v>
      </c>
    </row>
    <row r="204" spans="1:9" x14ac:dyDescent="0.3">
      <c r="A204" s="62">
        <v>45218</v>
      </c>
      <c r="B204">
        <v>10484.234375</v>
      </c>
      <c r="C204">
        <v>1040.1337890625</v>
      </c>
      <c r="D204">
        <v>305.35809326171881</v>
      </c>
      <c r="E204">
        <v>640.5166015625</v>
      </c>
      <c r="F204">
        <v>633.85333251953125</v>
      </c>
      <c r="G204">
        <v>1097.5419921875</v>
      </c>
      <c r="H204">
        <v>205.5829772949219</v>
      </c>
      <c r="I204">
        <v>2756.62255859375</v>
      </c>
    </row>
    <row r="205" spans="1:9" x14ac:dyDescent="0.3">
      <c r="A205" s="62">
        <v>45219</v>
      </c>
      <c r="B205">
        <v>10426.2548828125</v>
      </c>
      <c r="C205">
        <v>1061.126342773438</v>
      </c>
      <c r="D205">
        <v>303.3590087890625</v>
      </c>
      <c r="E205">
        <v>615.24365234375</v>
      </c>
      <c r="F205">
        <v>627.854736328125</v>
      </c>
      <c r="G205">
        <v>1105.538696289062</v>
      </c>
      <c r="H205">
        <v>198.93351745605469</v>
      </c>
      <c r="I205">
        <v>2726.1376953125</v>
      </c>
    </row>
    <row r="206" spans="1:9" x14ac:dyDescent="0.3">
      <c r="A206" s="62">
        <v>45222</v>
      </c>
      <c r="B206">
        <v>10096.3740234375</v>
      </c>
      <c r="C206">
        <v>1067.623901367188</v>
      </c>
      <c r="D206">
        <v>295.86248779296881</v>
      </c>
      <c r="E206">
        <v>611.84722900390625</v>
      </c>
      <c r="F206">
        <v>629.854248046875</v>
      </c>
      <c r="G206">
        <v>1109.536987304688</v>
      </c>
      <c r="H206">
        <v>203.48313903808591</v>
      </c>
      <c r="I206">
        <v>2729.13623046875</v>
      </c>
    </row>
    <row r="207" spans="1:9" x14ac:dyDescent="0.3">
      <c r="A207" s="62">
        <v>45223</v>
      </c>
      <c r="B207">
        <v>10434.251953125</v>
      </c>
      <c r="C207">
        <v>1077.12060546875</v>
      </c>
      <c r="D207">
        <v>296.36224365234381</v>
      </c>
      <c r="E207">
        <v>612.14697265625</v>
      </c>
      <c r="F207">
        <v>619.8565673828125</v>
      </c>
      <c r="G207">
        <v>1086.546630859375</v>
      </c>
      <c r="H207">
        <v>204.383056640625</v>
      </c>
      <c r="I207">
        <v>2715.14306640625</v>
      </c>
    </row>
    <row r="208" spans="1:9" x14ac:dyDescent="0.3">
      <c r="A208" s="62">
        <v>45224</v>
      </c>
      <c r="B208">
        <v>10542.2138671875</v>
      </c>
      <c r="C208">
        <v>1095.114379882812</v>
      </c>
      <c r="D208">
        <v>301.85971069335938</v>
      </c>
      <c r="E208">
        <v>614.4443359375</v>
      </c>
      <c r="F208">
        <v>620.8563232421875</v>
      </c>
      <c r="G208">
        <v>1103.53955078125</v>
      </c>
      <c r="H208">
        <v>202.9831848144531</v>
      </c>
      <c r="I208">
        <v>2716.642333984375</v>
      </c>
    </row>
    <row r="209" spans="1:9" x14ac:dyDescent="0.3">
      <c r="A209" s="62">
        <v>45225</v>
      </c>
      <c r="B209">
        <v>10388.2685546875</v>
      </c>
      <c r="C209">
        <v>1096.114013671875</v>
      </c>
      <c r="D209">
        <v>302.85922241210938</v>
      </c>
      <c r="E209">
        <v>608.4508056640625</v>
      </c>
      <c r="F209">
        <v>612.85821533203125</v>
      </c>
      <c r="G209">
        <v>1088.545776367188</v>
      </c>
      <c r="H209">
        <v>200.48338317871091</v>
      </c>
      <c r="I209">
        <v>2687.1572265625</v>
      </c>
    </row>
    <row r="210" spans="1:9" x14ac:dyDescent="0.3">
      <c r="A210" s="62">
        <v>45226</v>
      </c>
      <c r="B210">
        <v>10120.3642578125</v>
      </c>
      <c r="C210">
        <v>1083.618408203125</v>
      </c>
      <c r="D210">
        <v>309.356201171875</v>
      </c>
      <c r="E210">
        <v>600.35943603515625</v>
      </c>
      <c r="F210">
        <v>612.85821533203125</v>
      </c>
      <c r="G210">
        <v>1102.539916992188</v>
      </c>
      <c r="H210">
        <v>200.3833923339844</v>
      </c>
      <c r="I210">
        <v>2699.151123046875</v>
      </c>
    </row>
    <row r="211" spans="1:9" x14ac:dyDescent="0.3">
      <c r="A211" s="62">
        <v>45229</v>
      </c>
      <c r="B211">
        <v>10214.330078125</v>
      </c>
      <c r="C211">
        <v>1102.611694335938</v>
      </c>
      <c r="D211">
        <v>308.356689453125</v>
      </c>
      <c r="E211">
        <v>586.67401123046875</v>
      </c>
      <c r="F211">
        <v>621.8560791015625</v>
      </c>
      <c r="G211">
        <v>1106.538330078125</v>
      </c>
      <c r="H211">
        <v>201.98326110839841</v>
      </c>
      <c r="I211">
        <v>2685.657958984375</v>
      </c>
    </row>
    <row r="212" spans="1:9" x14ac:dyDescent="0.3">
      <c r="A212" s="62">
        <v>45230</v>
      </c>
      <c r="B212">
        <v>10246.3193359375</v>
      </c>
      <c r="C212">
        <v>1103.611328125</v>
      </c>
      <c r="D212">
        <v>300.86013793945313</v>
      </c>
      <c r="E212">
        <v>591.668701171875</v>
      </c>
      <c r="F212">
        <v>631.85382080078125</v>
      </c>
      <c r="G212">
        <v>1121.531982421875</v>
      </c>
      <c r="H212">
        <v>215.38214111328119</v>
      </c>
      <c r="I212">
        <v>2645.17822265625</v>
      </c>
    </row>
    <row r="213" spans="1:9" x14ac:dyDescent="0.3">
      <c r="A213" s="62">
        <v>45231</v>
      </c>
      <c r="B213">
        <v>10332.2890625</v>
      </c>
      <c r="C213">
        <v>1117.1064453125</v>
      </c>
      <c r="D213">
        <v>299.36083984375</v>
      </c>
      <c r="E213">
        <v>589.4710693359375</v>
      </c>
      <c r="F213">
        <v>642.35137939453125</v>
      </c>
      <c r="G213">
        <v>1111.5361328125</v>
      </c>
      <c r="H213">
        <v>220.28175354003909</v>
      </c>
      <c r="I213">
        <v>2655.6728515625</v>
      </c>
    </row>
    <row r="214" spans="1:9" x14ac:dyDescent="0.3">
      <c r="A214" s="62">
        <v>45232</v>
      </c>
      <c r="B214">
        <v>10358.279296875</v>
      </c>
      <c r="C214">
        <v>1105.11083984375</v>
      </c>
      <c r="D214">
        <v>309.85598754882813</v>
      </c>
      <c r="E214">
        <v>600.6591796875</v>
      </c>
      <c r="F214">
        <v>666.3458251953125</v>
      </c>
      <c r="G214">
        <v>1139.524536132812</v>
      </c>
      <c r="H214">
        <v>223.58148193359381</v>
      </c>
      <c r="I214">
        <v>2766.6171875</v>
      </c>
    </row>
    <row r="215" spans="1:9" x14ac:dyDescent="0.3">
      <c r="A215" s="62">
        <v>45233</v>
      </c>
      <c r="B215">
        <v>10266.3125</v>
      </c>
      <c r="C215">
        <v>1081.619140625</v>
      </c>
      <c r="D215">
        <v>309.85598754882813</v>
      </c>
      <c r="E215">
        <v>601.5582275390625</v>
      </c>
      <c r="F215">
        <v>680.34259033203125</v>
      </c>
      <c r="G215">
        <v>1179.5078125</v>
      </c>
      <c r="H215">
        <v>220.88169860839841</v>
      </c>
      <c r="I215">
        <v>2651.175048828125</v>
      </c>
    </row>
    <row r="216" spans="1:9" x14ac:dyDescent="0.3">
      <c r="A216" s="62">
        <v>45236</v>
      </c>
      <c r="B216">
        <v>10272.310546875</v>
      </c>
      <c r="C216">
        <v>1076.120971679688</v>
      </c>
      <c r="D216">
        <v>310.35577392578119</v>
      </c>
      <c r="E216">
        <v>608.6505126953125</v>
      </c>
      <c r="F216">
        <v>680.84246826171875</v>
      </c>
      <c r="G216">
        <v>1165.513671875</v>
      </c>
      <c r="H216">
        <v>224.08143615722659</v>
      </c>
      <c r="I216">
        <v>2672.16455078125</v>
      </c>
    </row>
    <row r="217" spans="1:9" x14ac:dyDescent="0.3">
      <c r="A217" s="62">
        <v>45237</v>
      </c>
      <c r="B217">
        <v>10226.326171875</v>
      </c>
      <c r="C217">
        <v>1079.119995117188</v>
      </c>
      <c r="D217">
        <v>303.3590087890625</v>
      </c>
      <c r="E217">
        <v>607.65167236328125</v>
      </c>
      <c r="F217">
        <v>675.8436279296875</v>
      </c>
      <c r="G217">
        <v>1176.509033203125</v>
      </c>
      <c r="H217">
        <v>225.98127746582031</v>
      </c>
      <c r="I217">
        <v>2624.68798828125</v>
      </c>
    </row>
    <row r="218" spans="1:9" x14ac:dyDescent="0.3">
      <c r="A218" s="62">
        <v>45238</v>
      </c>
      <c r="B218">
        <v>10166.34765625</v>
      </c>
      <c r="C218">
        <v>1082.618774414062</v>
      </c>
      <c r="D218">
        <v>308.8564453125</v>
      </c>
      <c r="E218">
        <v>606.6527099609375</v>
      </c>
      <c r="F218">
        <v>676.8433837890625</v>
      </c>
      <c r="G218">
        <v>1193.501953125</v>
      </c>
      <c r="H218">
        <v>232.3807373046875</v>
      </c>
      <c r="I218">
        <v>2595.203369140625</v>
      </c>
    </row>
    <row r="219" spans="1:9" x14ac:dyDescent="0.3">
      <c r="A219" s="62">
        <v>45239</v>
      </c>
      <c r="B219">
        <v>10432.2529296875</v>
      </c>
      <c r="C219">
        <v>1089.616333007812</v>
      </c>
      <c r="D219">
        <v>308.8564453125</v>
      </c>
      <c r="E219">
        <v>602.53607177734375</v>
      </c>
      <c r="F219">
        <v>677.34332275390625</v>
      </c>
      <c r="G219">
        <v>1224.489013671875</v>
      </c>
      <c r="H219">
        <v>232.78071594238281</v>
      </c>
      <c r="I219">
        <v>2613.69384765625</v>
      </c>
    </row>
    <row r="220" spans="1:9" x14ac:dyDescent="0.3">
      <c r="A220" s="62">
        <v>45240</v>
      </c>
      <c r="B220">
        <v>10086.376953125</v>
      </c>
      <c r="C220">
        <v>1103.111450195312</v>
      </c>
      <c r="D220">
        <v>312.85458374023438</v>
      </c>
      <c r="E220">
        <v>598.63983154296875</v>
      </c>
      <c r="F220">
        <v>660.34722900390625</v>
      </c>
      <c r="G220">
        <v>1231.486083984375</v>
      </c>
      <c r="H220">
        <v>231.98077392578119</v>
      </c>
      <c r="I220">
        <v>2628.1865234375</v>
      </c>
    </row>
    <row r="221" spans="1:9" x14ac:dyDescent="0.3">
      <c r="A221" s="62">
        <v>45243</v>
      </c>
      <c r="B221">
        <v>10244.3203125</v>
      </c>
      <c r="C221">
        <v>1107.609985351562</v>
      </c>
      <c r="D221">
        <v>317.35250854492188</v>
      </c>
      <c r="E221">
        <v>607.3316650390625</v>
      </c>
      <c r="F221">
        <v>671.84454345703125</v>
      </c>
      <c r="G221">
        <v>954.6016845703125</v>
      </c>
      <c r="H221">
        <v>240.18009948730469</v>
      </c>
      <c r="I221">
        <v>2655.173095703125</v>
      </c>
    </row>
    <row r="222" spans="1:9" x14ac:dyDescent="0.3">
      <c r="A222" s="62">
        <v>45244</v>
      </c>
      <c r="B222">
        <v>10182.341796875</v>
      </c>
      <c r="C222">
        <v>1072.622314453125</v>
      </c>
      <c r="D222">
        <v>317.85226440429688</v>
      </c>
      <c r="E222">
        <v>604.33453369140625</v>
      </c>
      <c r="F222">
        <v>709.3359375</v>
      </c>
      <c r="G222">
        <v>1000.582458496094</v>
      </c>
      <c r="H222">
        <v>238.9801940917969</v>
      </c>
      <c r="I222">
        <v>2619.19091796875</v>
      </c>
    </row>
    <row r="223" spans="1:9" x14ac:dyDescent="0.3">
      <c r="A223" s="62">
        <v>45245</v>
      </c>
      <c r="B223">
        <v>10086.376953125</v>
      </c>
      <c r="C223">
        <v>1067.623901367188</v>
      </c>
      <c r="D223">
        <v>318.851806640625</v>
      </c>
      <c r="E223">
        <v>616.423095703125</v>
      </c>
      <c r="F223">
        <v>739.828857421875</v>
      </c>
      <c r="G223">
        <v>982.0902099609375</v>
      </c>
      <c r="H223">
        <v>243.57981872558591</v>
      </c>
      <c r="I223">
        <v>2634.183837890625</v>
      </c>
    </row>
    <row r="224" spans="1:9" x14ac:dyDescent="0.3">
      <c r="A224" s="62">
        <v>45246</v>
      </c>
      <c r="B224">
        <v>10162.349609375</v>
      </c>
      <c r="C224">
        <v>1061.626098632812</v>
      </c>
      <c r="D224">
        <v>320.85086059570313</v>
      </c>
      <c r="E224">
        <v>608.23077392578125</v>
      </c>
      <c r="F224">
        <v>696.33892822265625</v>
      </c>
      <c r="G224">
        <v>999.0831298828125</v>
      </c>
      <c r="H224">
        <v>244.479736328125</v>
      </c>
      <c r="I224">
        <v>2554.478515625</v>
      </c>
    </row>
    <row r="225" spans="1:9" x14ac:dyDescent="0.3">
      <c r="A225" s="62">
        <v>45247</v>
      </c>
      <c r="B225">
        <v>10256.31640625</v>
      </c>
      <c r="C225">
        <v>1055.128295898438</v>
      </c>
      <c r="D225">
        <v>319.3515625</v>
      </c>
      <c r="E225">
        <v>614.82470703125</v>
      </c>
      <c r="F225">
        <v>706.33660888671875</v>
      </c>
      <c r="G225">
        <v>1006.579956054688</v>
      </c>
      <c r="H225">
        <v>243.97978210449219</v>
      </c>
      <c r="I225">
        <v>2607.457275390625</v>
      </c>
    </row>
    <row r="226" spans="1:9" x14ac:dyDescent="0.3">
      <c r="A226" s="62">
        <v>45250</v>
      </c>
      <c r="B226">
        <v>10102.37109375</v>
      </c>
      <c r="C226">
        <v>1060.62646484375</v>
      </c>
      <c r="D226">
        <v>324.84902954101563</v>
      </c>
      <c r="E226">
        <v>615.6239013671875</v>
      </c>
      <c r="F226">
        <v>710.83551025390625</v>
      </c>
      <c r="G226">
        <v>989.58709716796875</v>
      </c>
      <c r="H226">
        <v>245.47966003417969</v>
      </c>
      <c r="I226">
        <v>2639.9443359375</v>
      </c>
    </row>
    <row r="227" spans="1:9" x14ac:dyDescent="0.3">
      <c r="A227" s="62">
        <v>45251</v>
      </c>
      <c r="B227">
        <v>10188.3408203125</v>
      </c>
      <c r="C227">
        <v>1065.124877929688</v>
      </c>
      <c r="D227">
        <v>322.84994506835938</v>
      </c>
      <c r="E227">
        <v>612.72662353515625</v>
      </c>
      <c r="F227">
        <v>698.83831787109375</v>
      </c>
      <c r="G227">
        <v>983.08978271484375</v>
      </c>
      <c r="H227">
        <v>242.97987365722659</v>
      </c>
      <c r="I227">
        <v>2611.955322265625</v>
      </c>
    </row>
    <row r="228" spans="1:9" x14ac:dyDescent="0.3">
      <c r="A228" s="62">
        <v>45252</v>
      </c>
      <c r="B228">
        <v>10082.3779296875</v>
      </c>
      <c r="C228">
        <v>1060.62646484375</v>
      </c>
      <c r="D228">
        <v>327.84762573242188</v>
      </c>
      <c r="E228">
        <v>606.13275146484375</v>
      </c>
      <c r="F228">
        <v>711.33544921875</v>
      </c>
      <c r="G228">
        <v>980.09100341796875</v>
      </c>
      <c r="H228">
        <v>237.4803161621094</v>
      </c>
      <c r="I228">
        <v>2555.47802734375</v>
      </c>
    </row>
    <row r="229" spans="1:9" x14ac:dyDescent="0.3">
      <c r="A229" s="62">
        <v>45253</v>
      </c>
      <c r="B229">
        <v>10170.3466796875</v>
      </c>
      <c r="C229">
        <v>1071.622680664062</v>
      </c>
      <c r="D229">
        <v>325.34878540039063</v>
      </c>
      <c r="E229">
        <v>611.12811279296875</v>
      </c>
      <c r="F229">
        <v>711.8353271484375</v>
      </c>
      <c r="G229">
        <v>958.68017578125</v>
      </c>
      <c r="H229">
        <v>240.6800537109375</v>
      </c>
      <c r="I229">
        <v>2584.966552734375</v>
      </c>
    </row>
    <row r="230" spans="1:9" x14ac:dyDescent="0.3">
      <c r="A230" s="62">
        <v>45254</v>
      </c>
      <c r="B230">
        <v>10176.3447265625</v>
      </c>
      <c r="C230">
        <v>1067.623901367188</v>
      </c>
      <c r="D230">
        <v>327.34786987304688</v>
      </c>
      <c r="E230">
        <v>608.93011474609375</v>
      </c>
      <c r="F230">
        <v>711.8353271484375</v>
      </c>
      <c r="G230">
        <v>944.18499755859375</v>
      </c>
      <c r="H230">
        <v>240.98002624511719</v>
      </c>
      <c r="I230">
        <v>2593.962646484375</v>
      </c>
    </row>
    <row r="231" spans="1:9" x14ac:dyDescent="0.3">
      <c r="A231" s="62">
        <v>45257</v>
      </c>
      <c r="B231">
        <v>9972.41796875</v>
      </c>
      <c r="C231">
        <v>1049.130493164062</v>
      </c>
      <c r="D231">
        <v>327.34786987304688</v>
      </c>
      <c r="E231">
        <v>606.8321533203125</v>
      </c>
      <c r="F231">
        <v>709.3359375</v>
      </c>
      <c r="G231">
        <v>936.18768310546875</v>
      </c>
      <c r="H231">
        <v>243.17985534667969</v>
      </c>
      <c r="I231">
        <v>2569.472412109375</v>
      </c>
    </row>
    <row r="232" spans="1:9" x14ac:dyDescent="0.3">
      <c r="A232" s="62">
        <v>45258</v>
      </c>
      <c r="B232">
        <v>9896.4453125</v>
      </c>
      <c r="C232">
        <v>1050.130126953125</v>
      </c>
      <c r="D232">
        <v>324.84902954101563</v>
      </c>
      <c r="E232">
        <v>606.63226318359375</v>
      </c>
      <c r="F232">
        <v>711.8353271484375</v>
      </c>
      <c r="G232">
        <v>953.1820068359375</v>
      </c>
      <c r="H232">
        <v>258.27859497070313</v>
      </c>
      <c r="I232">
        <v>2579.46875</v>
      </c>
    </row>
    <row r="233" spans="1:9" x14ac:dyDescent="0.3">
      <c r="A233" s="62">
        <v>45259</v>
      </c>
      <c r="B233">
        <v>10028.3984375</v>
      </c>
      <c r="C233">
        <v>1034.635620117188</v>
      </c>
      <c r="D233">
        <v>325.34878540039063</v>
      </c>
      <c r="E233">
        <v>594.243896484375</v>
      </c>
      <c r="F233">
        <v>713.8348388671875</v>
      </c>
      <c r="G233">
        <v>974.6748046875</v>
      </c>
      <c r="H233">
        <v>263.378173828125</v>
      </c>
      <c r="I233">
        <v>2552.4794921875</v>
      </c>
    </row>
    <row r="234" spans="1:9" x14ac:dyDescent="0.3">
      <c r="A234" s="62">
        <v>45260</v>
      </c>
      <c r="B234">
        <v>10122.3642578125</v>
      </c>
      <c r="C234">
        <v>1049.63037109375</v>
      </c>
      <c r="D234">
        <v>323.34970092773438</v>
      </c>
      <c r="E234">
        <v>601.5369873046875</v>
      </c>
      <c r="F234">
        <v>685.84130859375</v>
      </c>
      <c r="G234">
        <v>965.17803955078125</v>
      </c>
      <c r="H234">
        <v>268.7777099609375</v>
      </c>
      <c r="I234">
        <v>2558.976806640625</v>
      </c>
    </row>
    <row r="235" spans="1:9" x14ac:dyDescent="0.3">
      <c r="A235" s="62">
        <v>45261</v>
      </c>
      <c r="B235">
        <v>10194.337890625</v>
      </c>
      <c r="C235">
        <v>1059.127075195312</v>
      </c>
      <c r="D235">
        <v>326.34832763671881</v>
      </c>
      <c r="E235">
        <v>603.53509521484375</v>
      </c>
      <c r="F235">
        <v>700.3380126953125</v>
      </c>
      <c r="G235">
        <v>949.68316650390625</v>
      </c>
      <c r="H235">
        <v>276.67709350585938</v>
      </c>
      <c r="I235">
        <v>2566.973388671875</v>
      </c>
    </row>
    <row r="236" spans="1:9" x14ac:dyDescent="0.3">
      <c r="A236" s="62">
        <v>45264</v>
      </c>
      <c r="B236">
        <v>10262.3134765625</v>
      </c>
      <c r="C236">
        <v>1046.631469726562</v>
      </c>
      <c r="D236">
        <v>327.84762573242188</v>
      </c>
      <c r="E236">
        <v>603.53509521484375</v>
      </c>
      <c r="F236">
        <v>724.832275390625</v>
      </c>
      <c r="G236">
        <v>939.68646240234375</v>
      </c>
      <c r="H236">
        <v>285.3763427734375</v>
      </c>
      <c r="I236">
        <v>2535.486083984375</v>
      </c>
    </row>
    <row r="237" spans="1:9" x14ac:dyDescent="0.3">
      <c r="A237" s="62">
        <v>45265</v>
      </c>
      <c r="B237">
        <v>10140.357421875</v>
      </c>
      <c r="C237">
        <v>1044.132202148438</v>
      </c>
      <c r="D237">
        <v>319.85134887695313</v>
      </c>
      <c r="E237">
        <v>602.8359375</v>
      </c>
      <c r="F237">
        <v>720.83319091796875</v>
      </c>
      <c r="G237">
        <v>940.186279296875</v>
      </c>
      <c r="H237">
        <v>284.67642211914063</v>
      </c>
      <c r="I237">
        <v>2524.990234375</v>
      </c>
    </row>
    <row r="238" spans="1:9" x14ac:dyDescent="0.3">
      <c r="A238" s="62">
        <v>45266</v>
      </c>
      <c r="B238">
        <v>10126.3623046875</v>
      </c>
      <c r="C238">
        <v>1030.637084960938</v>
      </c>
      <c r="D238">
        <v>337.34323120117188</v>
      </c>
      <c r="E238">
        <v>614.12530517578125</v>
      </c>
      <c r="F238">
        <v>725.3321533203125</v>
      </c>
      <c r="G238">
        <v>953.68182373046875</v>
      </c>
      <c r="H238">
        <v>288.57608032226563</v>
      </c>
      <c r="I238">
        <v>2489.0048828125</v>
      </c>
    </row>
    <row r="239" spans="1:9" x14ac:dyDescent="0.3">
      <c r="A239" s="62">
        <v>45267</v>
      </c>
      <c r="B239">
        <v>10094.3740234375</v>
      </c>
      <c r="C239">
        <v>1018.641296386719</v>
      </c>
      <c r="D239">
        <v>329.8466796875</v>
      </c>
      <c r="E239">
        <v>611.827392578125</v>
      </c>
      <c r="F239">
        <v>732.8304443359375</v>
      </c>
      <c r="G239">
        <v>952.68212890625</v>
      </c>
      <c r="H239">
        <v>286.17630004882813</v>
      </c>
      <c r="I239">
        <v>2480.008544921875</v>
      </c>
    </row>
    <row r="240" spans="1:9" x14ac:dyDescent="0.3">
      <c r="A240" s="62">
        <v>45268</v>
      </c>
      <c r="B240">
        <v>10118.365234375</v>
      </c>
      <c r="C240">
        <v>1042.132934570312</v>
      </c>
      <c r="D240">
        <v>336.34365844726563</v>
      </c>
      <c r="E240">
        <v>618.62109375</v>
      </c>
      <c r="F240">
        <v>746.82720947265625</v>
      </c>
      <c r="G240">
        <v>965.6778564453125</v>
      </c>
      <c r="H240">
        <v>289.27603149414063</v>
      </c>
      <c r="I240">
        <v>2519.492431640625</v>
      </c>
    </row>
    <row r="241" spans="1:9" x14ac:dyDescent="0.3">
      <c r="A241" s="62">
        <v>45271</v>
      </c>
      <c r="B241">
        <v>10092.375</v>
      </c>
      <c r="C241">
        <v>1042.132934570312</v>
      </c>
      <c r="D241">
        <v>329.8466796875</v>
      </c>
      <c r="E241">
        <v>615.82373046875</v>
      </c>
      <c r="F241">
        <v>752.8258056640625</v>
      </c>
      <c r="G241">
        <v>969.67645263671875</v>
      </c>
      <c r="H241">
        <v>296.87539672851563</v>
      </c>
      <c r="I241">
        <v>2515.494140625</v>
      </c>
    </row>
    <row r="242" spans="1:9" x14ac:dyDescent="0.3">
      <c r="A242" s="62">
        <v>45272</v>
      </c>
      <c r="B242">
        <v>10168.34765625</v>
      </c>
      <c r="C242">
        <v>1056.128051757812</v>
      </c>
      <c r="D242">
        <v>330.84622192382813</v>
      </c>
      <c r="E242">
        <v>618.221435546875</v>
      </c>
      <c r="F242">
        <v>741.828369140625</v>
      </c>
      <c r="G242">
        <v>970.17633056640625</v>
      </c>
      <c r="H242">
        <v>304.67477416992188</v>
      </c>
      <c r="I242">
        <v>2498.001220703125</v>
      </c>
    </row>
    <row r="243" spans="1:9" x14ac:dyDescent="0.3">
      <c r="A243" s="62">
        <v>45273</v>
      </c>
      <c r="B243">
        <v>10386.2685546875</v>
      </c>
      <c r="C243">
        <v>1065.624633789062</v>
      </c>
      <c r="D243">
        <v>325.84854125976563</v>
      </c>
      <c r="E243">
        <v>616.6229248046875</v>
      </c>
      <c r="F243">
        <v>737.32940673828125</v>
      </c>
      <c r="G243">
        <v>964.6781005859375</v>
      </c>
      <c r="H243">
        <v>301.77499389648438</v>
      </c>
      <c r="I243">
        <v>2493.003173828125</v>
      </c>
    </row>
    <row r="244" spans="1:9" x14ac:dyDescent="0.3">
      <c r="A244" s="62">
        <v>45274</v>
      </c>
      <c r="B244">
        <v>10464.2412109375</v>
      </c>
      <c r="C244">
        <v>1045.631713867188</v>
      </c>
      <c r="D244">
        <v>326.84808349609381</v>
      </c>
      <c r="E244">
        <v>615.72381591796875</v>
      </c>
      <c r="F244">
        <v>764.82305908203125</v>
      </c>
      <c r="G244">
        <v>1020.659484863281</v>
      </c>
      <c r="H244">
        <v>299.97515869140619</v>
      </c>
      <c r="I244">
        <v>2518.99267578125</v>
      </c>
    </row>
    <row r="245" spans="1:9" x14ac:dyDescent="0.3">
      <c r="A245" s="62">
        <v>45275</v>
      </c>
      <c r="B245">
        <v>10182.341796875</v>
      </c>
      <c r="C245">
        <v>1057.627563476562</v>
      </c>
      <c r="D245">
        <v>328.34738159179688</v>
      </c>
      <c r="E245">
        <v>608.43060302734375</v>
      </c>
      <c r="F245">
        <v>782.81890869140625</v>
      </c>
      <c r="G245">
        <v>1055.647827148438</v>
      </c>
      <c r="H245">
        <v>290.07595825195313</v>
      </c>
      <c r="I245">
        <v>2501.99951171875</v>
      </c>
    </row>
    <row r="246" spans="1:9" x14ac:dyDescent="0.3">
      <c r="A246" s="62">
        <v>45278</v>
      </c>
      <c r="B246">
        <v>10352.2822265625</v>
      </c>
      <c r="C246">
        <v>1068.123901367188</v>
      </c>
      <c r="D246">
        <v>321.85040283203119</v>
      </c>
      <c r="E246">
        <v>612.22711181640625</v>
      </c>
      <c r="F246">
        <v>791.31689453125</v>
      </c>
      <c r="G246">
        <v>1079.639770507812</v>
      </c>
      <c r="H246">
        <v>292.37576293945313</v>
      </c>
      <c r="I246">
        <v>2535.98583984375</v>
      </c>
    </row>
    <row r="247" spans="1:9" x14ac:dyDescent="0.3">
      <c r="A247" s="62">
        <v>45279</v>
      </c>
      <c r="B247">
        <v>10342.2841796875</v>
      </c>
      <c r="C247">
        <v>1064.625122070312</v>
      </c>
      <c r="D247">
        <v>332.34555053710938</v>
      </c>
      <c r="E247">
        <v>612.5267333984375</v>
      </c>
      <c r="F247">
        <v>801.3145751953125</v>
      </c>
      <c r="G247">
        <v>1079.639770507812</v>
      </c>
      <c r="H247">
        <v>294.97555541992188</v>
      </c>
      <c r="I247">
        <v>2541.483642578125</v>
      </c>
    </row>
    <row r="248" spans="1:9" x14ac:dyDescent="0.3">
      <c r="A248" s="62">
        <v>45280</v>
      </c>
      <c r="B248">
        <v>10480.2353515625</v>
      </c>
      <c r="C248">
        <v>1086.617309570312</v>
      </c>
      <c r="D248">
        <v>326.34832763671881</v>
      </c>
      <c r="E248">
        <v>618.8209228515625</v>
      </c>
      <c r="F248">
        <v>809.8126220703125</v>
      </c>
      <c r="G248">
        <v>1092.635498046875</v>
      </c>
      <c r="H248">
        <v>298.875244140625</v>
      </c>
      <c r="I248">
        <v>2579.968505859375</v>
      </c>
    </row>
    <row r="249" spans="1:9" x14ac:dyDescent="0.3">
      <c r="A249" s="62">
        <v>45281</v>
      </c>
      <c r="B249">
        <v>10476.2373046875</v>
      </c>
      <c r="C249">
        <v>1093.115112304688</v>
      </c>
      <c r="D249">
        <v>321.35064697265619</v>
      </c>
      <c r="E249">
        <v>621.91802978515625</v>
      </c>
      <c r="F249">
        <v>817.810791015625</v>
      </c>
      <c r="G249">
        <v>1103.6318359375</v>
      </c>
      <c r="H249">
        <v>299.775146484375</v>
      </c>
      <c r="I249">
        <v>2555.97802734375</v>
      </c>
    </row>
    <row r="250" spans="1:9" x14ac:dyDescent="0.3">
      <c r="A250" s="62">
        <v>45282</v>
      </c>
      <c r="B250">
        <v>10432.2529296875</v>
      </c>
      <c r="C250">
        <v>1089.616333007812</v>
      </c>
      <c r="D250">
        <v>330.34646606445313</v>
      </c>
      <c r="E250">
        <v>627.2130126953125</v>
      </c>
      <c r="F250">
        <v>812.81195068359375</v>
      </c>
      <c r="G250">
        <v>1103.6318359375</v>
      </c>
      <c r="H250">
        <v>302.37493896484381</v>
      </c>
      <c r="I250">
        <v>2565.47412109375</v>
      </c>
    </row>
    <row r="251" spans="1:9" x14ac:dyDescent="0.3">
      <c r="A251" s="62">
        <v>45287</v>
      </c>
      <c r="B251">
        <v>10524.2197265625</v>
      </c>
      <c r="C251">
        <v>1094.614501953125</v>
      </c>
      <c r="D251">
        <v>328.84716796875</v>
      </c>
      <c r="E251">
        <v>630.9095458984375</v>
      </c>
      <c r="F251">
        <v>819.81036376953125</v>
      </c>
      <c r="G251">
        <v>1134.621459960938</v>
      </c>
      <c r="H251">
        <v>298.77523803710938</v>
      </c>
      <c r="I251">
        <v>2554.978515625</v>
      </c>
    </row>
    <row r="252" spans="1:9" x14ac:dyDescent="0.3">
      <c r="A252" s="62">
        <v>45288</v>
      </c>
      <c r="B252">
        <v>10570.203125</v>
      </c>
      <c r="C252">
        <v>1101.1123046875</v>
      </c>
      <c r="D252">
        <v>326.84808349609381</v>
      </c>
      <c r="E252">
        <v>631.00946044921875</v>
      </c>
      <c r="F252">
        <v>808.31298828125</v>
      </c>
      <c r="G252">
        <v>1130.622802734375</v>
      </c>
      <c r="H252">
        <v>298.0753173828125</v>
      </c>
      <c r="I252">
        <v>2547.9814453125</v>
      </c>
    </row>
    <row r="253" spans="1:9" x14ac:dyDescent="0.3">
      <c r="A253" s="62">
        <v>45289</v>
      </c>
      <c r="B253">
        <v>10596.193359375</v>
      </c>
      <c r="C253">
        <v>1110.109008789062</v>
      </c>
      <c r="D253">
        <v>328.84716796875</v>
      </c>
      <c r="E253">
        <v>634.90582275390625</v>
      </c>
      <c r="F253">
        <v>810.3125</v>
      </c>
      <c r="G253">
        <v>1118.626831054688</v>
      </c>
      <c r="H253">
        <v>299.6751708984375</v>
      </c>
      <c r="I253">
        <v>2570.47216796875</v>
      </c>
    </row>
    <row r="260" spans="2:2" x14ac:dyDescent="0.3">
      <c r="B260" s="45"/>
    </row>
  </sheetData>
  <mergeCells count="1">
    <mergeCell ref="B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658A6-F344-4B00-81FD-B4A77F285A18}">
  <sheetPr>
    <tabColor theme="2" tint="-9.9978637043366805E-2"/>
  </sheetPr>
  <dimension ref="A1:I255"/>
  <sheetViews>
    <sheetView workbookViewId="0">
      <selection activeCell="A3" sqref="A3:XFD3"/>
    </sheetView>
  </sheetViews>
  <sheetFormatPr defaultRowHeight="14.4" x14ac:dyDescent="0.3"/>
  <cols>
    <col min="1" max="1" width="18.109375" bestFit="1" customWidth="1"/>
  </cols>
  <sheetData>
    <row r="1" spans="1:9" x14ac:dyDescent="0.3">
      <c r="A1" s="4" t="s">
        <v>28</v>
      </c>
      <c r="B1" s="188" t="s">
        <v>29</v>
      </c>
      <c r="C1" s="188"/>
      <c r="D1" s="188"/>
      <c r="E1" s="188"/>
      <c r="F1" s="188"/>
      <c r="G1" s="188"/>
      <c r="H1" s="188"/>
      <c r="I1" s="188"/>
    </row>
    <row r="2" spans="1:9" x14ac:dyDescent="0.3">
      <c r="A2" s="4" t="s">
        <v>1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36</v>
      </c>
      <c r="I2" s="4" t="s">
        <v>37</v>
      </c>
    </row>
    <row r="3" spans="1:9" x14ac:dyDescent="0.3">
      <c r="A3" s="54">
        <v>45293</v>
      </c>
      <c r="B3">
        <v>10784.1259765625</v>
      </c>
      <c r="C3">
        <v>1115.607055664062</v>
      </c>
      <c r="D3">
        <v>332.35662841796881</v>
      </c>
      <c r="E3">
        <v>629.89495849609375</v>
      </c>
      <c r="F3">
        <v>804.31390380859375</v>
      </c>
      <c r="G3">
        <v>1094.634765625</v>
      </c>
      <c r="H3">
        <v>298.0753173828125</v>
      </c>
      <c r="I3">
        <v>2574.9521484375</v>
      </c>
    </row>
    <row r="4" spans="1:9" x14ac:dyDescent="0.3">
      <c r="A4" s="54">
        <v>45294</v>
      </c>
      <c r="B4">
        <v>10736.1435546875</v>
      </c>
      <c r="C4">
        <v>1133.600830078125</v>
      </c>
      <c r="D4">
        <v>326.35922241210938</v>
      </c>
      <c r="E4">
        <v>624.79986572265625</v>
      </c>
      <c r="F4">
        <v>807.8131103515625</v>
      </c>
      <c r="G4">
        <v>1046.650756835938</v>
      </c>
      <c r="H4">
        <v>294.77557373046881</v>
      </c>
      <c r="I4">
        <v>2592.448486328125</v>
      </c>
    </row>
    <row r="5" spans="1:9" x14ac:dyDescent="0.3">
      <c r="A5" s="54">
        <v>45295</v>
      </c>
      <c r="B5">
        <v>10860.0986328125</v>
      </c>
      <c r="C5">
        <v>1155.09326171875</v>
      </c>
      <c r="D5">
        <v>331.85687255859381</v>
      </c>
      <c r="E5">
        <v>631.8929443359375</v>
      </c>
      <c r="F5">
        <v>815.31134033203125</v>
      </c>
      <c r="G5">
        <v>1050.6494140625</v>
      </c>
      <c r="H5">
        <v>297.77532958984381</v>
      </c>
      <c r="I5">
        <v>2593.9482421875</v>
      </c>
    </row>
    <row r="6" spans="1:9" x14ac:dyDescent="0.3">
      <c r="A6" s="54">
        <v>45296</v>
      </c>
      <c r="B6">
        <v>10754.13671875</v>
      </c>
      <c r="C6">
        <v>1152.594116210938</v>
      </c>
      <c r="D6">
        <v>333.85601806640619</v>
      </c>
      <c r="E6">
        <v>633.6912841796875</v>
      </c>
      <c r="F6">
        <v>807.313232421875</v>
      </c>
      <c r="G6">
        <v>1034.65478515625</v>
      </c>
      <c r="H6">
        <v>296.575439453125</v>
      </c>
      <c r="I6">
        <v>2570.453125</v>
      </c>
    </row>
    <row r="7" spans="1:9" x14ac:dyDescent="0.3">
      <c r="A7" s="54">
        <v>45297</v>
      </c>
      <c r="B7">
        <v>10768.1318359375</v>
      </c>
      <c r="C7">
        <v>1144.596923828125</v>
      </c>
      <c r="D7">
        <v>335.35537719726563</v>
      </c>
      <c r="E7">
        <v>639.38580322265625</v>
      </c>
      <c r="F7">
        <v>814.8115234375</v>
      </c>
      <c r="G7">
        <v>1043.65185546875</v>
      </c>
      <c r="H7">
        <v>305.17471313476563</v>
      </c>
      <c r="I7">
        <v>2490.469970703125</v>
      </c>
    </row>
    <row r="8" spans="1:9" x14ac:dyDescent="0.3">
      <c r="A8" s="54">
        <v>45298</v>
      </c>
      <c r="B8">
        <v>10898.0849609375</v>
      </c>
      <c r="C8">
        <v>1146.096313476562</v>
      </c>
      <c r="D8">
        <v>331.35708618164063</v>
      </c>
      <c r="E8">
        <v>633.89117431640625</v>
      </c>
      <c r="F8">
        <v>810.81243896484375</v>
      </c>
      <c r="G8">
        <v>1021.659118652344</v>
      </c>
      <c r="H8">
        <v>308.7744140625</v>
      </c>
      <c r="I8">
        <v>2480.472412109375</v>
      </c>
    </row>
    <row r="9" spans="1:9" x14ac:dyDescent="0.3">
      <c r="A9" s="54">
        <v>45299</v>
      </c>
      <c r="B9">
        <v>10896.0859375</v>
      </c>
      <c r="C9">
        <v>1155.09326171875</v>
      </c>
      <c r="D9">
        <v>330.85726928710938</v>
      </c>
      <c r="E9">
        <v>630.09478759765625</v>
      </c>
      <c r="F9">
        <v>812.81195068359375</v>
      </c>
      <c r="G9">
        <v>1039.653198242188</v>
      </c>
      <c r="H9">
        <v>309.17440795898438</v>
      </c>
      <c r="I9">
        <v>2446.979248046875</v>
      </c>
    </row>
    <row r="10" spans="1:9" x14ac:dyDescent="0.3">
      <c r="A10" s="54">
        <v>45300</v>
      </c>
      <c r="B10">
        <v>10826.111328125</v>
      </c>
      <c r="C10">
        <v>1163.090454101562</v>
      </c>
      <c r="D10">
        <v>323.36053466796881</v>
      </c>
      <c r="E10">
        <v>610.81329345703125</v>
      </c>
      <c r="F10">
        <v>812.31207275390625</v>
      </c>
      <c r="G10">
        <v>1016.660827636719</v>
      </c>
      <c r="H10">
        <v>296.97540283203119</v>
      </c>
      <c r="I10">
        <v>2443.97998046875</v>
      </c>
    </row>
    <row r="11" spans="1:9" x14ac:dyDescent="0.3">
      <c r="A11" s="54">
        <v>45301</v>
      </c>
      <c r="B11">
        <v>10858.1005859375</v>
      </c>
      <c r="C11">
        <v>1189.081298828125</v>
      </c>
      <c r="D11">
        <v>327.85858154296881</v>
      </c>
      <c r="E11">
        <v>609.51446533203125</v>
      </c>
      <c r="F11">
        <v>827.8084716796875</v>
      </c>
      <c r="G11">
        <v>1019.659790039062</v>
      </c>
      <c r="H11">
        <v>304.9747314453125</v>
      </c>
      <c r="I11">
        <v>2460.476318359375</v>
      </c>
    </row>
    <row r="12" spans="1:9" x14ac:dyDescent="0.3">
      <c r="A12" s="54">
        <v>45302</v>
      </c>
      <c r="B12">
        <v>10848.1025390625</v>
      </c>
      <c r="C12">
        <v>1177.585327148438</v>
      </c>
      <c r="D12">
        <v>326.35922241210938</v>
      </c>
      <c r="E12">
        <v>595.82769775390625</v>
      </c>
      <c r="F12">
        <v>827.8084716796875</v>
      </c>
      <c r="G12">
        <v>992.1689453125</v>
      </c>
      <c r="H12">
        <v>299.97515869140619</v>
      </c>
      <c r="I12">
        <v>2459.476806640625</v>
      </c>
    </row>
    <row r="13" spans="1:9" x14ac:dyDescent="0.3">
      <c r="A13" s="54">
        <v>45303</v>
      </c>
      <c r="B13">
        <v>10642.1767578125</v>
      </c>
      <c r="C13">
        <v>1180.584350585938</v>
      </c>
      <c r="D13">
        <v>316.36355590820313</v>
      </c>
      <c r="E13">
        <v>592.93048095703125</v>
      </c>
      <c r="F13">
        <v>832.80731201171875</v>
      </c>
      <c r="G13">
        <v>1003.665161132812</v>
      </c>
      <c r="H13">
        <v>298.17529296875</v>
      </c>
      <c r="I13">
        <v>2434.98193359375</v>
      </c>
    </row>
    <row r="14" spans="1:9" x14ac:dyDescent="0.3">
      <c r="A14" s="54">
        <v>45304</v>
      </c>
      <c r="B14">
        <v>10442.2490234375</v>
      </c>
      <c r="C14">
        <v>1191.580322265625</v>
      </c>
      <c r="D14">
        <v>313.61471557617188</v>
      </c>
      <c r="E14">
        <v>587.13604736328125</v>
      </c>
      <c r="F14">
        <v>830.307861328125</v>
      </c>
      <c r="G14">
        <v>995.6678466796875</v>
      </c>
      <c r="H14">
        <v>296.575439453125</v>
      </c>
      <c r="I14">
        <v>2377.994140625</v>
      </c>
    </row>
    <row r="15" spans="1:9" x14ac:dyDescent="0.3">
      <c r="A15" s="54">
        <v>45305</v>
      </c>
      <c r="B15">
        <v>10428.2548828125</v>
      </c>
      <c r="C15">
        <v>1178.085083007812</v>
      </c>
      <c r="D15">
        <v>317.36309814453119</v>
      </c>
      <c r="E15">
        <v>588.934326171875</v>
      </c>
      <c r="F15">
        <v>837.80621337890625</v>
      </c>
      <c r="G15">
        <v>999.66644287109375</v>
      </c>
      <c r="H15">
        <v>306.474609375</v>
      </c>
      <c r="I15">
        <v>2373.4951171875</v>
      </c>
    </row>
    <row r="16" spans="1:9" x14ac:dyDescent="0.3">
      <c r="A16" s="54">
        <v>45306</v>
      </c>
      <c r="B16">
        <v>10504.2275390625</v>
      </c>
      <c r="C16">
        <v>1173.586791992188</v>
      </c>
      <c r="D16">
        <v>306.86764526367188</v>
      </c>
      <c r="E16">
        <v>587.83538818359375</v>
      </c>
      <c r="F16">
        <v>832.30743408203125</v>
      </c>
      <c r="G16">
        <v>1015.6611328125</v>
      </c>
      <c r="H16">
        <v>304.9747314453125</v>
      </c>
      <c r="I16">
        <v>2369.99560546875</v>
      </c>
    </row>
    <row r="17" spans="1:9" x14ac:dyDescent="0.3">
      <c r="A17" s="54">
        <v>45307</v>
      </c>
      <c r="B17">
        <v>10586.1982421875</v>
      </c>
      <c r="C17">
        <v>1167.088989257812</v>
      </c>
      <c r="D17">
        <v>315.86373901367188</v>
      </c>
      <c r="E17">
        <v>596.626953125</v>
      </c>
      <c r="F17">
        <v>847.303955078125</v>
      </c>
      <c r="G17">
        <v>1044.651489257812</v>
      </c>
      <c r="H17">
        <v>308.8743896484375</v>
      </c>
      <c r="I17">
        <v>2360.99755859375</v>
      </c>
    </row>
    <row r="18" spans="1:9" x14ac:dyDescent="0.3">
      <c r="A18" s="54">
        <v>45308</v>
      </c>
      <c r="B18">
        <v>10448.24609375</v>
      </c>
      <c r="C18">
        <v>1163.590209960938</v>
      </c>
      <c r="D18">
        <v>319.86203002929688</v>
      </c>
      <c r="E18">
        <v>598.225341796875</v>
      </c>
      <c r="F18">
        <v>840.80548095703125</v>
      </c>
      <c r="G18">
        <v>1030.656127929688</v>
      </c>
      <c r="H18">
        <v>301.77499389648438</v>
      </c>
      <c r="I18">
        <v>2374.99462890625</v>
      </c>
    </row>
    <row r="19" spans="1:9" x14ac:dyDescent="0.3">
      <c r="A19" s="54">
        <v>45309</v>
      </c>
      <c r="B19">
        <v>10450.24609375</v>
      </c>
      <c r="C19">
        <v>1176.085815429688</v>
      </c>
      <c r="D19">
        <v>319.36224365234381</v>
      </c>
      <c r="E19">
        <v>604.31951904296875</v>
      </c>
      <c r="F19">
        <v>829.80804443359375</v>
      </c>
      <c r="G19">
        <v>1053.648559570312</v>
      </c>
      <c r="H19">
        <v>307.07455444335938</v>
      </c>
      <c r="I19">
        <v>2378.494140625</v>
      </c>
    </row>
    <row r="20" spans="1:9" x14ac:dyDescent="0.3">
      <c r="A20" s="54">
        <v>45310</v>
      </c>
      <c r="B20">
        <v>10444.2490234375</v>
      </c>
      <c r="C20">
        <v>1181.583862304688</v>
      </c>
      <c r="D20">
        <v>305.86807250976563</v>
      </c>
      <c r="E20">
        <v>604.31951904296875</v>
      </c>
      <c r="F20">
        <v>834.30694580078125</v>
      </c>
      <c r="G20">
        <v>1069.643188476562</v>
      </c>
      <c r="H20">
        <v>306.474609375</v>
      </c>
      <c r="I20">
        <v>2390.4912109375</v>
      </c>
    </row>
    <row r="21" spans="1:9" x14ac:dyDescent="0.3">
      <c r="A21" s="54">
        <v>45311</v>
      </c>
      <c r="B21">
        <v>10542.2138671875</v>
      </c>
      <c r="C21">
        <v>1167.588745117188</v>
      </c>
      <c r="D21">
        <v>316.36355590820313</v>
      </c>
      <c r="E21">
        <v>616.3079833984375</v>
      </c>
      <c r="F21">
        <v>829.80804443359375</v>
      </c>
      <c r="G21">
        <v>1085.637817382812</v>
      </c>
      <c r="H21">
        <v>305.37469482421881</v>
      </c>
      <c r="I21">
        <v>2428.983154296875</v>
      </c>
    </row>
    <row r="22" spans="1:9" x14ac:dyDescent="0.3">
      <c r="A22" s="54">
        <v>45312</v>
      </c>
      <c r="B22">
        <v>10564.205078125</v>
      </c>
      <c r="C22">
        <v>1182.083618164062</v>
      </c>
      <c r="D22">
        <v>305.11837768554688</v>
      </c>
      <c r="E22">
        <v>616.40789794921875</v>
      </c>
      <c r="F22">
        <v>830.80780029296875</v>
      </c>
      <c r="G22">
        <v>1090.636108398438</v>
      </c>
      <c r="H22">
        <v>303.97482299804688</v>
      </c>
      <c r="I22">
        <v>2451.478271484375</v>
      </c>
    </row>
    <row r="23" spans="1:9" x14ac:dyDescent="0.3">
      <c r="A23" s="54">
        <v>45313</v>
      </c>
      <c r="B23">
        <v>10582.1982421875</v>
      </c>
      <c r="C23">
        <v>1185.58251953125</v>
      </c>
      <c r="D23">
        <v>310.86590576171881</v>
      </c>
      <c r="E23">
        <v>620.6038818359375</v>
      </c>
      <c r="F23">
        <v>834.806884765625</v>
      </c>
      <c r="G23">
        <v>1139.619750976562</v>
      </c>
      <c r="H23">
        <v>307.07455444335938</v>
      </c>
      <c r="I23">
        <v>2473.473876953125</v>
      </c>
    </row>
    <row r="24" spans="1:9" x14ac:dyDescent="0.3">
      <c r="A24" s="54">
        <v>45314</v>
      </c>
      <c r="B24">
        <v>10496.2294921875</v>
      </c>
      <c r="C24">
        <v>1176.585693359375</v>
      </c>
      <c r="D24">
        <v>316.86334228515619</v>
      </c>
      <c r="E24">
        <v>617.60675048828125</v>
      </c>
      <c r="F24">
        <v>839.80572509765625</v>
      </c>
      <c r="G24">
        <v>1146.617553710938</v>
      </c>
      <c r="H24">
        <v>301.175048828125</v>
      </c>
      <c r="I24">
        <v>2446.4794921875</v>
      </c>
    </row>
    <row r="25" spans="1:9" x14ac:dyDescent="0.3">
      <c r="A25" s="54">
        <v>45315</v>
      </c>
      <c r="B25">
        <v>10426.2548828125</v>
      </c>
      <c r="C25">
        <v>1169.088256835938</v>
      </c>
      <c r="D25">
        <v>322.86074829101563</v>
      </c>
      <c r="E25">
        <v>610.61346435546875</v>
      </c>
      <c r="F25">
        <v>835.806640625</v>
      </c>
      <c r="G25">
        <v>1134.621459960938</v>
      </c>
      <c r="H25">
        <v>298.77523803710938</v>
      </c>
      <c r="I25">
        <v>2505.467041015625</v>
      </c>
    </row>
    <row r="26" spans="1:9" x14ac:dyDescent="0.3">
      <c r="A26" s="54">
        <v>45316</v>
      </c>
      <c r="B26">
        <v>10356.279296875</v>
      </c>
      <c r="C26">
        <v>1171.587524414062</v>
      </c>
      <c r="D26">
        <v>329.35794067382813</v>
      </c>
      <c r="E26">
        <v>613.51055908203125</v>
      </c>
      <c r="F26">
        <v>838.80596923828125</v>
      </c>
      <c r="G26">
        <v>1153.615112304688</v>
      </c>
      <c r="H26">
        <v>310.17431640625</v>
      </c>
      <c r="I26">
        <v>2470.974365234375</v>
      </c>
    </row>
    <row r="27" spans="1:9" x14ac:dyDescent="0.3">
      <c r="A27" s="54">
        <v>45317</v>
      </c>
      <c r="B27">
        <v>10356.279296875</v>
      </c>
      <c r="C27">
        <v>1178.5849609375</v>
      </c>
      <c r="D27">
        <v>316.36355590820313</v>
      </c>
      <c r="E27">
        <v>618.6058349609375</v>
      </c>
      <c r="F27">
        <v>811.81219482421875</v>
      </c>
      <c r="G27">
        <v>1150.616088867188</v>
      </c>
      <c r="H27">
        <v>309.77432250976563</v>
      </c>
      <c r="I27">
        <v>2470.474365234375</v>
      </c>
    </row>
    <row r="28" spans="1:9" x14ac:dyDescent="0.3">
      <c r="A28" s="54">
        <v>45318</v>
      </c>
      <c r="B28">
        <v>10530.216796875</v>
      </c>
      <c r="C28">
        <v>1205.075561523438</v>
      </c>
      <c r="D28">
        <v>317.86288452148438</v>
      </c>
      <c r="E28">
        <v>631.3934326171875</v>
      </c>
      <c r="F28">
        <v>823.30950927734375</v>
      </c>
      <c r="G28">
        <v>1178.606811523438</v>
      </c>
      <c r="H28">
        <v>317.77365112304688</v>
      </c>
      <c r="I28">
        <v>2488.470458984375</v>
      </c>
    </row>
    <row r="29" spans="1:9" x14ac:dyDescent="0.3">
      <c r="A29" s="54">
        <v>45319</v>
      </c>
      <c r="B29">
        <v>10486.232421875</v>
      </c>
      <c r="C29">
        <v>1198.078002929688</v>
      </c>
      <c r="D29">
        <v>315.36398315429688</v>
      </c>
      <c r="E29">
        <v>626.59808349609375</v>
      </c>
      <c r="F29">
        <v>829.80804443359375</v>
      </c>
      <c r="G29">
        <v>1142.618774414062</v>
      </c>
      <c r="H29">
        <v>322.87322998046881</v>
      </c>
      <c r="I29">
        <v>2470.474365234375</v>
      </c>
    </row>
    <row r="30" spans="1:9" x14ac:dyDescent="0.3">
      <c r="A30" s="54">
        <v>45320</v>
      </c>
      <c r="B30">
        <v>9819.47265625</v>
      </c>
      <c r="C30">
        <v>1194.579223632812</v>
      </c>
      <c r="D30">
        <v>314.36441040039063</v>
      </c>
      <c r="E30">
        <v>617.10723876953125</v>
      </c>
      <c r="F30">
        <v>829.80804443359375</v>
      </c>
      <c r="G30">
        <v>1112.628784179688</v>
      </c>
      <c r="H30">
        <v>317.67367553710938</v>
      </c>
      <c r="I30">
        <v>2477.972900390625</v>
      </c>
    </row>
    <row r="31" spans="1:9" x14ac:dyDescent="0.3">
      <c r="A31" s="54">
        <v>45321</v>
      </c>
      <c r="B31">
        <v>9757.4951171875</v>
      </c>
      <c r="C31">
        <v>1209.07421875</v>
      </c>
      <c r="D31">
        <v>315.86373901367188</v>
      </c>
      <c r="E31">
        <v>608.9150390625</v>
      </c>
      <c r="F31">
        <v>806.31341552734375</v>
      </c>
      <c r="G31">
        <v>1119.62646484375</v>
      </c>
      <c r="H31">
        <v>318.07363891601563</v>
      </c>
      <c r="I31">
        <v>2486.970947265625</v>
      </c>
    </row>
    <row r="32" spans="1:9" x14ac:dyDescent="0.3">
      <c r="A32" s="54">
        <v>45322</v>
      </c>
      <c r="B32">
        <v>9497.5888671875</v>
      </c>
      <c r="C32">
        <v>1223.569091796875</v>
      </c>
      <c r="D32">
        <v>309.86636352539063</v>
      </c>
      <c r="E32">
        <v>607.816162109375</v>
      </c>
      <c r="F32">
        <v>808.31298828125</v>
      </c>
      <c r="G32">
        <v>1109.629760742188</v>
      </c>
      <c r="H32">
        <v>309.07440185546881</v>
      </c>
      <c r="I32">
        <v>2494.968994140625</v>
      </c>
    </row>
    <row r="33" spans="1:9" x14ac:dyDescent="0.3">
      <c r="A33" s="54">
        <v>45323</v>
      </c>
      <c r="B33">
        <v>9596.552734375</v>
      </c>
      <c r="C33">
        <v>1212.072998046875</v>
      </c>
      <c r="D33">
        <v>312.86505126953119</v>
      </c>
      <c r="E33">
        <v>609.9140625</v>
      </c>
      <c r="F33">
        <v>788.8175048828125</v>
      </c>
      <c r="G33">
        <v>1100.6328125</v>
      </c>
      <c r="H33">
        <v>306.27459716796881</v>
      </c>
      <c r="I33">
        <v>2487.970703125</v>
      </c>
    </row>
    <row r="34" spans="1:9" x14ac:dyDescent="0.3">
      <c r="A34" s="54">
        <v>45324</v>
      </c>
      <c r="B34">
        <v>9720.5087890625</v>
      </c>
      <c r="C34">
        <v>1229.56689453125</v>
      </c>
      <c r="D34">
        <v>311.36569213867188</v>
      </c>
      <c r="E34">
        <v>620.1043701171875</v>
      </c>
      <c r="F34">
        <v>796.31573486328125</v>
      </c>
      <c r="G34">
        <v>1108.630126953125</v>
      </c>
      <c r="H34">
        <v>312.17413330078119</v>
      </c>
      <c r="I34">
        <v>2496.96875</v>
      </c>
    </row>
    <row r="35" spans="1:9" x14ac:dyDescent="0.3">
      <c r="A35" s="54">
        <v>45325</v>
      </c>
      <c r="B35">
        <v>9822.4716796875</v>
      </c>
      <c r="C35">
        <v>1224.568725585938</v>
      </c>
      <c r="D35">
        <v>307.86721801757813</v>
      </c>
      <c r="E35">
        <v>625.9986572265625</v>
      </c>
      <c r="F35">
        <v>789.3173828125</v>
      </c>
      <c r="G35">
        <v>1101.632446289062</v>
      </c>
      <c r="H35">
        <v>319.97348022460938</v>
      </c>
      <c r="I35">
        <v>2463.7412109375</v>
      </c>
    </row>
    <row r="36" spans="1:9" x14ac:dyDescent="0.3">
      <c r="A36" s="54">
        <v>45326</v>
      </c>
      <c r="B36">
        <v>10090.3759765625</v>
      </c>
      <c r="C36">
        <v>1241.562866210938</v>
      </c>
      <c r="D36">
        <v>310.36614990234381</v>
      </c>
      <c r="E36">
        <v>638.1868896484375</v>
      </c>
      <c r="F36">
        <v>790.81707763671875</v>
      </c>
      <c r="G36">
        <v>1110.62939453125</v>
      </c>
      <c r="H36">
        <v>323.273193359375</v>
      </c>
      <c r="I36">
        <v>2496.73779296875</v>
      </c>
    </row>
    <row r="37" spans="1:9" x14ac:dyDescent="0.3">
      <c r="A37" s="54">
        <v>45327</v>
      </c>
      <c r="B37">
        <v>10414.259765625</v>
      </c>
      <c r="C37">
        <v>1247.560668945312</v>
      </c>
      <c r="D37">
        <v>317.86288452148438</v>
      </c>
      <c r="E37">
        <v>637.5875244140625</v>
      </c>
      <c r="F37">
        <v>796.31573486328125</v>
      </c>
      <c r="G37">
        <v>1119.62646484375</v>
      </c>
      <c r="H37">
        <v>334.17233276367188</v>
      </c>
      <c r="I37">
        <v>2507.736572265625</v>
      </c>
    </row>
    <row r="38" spans="1:9" x14ac:dyDescent="0.3">
      <c r="A38" s="54">
        <v>45328</v>
      </c>
      <c r="B38">
        <v>10200.3359375</v>
      </c>
      <c r="C38">
        <v>1252.558837890625</v>
      </c>
      <c r="D38">
        <v>323.36053466796881</v>
      </c>
      <c r="E38">
        <v>643.18218994140625</v>
      </c>
      <c r="F38">
        <v>800.81475830078125</v>
      </c>
      <c r="G38">
        <v>1083.638549804688</v>
      </c>
      <c r="H38">
        <v>330.47262573242188</v>
      </c>
      <c r="I38">
        <v>2487.73876953125</v>
      </c>
    </row>
    <row r="39" spans="1:9" x14ac:dyDescent="0.3">
      <c r="A39" s="54">
        <v>45329</v>
      </c>
      <c r="B39">
        <v>10098.3720703125</v>
      </c>
      <c r="C39">
        <v>1241.062866210938</v>
      </c>
      <c r="D39">
        <v>325.85943603515619</v>
      </c>
      <c r="E39">
        <v>589.2340087890625</v>
      </c>
      <c r="F39">
        <v>816.31109619140625</v>
      </c>
      <c r="G39">
        <v>1058.646850585938</v>
      </c>
      <c r="H39">
        <v>329.47268676757813</v>
      </c>
      <c r="I39">
        <v>2507.736572265625</v>
      </c>
    </row>
    <row r="40" spans="1:9" x14ac:dyDescent="0.3">
      <c r="A40" s="54">
        <v>45330</v>
      </c>
      <c r="B40">
        <v>10033.9462890625</v>
      </c>
      <c r="C40">
        <v>1231.566162109375</v>
      </c>
      <c r="D40">
        <v>326.35922241210938</v>
      </c>
      <c r="E40">
        <v>589.933349609375</v>
      </c>
      <c r="F40">
        <v>820.81011962890625</v>
      </c>
      <c r="G40">
        <v>1100.6328125</v>
      </c>
      <c r="H40">
        <v>356.77041625976563</v>
      </c>
      <c r="I40">
        <v>2506.23681640625</v>
      </c>
    </row>
    <row r="41" spans="1:9" x14ac:dyDescent="0.3">
      <c r="A41" s="54">
        <v>45331</v>
      </c>
      <c r="B41">
        <v>10217.908203125</v>
      </c>
      <c r="C41">
        <v>1240.063232421875</v>
      </c>
      <c r="D41">
        <v>330.35751342773438</v>
      </c>
      <c r="E41">
        <v>596.626953125</v>
      </c>
      <c r="F41">
        <v>803.81402587890625</v>
      </c>
      <c r="G41">
        <v>1100.6328125</v>
      </c>
      <c r="H41">
        <v>353.07073974609381</v>
      </c>
      <c r="I41">
        <v>2493.738037109375</v>
      </c>
    </row>
    <row r="42" spans="1:9" x14ac:dyDescent="0.3">
      <c r="A42" s="54">
        <v>45332</v>
      </c>
      <c r="B42">
        <v>10251.9013671875</v>
      </c>
      <c r="C42">
        <v>1255.557739257812</v>
      </c>
      <c r="D42">
        <v>323.86032104492188</v>
      </c>
      <c r="E42">
        <v>595.12835693359375</v>
      </c>
      <c r="F42">
        <v>790.81707763671875</v>
      </c>
      <c r="G42">
        <v>1111.629028320312</v>
      </c>
      <c r="H42">
        <v>361.17007446289063</v>
      </c>
      <c r="I42">
        <v>2470.240478515625</v>
      </c>
    </row>
    <row r="43" spans="1:9" x14ac:dyDescent="0.3">
      <c r="A43" s="54">
        <v>45333</v>
      </c>
      <c r="B43">
        <v>10325.8857421875</v>
      </c>
      <c r="C43">
        <v>1235.065063476562</v>
      </c>
      <c r="D43">
        <v>324.36007690429688</v>
      </c>
      <c r="E43">
        <v>601.82196044921875</v>
      </c>
      <c r="F43">
        <v>796.31573486328125</v>
      </c>
      <c r="G43">
        <v>1124.624755859375</v>
      </c>
      <c r="H43">
        <v>358.57028198242188</v>
      </c>
      <c r="I43">
        <v>2473.240234375</v>
      </c>
    </row>
    <row r="44" spans="1:9" x14ac:dyDescent="0.3">
      <c r="A44" s="54">
        <v>45334</v>
      </c>
      <c r="B44">
        <v>10177.9169921875</v>
      </c>
      <c r="C44">
        <v>1229.067138671875</v>
      </c>
      <c r="D44">
        <v>327.85858154296881</v>
      </c>
      <c r="E44">
        <v>608.9150390625</v>
      </c>
      <c r="F44">
        <v>773.321044921875</v>
      </c>
      <c r="G44">
        <v>1113.62841796875</v>
      </c>
      <c r="H44">
        <v>370.46929931640619</v>
      </c>
      <c r="I44">
        <v>2459.24169921875</v>
      </c>
    </row>
    <row r="45" spans="1:9" x14ac:dyDescent="0.3">
      <c r="A45" s="54">
        <v>45335</v>
      </c>
      <c r="B45">
        <v>9980.95703125</v>
      </c>
      <c r="C45">
        <v>1241.562866210938</v>
      </c>
      <c r="D45">
        <v>327.35879516601563</v>
      </c>
      <c r="E45">
        <v>613.91033935546875</v>
      </c>
      <c r="F45">
        <v>757.82470703125</v>
      </c>
      <c r="G45">
        <v>1102.632202148438</v>
      </c>
      <c r="H45">
        <v>369.06942749023438</v>
      </c>
      <c r="I45">
        <v>2456.741943359375</v>
      </c>
    </row>
    <row r="46" spans="1:9" x14ac:dyDescent="0.3">
      <c r="A46" s="54">
        <v>45336</v>
      </c>
      <c r="B46">
        <v>10077.9375</v>
      </c>
      <c r="C46">
        <v>1249.559936523438</v>
      </c>
      <c r="D46">
        <v>328.85818481445313</v>
      </c>
      <c r="E46">
        <v>612.21185302734375</v>
      </c>
      <c r="F46">
        <v>767.32244873046875</v>
      </c>
      <c r="G46">
        <v>1085.637817382812</v>
      </c>
      <c r="H46">
        <v>374.7689208984375</v>
      </c>
      <c r="I46">
        <v>2494.238037109375</v>
      </c>
    </row>
    <row r="47" spans="1:9" x14ac:dyDescent="0.3">
      <c r="A47" s="54">
        <v>45337</v>
      </c>
      <c r="B47">
        <v>10043.9443359375</v>
      </c>
      <c r="C47">
        <v>1259.556396484375</v>
      </c>
      <c r="D47">
        <v>328.35836791992188</v>
      </c>
      <c r="E47">
        <v>607.816162109375</v>
      </c>
      <c r="F47">
        <v>769.8218994140625</v>
      </c>
      <c r="G47">
        <v>1066.64404296875</v>
      </c>
      <c r="H47">
        <v>376.36880493164063</v>
      </c>
      <c r="I47">
        <v>2460.24169921875</v>
      </c>
    </row>
    <row r="48" spans="1:9" x14ac:dyDescent="0.3">
      <c r="A48" s="54">
        <v>45338</v>
      </c>
      <c r="B48">
        <v>10109.9306640625</v>
      </c>
      <c r="C48">
        <v>1279.549438476562</v>
      </c>
      <c r="D48">
        <v>328.85818481445313</v>
      </c>
      <c r="E48">
        <v>609.51446533203125</v>
      </c>
      <c r="F48">
        <v>762.82354736328125</v>
      </c>
      <c r="G48">
        <v>1071.642456054688</v>
      </c>
      <c r="H48">
        <v>374.86892700195313</v>
      </c>
      <c r="I48">
        <v>2452.242431640625</v>
      </c>
    </row>
    <row r="49" spans="1:9" x14ac:dyDescent="0.3">
      <c r="A49" s="54">
        <v>45339</v>
      </c>
      <c r="B49">
        <v>10137.9248046875</v>
      </c>
      <c r="C49">
        <v>1275.550903320312</v>
      </c>
      <c r="D49">
        <v>331.85687255859381</v>
      </c>
      <c r="E49">
        <v>611.41278076171875</v>
      </c>
      <c r="F49">
        <v>771.8214111328125</v>
      </c>
      <c r="G49">
        <v>1095.634399414062</v>
      </c>
      <c r="H49">
        <v>378.96859741210938</v>
      </c>
      <c r="I49">
        <v>2488.23876953125</v>
      </c>
    </row>
    <row r="50" spans="1:9" x14ac:dyDescent="0.3">
      <c r="A50" s="54">
        <v>45340</v>
      </c>
      <c r="B50">
        <v>10231.9052734375</v>
      </c>
      <c r="C50">
        <v>1271.55224609375</v>
      </c>
      <c r="D50">
        <v>336.35491943359381</v>
      </c>
      <c r="E50">
        <v>590.13311767578125</v>
      </c>
      <c r="F50">
        <v>777.32012939453125</v>
      </c>
      <c r="G50">
        <v>1089.636474609375</v>
      </c>
      <c r="H50">
        <v>389.96768188476563</v>
      </c>
      <c r="I50">
        <v>2481.7392578125</v>
      </c>
    </row>
    <row r="51" spans="1:9" x14ac:dyDescent="0.3">
      <c r="A51" s="54">
        <v>45341</v>
      </c>
      <c r="B51">
        <v>10193.9140625</v>
      </c>
      <c r="C51">
        <v>1257.55712890625</v>
      </c>
      <c r="D51">
        <v>338.35406494140619</v>
      </c>
      <c r="E51">
        <v>579.34356689453125</v>
      </c>
      <c r="F51">
        <v>773.82098388671875</v>
      </c>
      <c r="G51">
        <v>1070.642822265625</v>
      </c>
      <c r="H51">
        <v>386.36798095703119</v>
      </c>
      <c r="I51">
        <v>2470.740478515625</v>
      </c>
    </row>
    <row r="52" spans="1:9" x14ac:dyDescent="0.3">
      <c r="A52" s="54">
        <v>45342</v>
      </c>
      <c r="B52">
        <v>10447.861328125</v>
      </c>
      <c r="C52">
        <v>1259.556396484375</v>
      </c>
      <c r="D52">
        <v>337.85427856445313</v>
      </c>
      <c r="E52">
        <v>575.2474365234375</v>
      </c>
      <c r="F52">
        <v>783.81866455078125</v>
      </c>
      <c r="G52">
        <v>1070.642822265625</v>
      </c>
      <c r="H52">
        <v>383.16827392578119</v>
      </c>
      <c r="I52">
        <v>2472.240234375</v>
      </c>
    </row>
    <row r="53" spans="1:9" x14ac:dyDescent="0.3">
      <c r="A53" s="54">
        <v>45343</v>
      </c>
      <c r="B53">
        <v>10433.86328125</v>
      </c>
      <c r="C53">
        <v>1282.048583984375</v>
      </c>
      <c r="D53">
        <v>338.85385131835938</v>
      </c>
      <c r="E53">
        <v>592.03131103515625</v>
      </c>
      <c r="F53">
        <v>790.81707763671875</v>
      </c>
      <c r="G53">
        <v>1065.644409179688</v>
      </c>
      <c r="H53">
        <v>391.76751708984381</v>
      </c>
      <c r="I53">
        <v>2496.73779296875</v>
      </c>
    </row>
    <row r="54" spans="1:9" x14ac:dyDescent="0.3">
      <c r="A54" s="54">
        <v>45344</v>
      </c>
      <c r="B54">
        <v>10455.859375</v>
      </c>
      <c r="C54">
        <v>1290.045776367188</v>
      </c>
      <c r="D54">
        <v>346.85040283203119</v>
      </c>
      <c r="E54">
        <v>589.13409423828125</v>
      </c>
      <c r="F54">
        <v>807.313232421875</v>
      </c>
      <c r="G54">
        <v>1048.650146484375</v>
      </c>
      <c r="H54">
        <v>393.76736450195313</v>
      </c>
      <c r="I54">
        <v>2527.234619140625</v>
      </c>
    </row>
    <row r="55" spans="1:9" x14ac:dyDescent="0.3">
      <c r="A55" s="54">
        <v>45345</v>
      </c>
      <c r="B55">
        <v>10399.87109375</v>
      </c>
      <c r="C55">
        <v>1294.044189453125</v>
      </c>
      <c r="D55">
        <v>341.85256958007813</v>
      </c>
      <c r="E55">
        <v>585.83721923828125</v>
      </c>
      <c r="F55">
        <v>798.815185546875</v>
      </c>
      <c r="G55">
        <v>1070.642822265625</v>
      </c>
      <c r="H55">
        <v>389.36773681640619</v>
      </c>
      <c r="I55">
        <v>2537.7333984375</v>
      </c>
    </row>
    <row r="56" spans="1:9" x14ac:dyDescent="0.3">
      <c r="A56" s="54">
        <v>45346</v>
      </c>
      <c r="B56">
        <v>10291.892578125</v>
      </c>
      <c r="C56">
        <v>1294.544067382812</v>
      </c>
      <c r="D56">
        <v>350.84866333007813</v>
      </c>
      <c r="E56">
        <v>597.4261474609375</v>
      </c>
      <c r="F56">
        <v>812.31207275390625</v>
      </c>
      <c r="G56">
        <v>1038.653564453125</v>
      </c>
      <c r="H56">
        <v>393.4674072265625</v>
      </c>
      <c r="I56">
        <v>2548.232421875</v>
      </c>
    </row>
    <row r="57" spans="1:9" x14ac:dyDescent="0.3">
      <c r="A57" s="54">
        <v>45347</v>
      </c>
      <c r="B57">
        <v>10287.89453125</v>
      </c>
      <c r="C57">
        <v>1304.54052734375</v>
      </c>
      <c r="D57">
        <v>351.34844970703119</v>
      </c>
      <c r="E57">
        <v>601.921875</v>
      </c>
      <c r="F57">
        <v>807.8131103515625</v>
      </c>
      <c r="G57">
        <v>1036.654174804688</v>
      </c>
      <c r="H57">
        <v>389.96768188476563</v>
      </c>
      <c r="I57">
        <v>2560.231201171875</v>
      </c>
    </row>
    <row r="58" spans="1:9" x14ac:dyDescent="0.3">
      <c r="A58" s="54">
        <v>45348</v>
      </c>
      <c r="B58">
        <v>10225.9072265625</v>
      </c>
      <c r="C58">
        <v>1327.032592773438</v>
      </c>
      <c r="D58">
        <v>353.34759521484381</v>
      </c>
      <c r="E58">
        <v>602.3214111328125</v>
      </c>
      <c r="F58">
        <v>792.81658935546875</v>
      </c>
      <c r="G58">
        <v>1014.661437988281</v>
      </c>
      <c r="H58">
        <v>400.66680908203119</v>
      </c>
      <c r="I58">
        <v>2593.7275390625</v>
      </c>
    </row>
    <row r="59" spans="1:9" x14ac:dyDescent="0.3">
      <c r="A59" s="54">
        <v>45349</v>
      </c>
      <c r="B59">
        <v>10161.919921875</v>
      </c>
      <c r="C59">
        <v>1335.52978515625</v>
      </c>
      <c r="D59">
        <v>361.84393310546881</v>
      </c>
      <c r="E59">
        <v>604.8189697265625</v>
      </c>
      <c r="F59">
        <v>779.3197021484375</v>
      </c>
      <c r="G59">
        <v>999.1666259765625</v>
      </c>
      <c r="H59">
        <v>406.66632080078119</v>
      </c>
      <c r="I59">
        <v>2591.227783203125</v>
      </c>
    </row>
    <row r="60" spans="1:9" x14ac:dyDescent="0.3">
      <c r="A60" s="54">
        <v>45350</v>
      </c>
      <c r="B60">
        <v>10425.865234375</v>
      </c>
      <c r="C60">
        <v>1351.024291992188</v>
      </c>
      <c r="D60">
        <v>363.34329223632813</v>
      </c>
      <c r="E60">
        <v>620.50396728515625</v>
      </c>
      <c r="F60">
        <v>796.31573486328125</v>
      </c>
      <c r="G60">
        <v>1001.665832519531</v>
      </c>
      <c r="H60">
        <v>420.16519165039063</v>
      </c>
      <c r="I60">
        <v>2621.224609375</v>
      </c>
    </row>
    <row r="61" spans="1:9" x14ac:dyDescent="0.3">
      <c r="A61" s="54">
        <v>45351</v>
      </c>
      <c r="B61">
        <v>10479.85546875</v>
      </c>
      <c r="C61">
        <v>1363.02001953125</v>
      </c>
      <c r="D61">
        <v>372.83917236328119</v>
      </c>
      <c r="E61">
        <v>624.30035400390625</v>
      </c>
      <c r="F61">
        <v>745.82745361328125</v>
      </c>
      <c r="G61">
        <v>984.171630859375</v>
      </c>
      <c r="H61">
        <v>419.86520385742188</v>
      </c>
      <c r="I61">
        <v>2631.7236328125</v>
      </c>
    </row>
    <row r="62" spans="1:9" x14ac:dyDescent="0.3">
      <c r="A62" s="54">
        <v>45352</v>
      </c>
      <c r="B62">
        <v>10391.8720703125</v>
      </c>
      <c r="C62">
        <v>1359.521118164062</v>
      </c>
      <c r="D62">
        <v>375.33810424804688</v>
      </c>
      <c r="E62">
        <v>624.00054931640625</v>
      </c>
      <c r="F62">
        <v>725.83209228515625</v>
      </c>
      <c r="G62">
        <v>972.67547607421875</v>
      </c>
      <c r="H62">
        <v>421.06512451171881</v>
      </c>
      <c r="I62">
        <v>2650.2216796875</v>
      </c>
    </row>
    <row r="63" spans="1:9" x14ac:dyDescent="0.3">
      <c r="A63" s="54">
        <v>45353</v>
      </c>
      <c r="B63">
        <v>10437.86328125</v>
      </c>
      <c r="C63">
        <v>1368.51806640625</v>
      </c>
      <c r="D63">
        <v>387.33291625976563</v>
      </c>
      <c r="E63">
        <v>626.697998046875</v>
      </c>
      <c r="F63">
        <v>740.82861328125</v>
      </c>
      <c r="G63">
        <v>981.17266845703125</v>
      </c>
      <c r="H63">
        <v>427.96453857421881</v>
      </c>
      <c r="I63">
        <v>2646.721923828125</v>
      </c>
    </row>
    <row r="64" spans="1:9" x14ac:dyDescent="0.3">
      <c r="A64" s="54">
        <v>45354</v>
      </c>
      <c r="B64">
        <v>10739.80078125</v>
      </c>
      <c r="C64">
        <v>1353.023559570312</v>
      </c>
      <c r="D64">
        <v>383.33465576171881</v>
      </c>
      <c r="E64">
        <v>614.4097900390625</v>
      </c>
      <c r="F64">
        <v>723.3326416015625</v>
      </c>
      <c r="G64">
        <v>979.67315673828125</v>
      </c>
      <c r="H64">
        <v>421.96502685546881</v>
      </c>
      <c r="I64">
        <v>2612.7255859375</v>
      </c>
    </row>
    <row r="65" spans="1:9" x14ac:dyDescent="0.3">
      <c r="A65" s="54">
        <v>45355</v>
      </c>
      <c r="B65">
        <v>10675.814453125</v>
      </c>
      <c r="C65">
        <v>1349.02490234375</v>
      </c>
      <c r="D65">
        <v>385.83355712890619</v>
      </c>
      <c r="E65">
        <v>618.40594482421875</v>
      </c>
      <c r="F65">
        <v>735.329833984375</v>
      </c>
      <c r="G65">
        <v>965.177978515625</v>
      </c>
      <c r="H65">
        <v>426.6646728515625</v>
      </c>
      <c r="I65">
        <v>2624.724365234375</v>
      </c>
    </row>
    <row r="66" spans="1:9" x14ac:dyDescent="0.3">
      <c r="A66" s="54">
        <v>45356</v>
      </c>
      <c r="B66">
        <v>10601.830078125</v>
      </c>
      <c r="C66">
        <v>1330.531372070312</v>
      </c>
      <c r="D66">
        <v>386.3333740234375</v>
      </c>
      <c r="E66">
        <v>620.8037109375</v>
      </c>
      <c r="F66">
        <v>729.8311767578125</v>
      </c>
      <c r="G66">
        <v>993.66851806640625</v>
      </c>
      <c r="H66">
        <v>418.86529541015619</v>
      </c>
      <c r="I66">
        <v>2716.714599609375</v>
      </c>
    </row>
    <row r="67" spans="1:9" x14ac:dyDescent="0.3">
      <c r="A67" s="54">
        <v>45357</v>
      </c>
      <c r="B67">
        <v>10559.8388671875</v>
      </c>
      <c r="C67">
        <v>1320.03515625</v>
      </c>
      <c r="D67">
        <v>389.83184814453119</v>
      </c>
      <c r="E67">
        <v>630.49432373046875</v>
      </c>
      <c r="F67">
        <v>727.83160400390625</v>
      </c>
      <c r="G67">
        <v>985.67120361328125</v>
      </c>
      <c r="H67">
        <v>423.96487426757813</v>
      </c>
      <c r="I67">
        <v>2747.21142578125</v>
      </c>
    </row>
    <row r="68" spans="1:9" x14ac:dyDescent="0.3">
      <c r="A68" s="54">
        <v>45358</v>
      </c>
      <c r="B68">
        <v>10733.802734375</v>
      </c>
      <c r="C68">
        <v>1312.537719726562</v>
      </c>
      <c r="D68">
        <v>400.32733154296881</v>
      </c>
      <c r="E68">
        <v>641.084228515625</v>
      </c>
      <c r="F68">
        <v>729.33123779296875</v>
      </c>
      <c r="G68">
        <v>996.66748046875</v>
      </c>
      <c r="H68">
        <v>418.96527099609381</v>
      </c>
      <c r="I68">
        <v>2763.709716796875</v>
      </c>
    </row>
    <row r="69" spans="1:9" x14ac:dyDescent="0.3">
      <c r="A69" s="54">
        <v>45359</v>
      </c>
      <c r="B69">
        <v>10617.826171875</v>
      </c>
      <c r="C69">
        <v>1325.533081054688</v>
      </c>
      <c r="D69">
        <v>392.83056640625</v>
      </c>
      <c r="E69">
        <v>640.78448486328125</v>
      </c>
      <c r="F69">
        <v>733.8302001953125</v>
      </c>
      <c r="G69">
        <v>981.6724853515625</v>
      </c>
      <c r="H69">
        <v>421.06512451171881</v>
      </c>
      <c r="I69">
        <v>2779.7080078125</v>
      </c>
    </row>
    <row r="70" spans="1:9" x14ac:dyDescent="0.3">
      <c r="A70" s="54">
        <v>45360</v>
      </c>
      <c r="B70">
        <v>10607.8291015625</v>
      </c>
      <c r="C70">
        <v>1337.029052734375</v>
      </c>
      <c r="D70">
        <v>396.32904052734381</v>
      </c>
      <c r="E70">
        <v>643.88140869140625</v>
      </c>
      <c r="F70">
        <v>746.82720947265625</v>
      </c>
      <c r="G70">
        <v>981.6724853515625</v>
      </c>
      <c r="H70">
        <v>429.064453125</v>
      </c>
      <c r="I70">
        <v>2813.704345703125</v>
      </c>
    </row>
    <row r="71" spans="1:9" x14ac:dyDescent="0.3">
      <c r="A71" s="54">
        <v>45361</v>
      </c>
      <c r="B71">
        <v>10705.8076171875</v>
      </c>
      <c r="C71">
        <v>1276.550415039062</v>
      </c>
      <c r="D71">
        <v>391.33120727539063</v>
      </c>
      <c r="E71">
        <v>644.08135986328125</v>
      </c>
      <c r="F71">
        <v>741.828369140625</v>
      </c>
      <c r="G71">
        <v>976.67413330078125</v>
      </c>
      <c r="H71">
        <v>412.16586303710938</v>
      </c>
      <c r="I71">
        <v>2828.202880859375</v>
      </c>
    </row>
    <row r="72" spans="1:9" x14ac:dyDescent="0.3">
      <c r="A72" s="54">
        <v>45362</v>
      </c>
      <c r="B72">
        <v>10729.8037109375</v>
      </c>
      <c r="C72">
        <v>1275.050903320312</v>
      </c>
      <c r="D72">
        <v>387.33291625976563</v>
      </c>
      <c r="E72">
        <v>662.56353759765625</v>
      </c>
      <c r="F72">
        <v>742.828125</v>
      </c>
      <c r="G72">
        <v>1005.664489746094</v>
      </c>
      <c r="H72">
        <v>408.46615600585938</v>
      </c>
      <c r="I72">
        <v>2868.69873046875</v>
      </c>
    </row>
    <row r="73" spans="1:9" x14ac:dyDescent="0.3">
      <c r="A73" s="54">
        <v>45363</v>
      </c>
      <c r="B73">
        <v>10959.7568359375</v>
      </c>
      <c r="C73">
        <v>1285.547241210938</v>
      </c>
      <c r="D73">
        <v>379.836181640625</v>
      </c>
      <c r="E73">
        <v>646.079345703125</v>
      </c>
      <c r="F73">
        <v>741.828369140625</v>
      </c>
      <c r="G73">
        <v>997.6671142578125</v>
      </c>
      <c r="H73">
        <v>406.86627197265619</v>
      </c>
      <c r="I73">
        <v>2856.699951171875</v>
      </c>
    </row>
    <row r="74" spans="1:9" x14ac:dyDescent="0.3">
      <c r="A74" s="54">
        <v>45364</v>
      </c>
      <c r="B74">
        <v>11061.7353515625</v>
      </c>
      <c r="C74">
        <v>1318.035888671875</v>
      </c>
      <c r="D74">
        <v>375.33810424804688</v>
      </c>
      <c r="E74">
        <v>652.77294921875</v>
      </c>
      <c r="F74">
        <v>726.83184814453125</v>
      </c>
      <c r="G74">
        <v>962.6788330078125</v>
      </c>
      <c r="H74">
        <v>404.66647338867188</v>
      </c>
      <c r="I74">
        <v>2936.691650390625</v>
      </c>
    </row>
    <row r="75" spans="1:9" x14ac:dyDescent="0.3">
      <c r="A75" s="54">
        <v>45365</v>
      </c>
      <c r="B75">
        <v>11021.744140625</v>
      </c>
      <c r="C75">
        <v>1337.029052734375</v>
      </c>
      <c r="D75">
        <v>378.33682250976563</v>
      </c>
      <c r="E75">
        <v>650.4752197265625</v>
      </c>
      <c r="F75">
        <v>741.828369140625</v>
      </c>
      <c r="G75">
        <v>1013.661804199219</v>
      </c>
      <c r="H75">
        <v>406.76629638671881</v>
      </c>
      <c r="I75">
        <v>2889.196533203125</v>
      </c>
    </row>
    <row r="76" spans="1:9" x14ac:dyDescent="0.3">
      <c r="A76" s="54">
        <v>45366</v>
      </c>
      <c r="B76">
        <v>10875.7734375</v>
      </c>
      <c r="C76">
        <v>1321.034790039062</v>
      </c>
      <c r="D76">
        <v>369.84048461914063</v>
      </c>
      <c r="E76">
        <v>631.09375</v>
      </c>
      <c r="F76">
        <v>722.832763671875</v>
      </c>
      <c r="G76">
        <v>986.67083740234375</v>
      </c>
      <c r="H76">
        <v>397.76702880859381</v>
      </c>
      <c r="I76">
        <v>2834.202392578125</v>
      </c>
    </row>
    <row r="77" spans="1:9" x14ac:dyDescent="0.3">
      <c r="A77" s="54">
        <v>45367</v>
      </c>
      <c r="B77">
        <v>10859.77734375</v>
      </c>
      <c r="C77">
        <v>1319.535278320312</v>
      </c>
      <c r="D77">
        <v>379.836181640625</v>
      </c>
      <c r="E77">
        <v>635.489501953125</v>
      </c>
      <c r="F77">
        <v>724.832275390625</v>
      </c>
      <c r="G77">
        <v>923.69183349609375</v>
      </c>
      <c r="H77">
        <v>401.36672973632813</v>
      </c>
      <c r="I77">
        <v>2845.701171875</v>
      </c>
    </row>
    <row r="78" spans="1:9" x14ac:dyDescent="0.3">
      <c r="A78" s="54">
        <v>45368</v>
      </c>
      <c r="B78">
        <v>10911.7666015625</v>
      </c>
      <c r="C78">
        <v>1286.727172851562</v>
      </c>
      <c r="D78">
        <v>385.33380126953119</v>
      </c>
      <c r="E78">
        <v>643.9813232421875</v>
      </c>
      <c r="F78">
        <v>730.33099365234375</v>
      </c>
      <c r="G78">
        <v>913.69512939453125</v>
      </c>
      <c r="H78">
        <v>402.46664428710938</v>
      </c>
      <c r="I78">
        <v>2841.20166015625</v>
      </c>
    </row>
    <row r="79" spans="1:9" x14ac:dyDescent="0.3">
      <c r="A79" s="54">
        <v>45369</v>
      </c>
      <c r="B79">
        <v>10943.759765625</v>
      </c>
      <c r="C79">
        <v>1295.725219726562</v>
      </c>
      <c r="D79">
        <v>385.33380126953119</v>
      </c>
      <c r="E79">
        <v>645.579833984375</v>
      </c>
      <c r="F79">
        <v>725.3321533203125</v>
      </c>
      <c r="G79">
        <v>913.69512939453125</v>
      </c>
      <c r="H79">
        <v>395.46722412109381</v>
      </c>
      <c r="I79">
        <v>2850.70068359375</v>
      </c>
    </row>
    <row r="80" spans="1:9" x14ac:dyDescent="0.3">
      <c r="A80" s="54">
        <v>45370</v>
      </c>
      <c r="B80">
        <v>11247.6982421875</v>
      </c>
      <c r="C80">
        <v>1315.721069335938</v>
      </c>
      <c r="D80">
        <v>399.3277587890625</v>
      </c>
      <c r="E80">
        <v>665.8603515625</v>
      </c>
      <c r="F80">
        <v>736.82952880859375</v>
      </c>
      <c r="G80">
        <v>930.689453125</v>
      </c>
      <c r="H80">
        <v>406.26632690429688</v>
      </c>
      <c r="I80">
        <v>2906.694580078125</v>
      </c>
    </row>
    <row r="81" spans="1:9" x14ac:dyDescent="0.3">
      <c r="A81" s="54">
        <v>45371</v>
      </c>
      <c r="B81">
        <v>11265.693359375</v>
      </c>
      <c r="C81">
        <v>1339.716064453125</v>
      </c>
      <c r="D81">
        <v>404.82537841796881</v>
      </c>
      <c r="E81">
        <v>667.0592041015625</v>
      </c>
      <c r="F81">
        <v>741.32843017578125</v>
      </c>
      <c r="G81">
        <v>939.6865234375</v>
      </c>
      <c r="H81">
        <v>417.16543579101563</v>
      </c>
      <c r="I81">
        <v>2894.696044921875</v>
      </c>
    </row>
    <row r="82" spans="1:9" x14ac:dyDescent="0.3">
      <c r="A82" s="54">
        <v>45372</v>
      </c>
      <c r="B82">
        <v>11349.6767578125</v>
      </c>
      <c r="C82">
        <v>1363.211059570312</v>
      </c>
      <c r="D82">
        <v>407.32431030273438</v>
      </c>
      <c r="E82">
        <v>662.963134765625</v>
      </c>
      <c r="F82">
        <v>735.329833984375</v>
      </c>
      <c r="G82">
        <v>940.6861572265625</v>
      </c>
      <c r="H82">
        <v>416.9654541015625</v>
      </c>
      <c r="I82">
        <v>2906.694580078125</v>
      </c>
    </row>
    <row r="83" spans="1:9" x14ac:dyDescent="0.3">
      <c r="A83" s="54">
        <v>45373</v>
      </c>
      <c r="B83">
        <v>12023.5390625</v>
      </c>
      <c r="C83">
        <v>1319.72021484375</v>
      </c>
      <c r="D83">
        <v>407.32431030273438</v>
      </c>
      <c r="E83">
        <v>661.26483154296875</v>
      </c>
      <c r="F83">
        <v>722.832763671875</v>
      </c>
      <c r="G83">
        <v>928.69012451171875</v>
      </c>
      <c r="H83">
        <v>405.66641235351563</v>
      </c>
      <c r="I83">
        <v>2900.6953125</v>
      </c>
    </row>
    <row r="84" spans="1:9" x14ac:dyDescent="0.3">
      <c r="A84" s="54">
        <v>45374</v>
      </c>
      <c r="B84">
        <v>11985.5458984375</v>
      </c>
      <c r="C84">
        <v>1339.716064453125</v>
      </c>
      <c r="D84">
        <v>413.32171630859381</v>
      </c>
      <c r="E84">
        <v>662.963134765625</v>
      </c>
      <c r="F84">
        <v>733.330322265625</v>
      </c>
      <c r="G84">
        <v>949.68316650390625</v>
      </c>
      <c r="H84">
        <v>421.06512451171881</v>
      </c>
      <c r="I84">
        <v>2903.195068359375</v>
      </c>
    </row>
    <row r="85" spans="1:9" x14ac:dyDescent="0.3">
      <c r="A85" s="54">
        <v>45375</v>
      </c>
      <c r="B85">
        <v>12021.5390625</v>
      </c>
      <c r="C85">
        <v>1354.712768554688</v>
      </c>
      <c r="D85">
        <v>405.918212890625</v>
      </c>
      <c r="E85">
        <v>667.45880126953125</v>
      </c>
      <c r="F85">
        <v>739.32891845703125</v>
      </c>
      <c r="G85">
        <v>971.67584228515625</v>
      </c>
      <c r="H85">
        <v>414.765625</v>
      </c>
      <c r="I85">
        <v>2887.19677734375</v>
      </c>
    </row>
    <row r="86" spans="1:9" x14ac:dyDescent="0.3">
      <c r="A86" s="54">
        <v>45376</v>
      </c>
      <c r="B86">
        <v>12059.53125</v>
      </c>
      <c r="C86">
        <v>1332.717529296875</v>
      </c>
      <c r="D86">
        <v>388.42172241210938</v>
      </c>
      <c r="E86">
        <v>694.9324951171875</v>
      </c>
      <c r="F86">
        <v>724.3323974609375</v>
      </c>
      <c r="G86">
        <v>980.67279052734375</v>
      </c>
      <c r="H86">
        <v>413.06576538085938</v>
      </c>
      <c r="I86">
        <v>2862.69921875</v>
      </c>
    </row>
    <row r="87" spans="1:9" x14ac:dyDescent="0.3">
      <c r="A87" s="54">
        <v>45377</v>
      </c>
      <c r="B87">
        <v>12167.5087890625</v>
      </c>
      <c r="C87">
        <v>1337.716430664062</v>
      </c>
      <c r="D87">
        <v>391.42111206054688</v>
      </c>
      <c r="E87">
        <v>696.83062744140625</v>
      </c>
      <c r="F87">
        <v>723.3326416015625</v>
      </c>
      <c r="G87">
        <v>972.67547607421875</v>
      </c>
      <c r="H87">
        <v>407.46624755859381</v>
      </c>
      <c r="I87">
        <v>2818.703857421875</v>
      </c>
    </row>
    <row r="88" spans="1:9" x14ac:dyDescent="0.3">
      <c r="A88" s="54">
        <v>45378</v>
      </c>
      <c r="B88">
        <v>12153.5126953125</v>
      </c>
      <c r="C88">
        <v>1329.21826171875</v>
      </c>
      <c r="D88">
        <v>387.92184448242188</v>
      </c>
      <c r="E88">
        <v>704.323486328125</v>
      </c>
      <c r="F88">
        <v>725.3321533203125</v>
      </c>
      <c r="G88">
        <v>998.66680908203125</v>
      </c>
      <c r="H88">
        <v>406.46630859375</v>
      </c>
      <c r="I88">
        <v>2872.6982421875</v>
      </c>
    </row>
    <row r="89" spans="1:9" x14ac:dyDescent="0.3">
      <c r="A89" s="54">
        <v>45379</v>
      </c>
      <c r="B89">
        <v>12047.533203125</v>
      </c>
      <c r="C89">
        <v>1361.21142578125</v>
      </c>
      <c r="D89">
        <v>383.4227294921875</v>
      </c>
      <c r="E89">
        <v>704.822998046875</v>
      </c>
      <c r="F89">
        <v>732.8304443359375</v>
      </c>
      <c r="G89">
        <v>992.66876220703125</v>
      </c>
      <c r="H89">
        <v>418.06536865234381</v>
      </c>
      <c r="I89">
        <v>2858.19970703125</v>
      </c>
    </row>
    <row r="90" spans="1:9" x14ac:dyDescent="0.3">
      <c r="A90" s="54">
        <v>45380</v>
      </c>
      <c r="B90">
        <v>12115.51953125</v>
      </c>
      <c r="C90">
        <v>1372.708984375</v>
      </c>
      <c r="D90">
        <v>403.91860961914063</v>
      </c>
      <c r="E90">
        <v>711.9161376953125</v>
      </c>
      <c r="F90">
        <v>727.33172607421875</v>
      </c>
      <c r="G90">
        <v>996.66748046875</v>
      </c>
      <c r="H90">
        <v>418.36532592773438</v>
      </c>
      <c r="I90">
        <v>2894.696044921875</v>
      </c>
    </row>
    <row r="91" spans="1:9" x14ac:dyDescent="0.3">
      <c r="A91" s="54">
        <v>45381</v>
      </c>
      <c r="B91">
        <v>12261.490234375</v>
      </c>
      <c r="C91">
        <v>1381.207275390625</v>
      </c>
      <c r="D91">
        <v>406.4180908203125</v>
      </c>
      <c r="E91">
        <v>720.10821533203125</v>
      </c>
      <c r="F91">
        <v>758.824462890625</v>
      </c>
      <c r="G91">
        <v>991.66912841796875</v>
      </c>
      <c r="H91">
        <v>428.66448974609381</v>
      </c>
      <c r="I91">
        <v>2891.1962890625</v>
      </c>
    </row>
    <row r="92" spans="1:9" x14ac:dyDescent="0.3">
      <c r="A92" s="54">
        <v>45382</v>
      </c>
      <c r="B92">
        <v>12329.4765625</v>
      </c>
      <c r="C92">
        <v>1391.705078125</v>
      </c>
      <c r="D92">
        <v>407.91781616210938</v>
      </c>
      <c r="E92">
        <v>690.3948974609375</v>
      </c>
      <c r="F92">
        <v>770.32177734375</v>
      </c>
      <c r="G92">
        <v>995.6678466796875</v>
      </c>
      <c r="H92">
        <v>433.86404418945313</v>
      </c>
      <c r="I92">
        <v>2908.194580078125</v>
      </c>
    </row>
    <row r="93" spans="1:9" x14ac:dyDescent="0.3">
      <c r="A93" s="54">
        <v>45383</v>
      </c>
      <c r="B93">
        <v>12367.4677734375</v>
      </c>
      <c r="C93">
        <v>1393.70458984375</v>
      </c>
      <c r="D93">
        <v>413.91659545898438</v>
      </c>
      <c r="E93">
        <v>695.4912109375</v>
      </c>
      <c r="F93">
        <v>763.3233642578125</v>
      </c>
      <c r="G93">
        <v>1029.656494140625</v>
      </c>
      <c r="H93">
        <v>423.56491088867188</v>
      </c>
      <c r="I93">
        <v>2945.690673828125</v>
      </c>
    </row>
    <row r="94" spans="1:9" x14ac:dyDescent="0.3">
      <c r="A94" s="54">
        <v>45384</v>
      </c>
      <c r="B94">
        <v>12315.4794921875</v>
      </c>
      <c r="C94">
        <v>1348.714111328125</v>
      </c>
      <c r="D94">
        <v>405.918212890625</v>
      </c>
      <c r="E94">
        <v>698.68890380859375</v>
      </c>
      <c r="F94">
        <v>757.82470703125</v>
      </c>
      <c r="G94">
        <v>1017.660522460938</v>
      </c>
      <c r="H94">
        <v>420.6651611328125</v>
      </c>
      <c r="I94">
        <v>2936.691650390625</v>
      </c>
    </row>
    <row r="95" spans="1:9" x14ac:dyDescent="0.3">
      <c r="A95" s="54">
        <v>45385</v>
      </c>
      <c r="B95">
        <v>12243.4931640625</v>
      </c>
      <c r="C95">
        <v>1351.71337890625</v>
      </c>
      <c r="D95">
        <v>406.91799926757813</v>
      </c>
      <c r="E95">
        <v>705.88360595703125</v>
      </c>
      <c r="F95">
        <v>779.819580078125</v>
      </c>
      <c r="G95">
        <v>1043.65185546875</v>
      </c>
      <c r="H95">
        <v>419.56524658203119</v>
      </c>
      <c r="I95">
        <v>2900.6953125</v>
      </c>
    </row>
    <row r="96" spans="1:9" x14ac:dyDescent="0.3">
      <c r="A96" s="54">
        <v>45386</v>
      </c>
      <c r="B96">
        <v>12169.5087890625</v>
      </c>
      <c r="C96">
        <v>1362.711181640625</v>
      </c>
      <c r="D96">
        <v>409.91738891601563</v>
      </c>
      <c r="E96">
        <v>701.18707275390625</v>
      </c>
      <c r="F96">
        <v>779.819580078125</v>
      </c>
      <c r="G96">
        <v>1051.649169921875</v>
      </c>
      <c r="H96">
        <v>426.46466064453119</v>
      </c>
      <c r="I96">
        <v>2868.69873046875</v>
      </c>
    </row>
    <row r="97" spans="1:9" x14ac:dyDescent="0.3">
      <c r="A97" s="54">
        <v>45387</v>
      </c>
      <c r="B97">
        <v>12163.509765625</v>
      </c>
      <c r="C97">
        <v>1363.7109375</v>
      </c>
      <c r="D97">
        <v>408.9176025390625</v>
      </c>
      <c r="E97">
        <v>695.9908447265625</v>
      </c>
      <c r="F97">
        <v>801.81451416015625</v>
      </c>
      <c r="G97">
        <v>1079.639770507812</v>
      </c>
      <c r="H97">
        <v>420.36517333984381</v>
      </c>
      <c r="I97">
        <v>2828.702880859375</v>
      </c>
    </row>
    <row r="98" spans="1:9" x14ac:dyDescent="0.3">
      <c r="A98" s="54">
        <v>45388</v>
      </c>
      <c r="B98">
        <v>12107.521484375</v>
      </c>
      <c r="C98">
        <v>1361.21142578125</v>
      </c>
      <c r="D98">
        <v>411.9169921875</v>
      </c>
      <c r="E98">
        <v>696.490478515625</v>
      </c>
      <c r="F98">
        <v>806.31341552734375</v>
      </c>
      <c r="G98">
        <v>1061.645751953125</v>
      </c>
      <c r="H98">
        <v>418.06536865234381</v>
      </c>
      <c r="I98">
        <v>2804.20556640625</v>
      </c>
    </row>
    <row r="99" spans="1:9" x14ac:dyDescent="0.3">
      <c r="A99" s="54">
        <v>45389</v>
      </c>
      <c r="B99">
        <v>12093.5244140625</v>
      </c>
      <c r="C99">
        <v>1371.709228515625</v>
      </c>
      <c r="D99">
        <v>412.41690063476563</v>
      </c>
      <c r="E99">
        <v>695.0914306640625</v>
      </c>
      <c r="F99">
        <v>804.8138427734375</v>
      </c>
      <c r="G99">
        <v>1245.58447265625</v>
      </c>
      <c r="H99">
        <v>436.7637939453125</v>
      </c>
      <c r="I99">
        <v>2803.70556640625</v>
      </c>
    </row>
    <row r="100" spans="1:9" x14ac:dyDescent="0.3">
      <c r="A100" s="54">
        <v>45390</v>
      </c>
      <c r="B100">
        <v>12361.4697265625</v>
      </c>
      <c r="C100">
        <v>1386.705932617188</v>
      </c>
      <c r="D100">
        <v>410.41729736328119</v>
      </c>
      <c r="E100">
        <v>697.18994140625</v>
      </c>
      <c r="F100">
        <v>799.3150634765625</v>
      </c>
      <c r="G100">
        <v>1269.576416015625</v>
      </c>
      <c r="H100">
        <v>432.964111328125</v>
      </c>
      <c r="I100">
        <v>2803.20556640625</v>
      </c>
    </row>
    <row r="101" spans="1:9" x14ac:dyDescent="0.3">
      <c r="A101" s="54">
        <v>45391</v>
      </c>
      <c r="B101">
        <v>12357.470703125</v>
      </c>
      <c r="C101">
        <v>1373.208862304688</v>
      </c>
      <c r="D101">
        <v>407.41790771484381</v>
      </c>
      <c r="E101">
        <v>692.29345703125</v>
      </c>
      <c r="F101">
        <v>788.8175048828125</v>
      </c>
      <c r="G101">
        <v>1219.593017578125</v>
      </c>
      <c r="H101">
        <v>427.96453857421881</v>
      </c>
      <c r="I101">
        <v>2760.2099609375</v>
      </c>
    </row>
    <row r="102" spans="1:9" x14ac:dyDescent="0.3">
      <c r="A102" s="54">
        <v>45392</v>
      </c>
      <c r="B102">
        <v>12401.4609375</v>
      </c>
      <c r="C102">
        <v>1396.703979492188</v>
      </c>
      <c r="D102">
        <v>405.41830444335938</v>
      </c>
      <c r="E102">
        <v>690.89453125</v>
      </c>
      <c r="F102">
        <v>788.31756591796875</v>
      </c>
      <c r="G102">
        <v>1249.583129882812</v>
      </c>
      <c r="H102">
        <v>440.36349487304688</v>
      </c>
      <c r="I102">
        <v>2772.208740234375</v>
      </c>
    </row>
    <row r="103" spans="1:9" x14ac:dyDescent="0.3">
      <c r="A103" s="54">
        <v>45393</v>
      </c>
      <c r="B103">
        <v>12293.4833984375</v>
      </c>
      <c r="C103">
        <v>1385.706176757812</v>
      </c>
      <c r="D103">
        <v>402.9188232421875</v>
      </c>
      <c r="E103">
        <v>692.89306640625</v>
      </c>
      <c r="F103">
        <v>793.81634521484375</v>
      </c>
      <c r="G103">
        <v>1217.59375</v>
      </c>
      <c r="H103">
        <v>444.76312255859381</v>
      </c>
      <c r="I103">
        <v>2771.708984375</v>
      </c>
    </row>
    <row r="104" spans="1:9" x14ac:dyDescent="0.3">
      <c r="A104" s="54">
        <v>45394</v>
      </c>
      <c r="B104">
        <v>12025.5380859375</v>
      </c>
      <c r="C104">
        <v>1371.209228515625</v>
      </c>
      <c r="D104">
        <v>402.41891479492188</v>
      </c>
      <c r="E104">
        <v>687.4970703125</v>
      </c>
      <c r="F104">
        <v>768.8221435546875</v>
      </c>
      <c r="G104">
        <v>1181.605834960938</v>
      </c>
      <c r="H104">
        <v>450.962646484375</v>
      </c>
      <c r="I104">
        <v>2780.2080078125</v>
      </c>
    </row>
    <row r="105" spans="1:9" x14ac:dyDescent="0.3">
      <c r="A105" s="54">
        <v>45395</v>
      </c>
      <c r="B105">
        <v>11927.55859375</v>
      </c>
      <c r="C105">
        <v>1361.71142578125</v>
      </c>
      <c r="D105">
        <v>393.92062377929688</v>
      </c>
      <c r="E105">
        <v>684.59912109375</v>
      </c>
      <c r="F105">
        <v>769.32196044921875</v>
      </c>
      <c r="G105">
        <v>1155.614379882812</v>
      </c>
      <c r="H105">
        <v>446.96295166015619</v>
      </c>
      <c r="I105">
        <v>2801.205810546875</v>
      </c>
    </row>
    <row r="106" spans="1:9" x14ac:dyDescent="0.3">
      <c r="A106" s="54">
        <v>45396</v>
      </c>
      <c r="B106">
        <v>12025.5380859375</v>
      </c>
      <c r="C106">
        <v>1372.708984375</v>
      </c>
      <c r="D106">
        <v>401.91900634765619</v>
      </c>
      <c r="E106">
        <v>692.29345703125</v>
      </c>
      <c r="F106">
        <v>777.820068359375</v>
      </c>
      <c r="G106">
        <v>1159.613037109375</v>
      </c>
      <c r="H106">
        <v>450.962646484375</v>
      </c>
      <c r="I106">
        <v>2796.706298828125</v>
      </c>
    </row>
    <row r="107" spans="1:9" x14ac:dyDescent="0.3">
      <c r="A107" s="54">
        <v>45397</v>
      </c>
      <c r="B107">
        <v>12187.505859375</v>
      </c>
      <c r="C107">
        <v>1391.705078125</v>
      </c>
      <c r="D107">
        <v>409.91738891601563</v>
      </c>
      <c r="E107">
        <v>695.890869140625</v>
      </c>
      <c r="F107">
        <v>765.82281494140625</v>
      </c>
      <c r="G107">
        <v>1151.615844726562</v>
      </c>
      <c r="H107">
        <v>453.3624267578125</v>
      </c>
      <c r="I107">
        <v>2811.204833984375</v>
      </c>
    </row>
    <row r="108" spans="1:9" x14ac:dyDescent="0.3">
      <c r="A108" s="54">
        <v>45398</v>
      </c>
      <c r="B108">
        <v>12343.4736328125</v>
      </c>
      <c r="C108">
        <v>1395.204223632812</v>
      </c>
      <c r="D108">
        <v>406.91799926757813</v>
      </c>
      <c r="E108">
        <v>692.79315185546875</v>
      </c>
      <c r="F108">
        <v>769.8218994140625</v>
      </c>
      <c r="G108">
        <v>1175.607666015625</v>
      </c>
      <c r="H108">
        <v>460.86181640625</v>
      </c>
      <c r="I108">
        <v>2782.207763671875</v>
      </c>
    </row>
    <row r="109" spans="1:9" x14ac:dyDescent="0.3">
      <c r="A109" s="54">
        <v>45399</v>
      </c>
      <c r="B109">
        <v>12401.4609375</v>
      </c>
      <c r="C109">
        <v>1384.706420898438</v>
      </c>
      <c r="D109">
        <v>400.91921997070313</v>
      </c>
      <c r="E109">
        <v>689.6954345703125</v>
      </c>
      <c r="F109">
        <v>766.82257080078125</v>
      </c>
      <c r="G109">
        <v>1161.612548828125</v>
      </c>
      <c r="H109">
        <v>447.962890625</v>
      </c>
      <c r="I109">
        <v>2722.714111328125</v>
      </c>
    </row>
    <row r="110" spans="1:9" x14ac:dyDescent="0.3">
      <c r="A110" s="54">
        <v>45400</v>
      </c>
      <c r="B110">
        <v>12513.4384765625</v>
      </c>
      <c r="C110">
        <v>1391.705078125</v>
      </c>
      <c r="D110">
        <v>399.91940307617188</v>
      </c>
      <c r="E110">
        <v>684.99884033203125</v>
      </c>
      <c r="F110">
        <v>762.3236083984375</v>
      </c>
      <c r="G110">
        <v>1179.6064453125</v>
      </c>
      <c r="H110">
        <v>453.26242065429688</v>
      </c>
      <c r="I110">
        <v>2717.214599609375</v>
      </c>
    </row>
    <row r="111" spans="1:9" x14ac:dyDescent="0.3">
      <c r="A111" s="54">
        <v>45401</v>
      </c>
      <c r="B111">
        <v>12587.423828125</v>
      </c>
      <c r="C111">
        <v>1393.70458984375</v>
      </c>
      <c r="D111">
        <v>400.91921997070313</v>
      </c>
      <c r="E111">
        <v>691.6939697265625</v>
      </c>
      <c r="F111">
        <v>762.3236083984375</v>
      </c>
      <c r="G111">
        <v>1183.605102539062</v>
      </c>
      <c r="H111">
        <v>458.16204833984381</v>
      </c>
      <c r="I111">
        <v>2736.212646484375</v>
      </c>
    </row>
    <row r="112" spans="1:9" x14ac:dyDescent="0.3">
      <c r="A112" s="54">
        <v>45402</v>
      </c>
      <c r="B112">
        <v>12553.4306640625</v>
      </c>
      <c r="C112">
        <v>1394.704345703125</v>
      </c>
      <c r="D112">
        <v>399.41952514648438</v>
      </c>
      <c r="E112">
        <v>694.0921630859375</v>
      </c>
      <c r="F112">
        <v>760.823974609375</v>
      </c>
      <c r="G112">
        <v>1195.601196289062</v>
      </c>
      <c r="H112">
        <v>456.86215209960938</v>
      </c>
      <c r="I112">
        <v>2732.213134765625</v>
      </c>
    </row>
    <row r="113" spans="1:9" x14ac:dyDescent="0.3">
      <c r="A113" s="54">
        <v>45403</v>
      </c>
      <c r="B113">
        <v>12597.4208984375</v>
      </c>
      <c r="C113">
        <v>1399.703369140625</v>
      </c>
      <c r="D113">
        <v>388.42172241210938</v>
      </c>
      <c r="E113">
        <v>693.0928955078125</v>
      </c>
      <c r="F113">
        <v>757.32476806640625</v>
      </c>
      <c r="G113">
        <v>1177.607177734375</v>
      </c>
      <c r="H113">
        <v>464.96148681640619</v>
      </c>
      <c r="I113">
        <v>2757.21044921875</v>
      </c>
    </row>
    <row r="114" spans="1:9" x14ac:dyDescent="0.3">
      <c r="A114" s="54">
        <v>45404</v>
      </c>
      <c r="B114">
        <v>12373.466796875</v>
      </c>
      <c r="C114">
        <v>1383.706665039062</v>
      </c>
      <c r="D114">
        <v>391.42111206054688</v>
      </c>
      <c r="E114">
        <v>677.1046142578125</v>
      </c>
      <c r="F114">
        <v>739.828857421875</v>
      </c>
      <c r="G114">
        <v>1139.619750976562</v>
      </c>
      <c r="H114">
        <v>464.96148681640619</v>
      </c>
      <c r="I114">
        <v>2750.211181640625</v>
      </c>
    </row>
    <row r="115" spans="1:9" x14ac:dyDescent="0.3">
      <c r="A115" s="54">
        <v>45405</v>
      </c>
      <c r="B115">
        <v>12463.4482421875</v>
      </c>
      <c r="C115">
        <v>1388.205688476562</v>
      </c>
      <c r="D115">
        <v>390.42132568359381</v>
      </c>
      <c r="E115">
        <v>681.30157470703125</v>
      </c>
      <c r="F115">
        <v>745.82745361328125</v>
      </c>
      <c r="G115">
        <v>1141.619140625</v>
      </c>
      <c r="H115">
        <v>469.36111450195313</v>
      </c>
      <c r="I115">
        <v>2744.211669921875</v>
      </c>
    </row>
    <row r="116" spans="1:9" x14ac:dyDescent="0.3">
      <c r="A116" s="54">
        <v>45406</v>
      </c>
      <c r="B116">
        <v>12389.4638671875</v>
      </c>
      <c r="C116">
        <v>1382.706909179688</v>
      </c>
      <c r="D116">
        <v>366.92605590820313</v>
      </c>
      <c r="E116">
        <v>672.70782470703125</v>
      </c>
      <c r="F116">
        <v>737.82928466796875</v>
      </c>
      <c r="G116">
        <v>1109.629760742188</v>
      </c>
      <c r="H116">
        <v>467.76123046875</v>
      </c>
      <c r="I116">
        <v>2723.7138671875</v>
      </c>
    </row>
    <row r="117" spans="1:9" x14ac:dyDescent="0.3">
      <c r="A117" s="54">
        <v>45407</v>
      </c>
      <c r="B117">
        <v>12507.439453125</v>
      </c>
      <c r="C117">
        <v>1334.717041015625</v>
      </c>
      <c r="D117">
        <v>370.42535400390619</v>
      </c>
      <c r="E117">
        <v>676.30517578125</v>
      </c>
      <c r="F117">
        <v>725.3321533203125</v>
      </c>
      <c r="G117">
        <v>1093.635131835938</v>
      </c>
      <c r="H117">
        <v>457.76205444335938</v>
      </c>
      <c r="I117">
        <v>2710.71533203125</v>
      </c>
    </row>
    <row r="118" spans="1:9" x14ac:dyDescent="0.3">
      <c r="A118" s="54">
        <v>45408</v>
      </c>
      <c r="B118">
        <v>12425.45703125</v>
      </c>
      <c r="C118">
        <v>1336.716674804688</v>
      </c>
      <c r="D118">
        <v>366.42617797851563</v>
      </c>
      <c r="E118">
        <v>682.500732421875</v>
      </c>
      <c r="F118">
        <v>744.82769775390625</v>
      </c>
      <c r="G118">
        <v>1091.6357421875</v>
      </c>
      <c r="H118">
        <v>461.561767578125</v>
      </c>
      <c r="I118">
        <v>2725.713623046875</v>
      </c>
    </row>
    <row r="119" spans="1:9" x14ac:dyDescent="0.3">
      <c r="A119" s="54">
        <v>45409</v>
      </c>
      <c r="B119">
        <v>12413.4580078125</v>
      </c>
      <c r="C119">
        <v>1344.714965820312</v>
      </c>
      <c r="D119">
        <v>373.92465209960938</v>
      </c>
      <c r="E119">
        <v>685.9981689453125</v>
      </c>
      <c r="F119">
        <v>751.326171875</v>
      </c>
      <c r="G119">
        <v>1099.633178710938</v>
      </c>
      <c r="H119">
        <v>467.86123657226563</v>
      </c>
      <c r="I119">
        <v>2733.212890625</v>
      </c>
    </row>
    <row r="120" spans="1:9" x14ac:dyDescent="0.3">
      <c r="A120" s="54">
        <v>45410</v>
      </c>
      <c r="B120">
        <v>12337.4736328125</v>
      </c>
      <c r="C120">
        <v>1350.2138671875</v>
      </c>
      <c r="D120">
        <v>373.92465209960938</v>
      </c>
      <c r="E120">
        <v>692.49334716796875</v>
      </c>
      <c r="F120">
        <v>734.83001708984375</v>
      </c>
      <c r="G120">
        <v>1087.63720703125</v>
      </c>
      <c r="H120">
        <v>472.46084594726563</v>
      </c>
      <c r="I120">
        <v>2747.71142578125</v>
      </c>
    </row>
    <row r="121" spans="1:9" x14ac:dyDescent="0.3">
      <c r="A121" s="54">
        <v>45411</v>
      </c>
      <c r="B121">
        <v>12395.462890625</v>
      </c>
      <c r="C121">
        <v>1346.214721679688</v>
      </c>
      <c r="D121">
        <v>371.4251708984375</v>
      </c>
      <c r="E121">
        <v>696.490478515625</v>
      </c>
      <c r="F121">
        <v>742.3282470703125</v>
      </c>
      <c r="G121">
        <v>1109.629760742188</v>
      </c>
      <c r="H121">
        <v>485.45977783203119</v>
      </c>
      <c r="I121">
        <v>2767.209228515625</v>
      </c>
    </row>
    <row r="122" spans="1:9" x14ac:dyDescent="0.3">
      <c r="A122" s="54">
        <v>45412</v>
      </c>
      <c r="B122">
        <v>12469.447265625</v>
      </c>
      <c r="C122">
        <v>1338.716186523438</v>
      </c>
      <c r="D122">
        <v>374.424560546875</v>
      </c>
      <c r="E122">
        <v>683.2001953125</v>
      </c>
      <c r="F122">
        <v>741.828369140625</v>
      </c>
      <c r="G122">
        <v>1097.6337890625</v>
      </c>
      <c r="H122">
        <v>473.16079711914063</v>
      </c>
      <c r="I122">
        <v>2776.708251953125</v>
      </c>
    </row>
    <row r="123" spans="1:9" x14ac:dyDescent="0.3">
      <c r="A123" s="54">
        <v>45413</v>
      </c>
      <c r="B123">
        <v>12475.4462890625</v>
      </c>
      <c r="C123">
        <v>1352.21337890625</v>
      </c>
      <c r="D123">
        <v>370.42535400390619</v>
      </c>
      <c r="E123">
        <v>690.195068359375</v>
      </c>
      <c r="F123">
        <v>751.8260498046875</v>
      </c>
      <c r="G123">
        <v>1085.637817382812</v>
      </c>
      <c r="H123">
        <v>471.26092529296881</v>
      </c>
      <c r="I123">
        <v>2794.20654296875</v>
      </c>
    </row>
    <row r="124" spans="1:9" x14ac:dyDescent="0.3">
      <c r="A124" s="54">
        <v>45414</v>
      </c>
      <c r="B124">
        <v>12547.431640625</v>
      </c>
      <c r="C124">
        <v>1336.716674804688</v>
      </c>
      <c r="D124">
        <v>365.92626953125</v>
      </c>
      <c r="E124">
        <v>686.497802734375</v>
      </c>
      <c r="F124">
        <v>750.32635498046875</v>
      </c>
      <c r="G124">
        <v>1067.643798828125</v>
      </c>
      <c r="H124">
        <v>465.96139526367188</v>
      </c>
      <c r="I124">
        <v>2807.205078125</v>
      </c>
    </row>
    <row r="125" spans="1:9" x14ac:dyDescent="0.3">
      <c r="A125" s="54">
        <v>45415</v>
      </c>
      <c r="B125">
        <v>12553.4306640625</v>
      </c>
      <c r="C125">
        <v>1327.718627929688</v>
      </c>
      <c r="D125">
        <v>361.92706298828119</v>
      </c>
      <c r="E125">
        <v>687.596923828125</v>
      </c>
      <c r="F125">
        <v>750.32635498046875</v>
      </c>
      <c r="G125">
        <v>1059.646484375</v>
      </c>
      <c r="H125">
        <v>461.66177368164063</v>
      </c>
      <c r="I125">
        <v>2790.706787109375</v>
      </c>
    </row>
    <row r="126" spans="1:9" x14ac:dyDescent="0.3">
      <c r="A126" s="54">
        <v>45416</v>
      </c>
      <c r="B126">
        <v>12325.4765625</v>
      </c>
      <c r="C126">
        <v>1322.719604492188</v>
      </c>
      <c r="D126">
        <v>362.9268798828125</v>
      </c>
      <c r="E126">
        <v>688.79608154296875</v>
      </c>
      <c r="F126">
        <v>735.329833984375</v>
      </c>
      <c r="G126">
        <v>1061.645751953125</v>
      </c>
      <c r="H126">
        <v>454.662353515625</v>
      </c>
      <c r="I126">
        <v>2813.20458984375</v>
      </c>
    </row>
    <row r="127" spans="1:9" x14ac:dyDescent="0.3">
      <c r="A127" s="54">
        <v>45417</v>
      </c>
      <c r="B127">
        <v>12353.470703125</v>
      </c>
      <c r="C127">
        <v>1319.72021484375</v>
      </c>
      <c r="D127">
        <v>362.9268798828125</v>
      </c>
      <c r="E127">
        <v>683.40008544921875</v>
      </c>
      <c r="F127">
        <v>731.8306884765625</v>
      </c>
      <c r="G127">
        <v>1057.647094726562</v>
      </c>
      <c r="H127">
        <v>456.76214599609381</v>
      </c>
      <c r="I127">
        <v>2833.702392578125</v>
      </c>
    </row>
    <row r="128" spans="1:9" x14ac:dyDescent="0.3">
      <c r="A128" s="54">
        <v>45418</v>
      </c>
      <c r="B128">
        <v>12301.4814453125</v>
      </c>
      <c r="C128">
        <v>1271.73046875</v>
      </c>
      <c r="D128">
        <v>373.42474365234381</v>
      </c>
      <c r="E128">
        <v>690.3948974609375</v>
      </c>
      <c r="F128">
        <v>729.33123779296875</v>
      </c>
      <c r="G128">
        <v>1039.653198242188</v>
      </c>
      <c r="H128">
        <v>452.76248168945313</v>
      </c>
      <c r="I128">
        <v>2857.199951171875</v>
      </c>
    </row>
    <row r="129" spans="1:9" x14ac:dyDescent="0.3">
      <c r="A129" s="54">
        <v>45419</v>
      </c>
      <c r="B129">
        <v>12083.5263671875</v>
      </c>
      <c r="C129">
        <v>1267.731323242188</v>
      </c>
      <c r="D129">
        <v>360.92727661132813</v>
      </c>
      <c r="E129">
        <v>688.3963623046875</v>
      </c>
      <c r="F129">
        <v>734.83001708984375</v>
      </c>
      <c r="G129">
        <v>1055.647827148438</v>
      </c>
      <c r="H129">
        <v>446.16305541992188</v>
      </c>
      <c r="I129">
        <v>2869.19873046875</v>
      </c>
    </row>
    <row r="130" spans="1:9" x14ac:dyDescent="0.3">
      <c r="A130" s="54">
        <v>45420</v>
      </c>
      <c r="B130">
        <v>12017.5390625</v>
      </c>
      <c r="C130">
        <v>1277.229248046875</v>
      </c>
      <c r="D130">
        <v>368.42575073242188</v>
      </c>
      <c r="E130">
        <v>684.79901123046875</v>
      </c>
      <c r="F130">
        <v>750.8262939453125</v>
      </c>
      <c r="G130">
        <v>1079.639770507812</v>
      </c>
      <c r="H130">
        <v>455.76223754882813</v>
      </c>
      <c r="I130">
        <v>2850.70068359375</v>
      </c>
    </row>
    <row r="131" spans="1:9" x14ac:dyDescent="0.3">
      <c r="A131" s="54">
        <v>45421</v>
      </c>
      <c r="B131">
        <v>12103.5224609375</v>
      </c>
      <c r="C131">
        <v>1278.22900390625</v>
      </c>
      <c r="D131">
        <v>375.92425537109381</v>
      </c>
      <c r="E131">
        <v>690.79461669921875</v>
      </c>
      <c r="F131">
        <v>751.8260498046875</v>
      </c>
      <c r="G131">
        <v>1069.643188476562</v>
      </c>
      <c r="H131">
        <v>461.86172485351563</v>
      </c>
      <c r="I131">
        <v>2899.6953125</v>
      </c>
    </row>
    <row r="132" spans="1:9" x14ac:dyDescent="0.3">
      <c r="A132" s="54">
        <v>45422</v>
      </c>
      <c r="B132">
        <v>12053.5322265625</v>
      </c>
      <c r="C132">
        <v>1262.232421875</v>
      </c>
      <c r="D132">
        <v>367.42596435546881</v>
      </c>
      <c r="E132">
        <v>673.1075439453125</v>
      </c>
      <c r="F132">
        <v>756.32501220703125</v>
      </c>
      <c r="G132">
        <v>1071.642456054688</v>
      </c>
      <c r="H132">
        <v>454.16238403320313</v>
      </c>
      <c r="I132">
        <v>2861.699462890625</v>
      </c>
    </row>
    <row r="133" spans="1:9" x14ac:dyDescent="0.3">
      <c r="A133" s="54">
        <v>45423</v>
      </c>
      <c r="B133">
        <v>12041.53515625</v>
      </c>
      <c r="C133">
        <v>1270.230712890625</v>
      </c>
      <c r="D133">
        <v>376.1741943359375</v>
      </c>
      <c r="E133">
        <v>672.40814208984375</v>
      </c>
      <c r="F133">
        <v>765.32293701171875</v>
      </c>
      <c r="G133">
        <v>1071.642456054688</v>
      </c>
      <c r="H133">
        <v>461.26177978515619</v>
      </c>
      <c r="I133">
        <v>2834.7021484375</v>
      </c>
    </row>
    <row r="134" spans="1:9" x14ac:dyDescent="0.3">
      <c r="A134" s="54">
        <v>45424</v>
      </c>
      <c r="B134">
        <v>11941.5556640625</v>
      </c>
      <c r="C134">
        <v>1268.231079101562</v>
      </c>
      <c r="D134">
        <v>363.92666625976563</v>
      </c>
      <c r="E134">
        <v>669.01055908203125</v>
      </c>
      <c r="F134">
        <v>768.32220458984375</v>
      </c>
      <c r="G134">
        <v>1049.649780273438</v>
      </c>
      <c r="H134">
        <v>447.66293334960938</v>
      </c>
      <c r="I134">
        <v>2833.702392578125</v>
      </c>
    </row>
    <row r="135" spans="1:9" x14ac:dyDescent="0.3">
      <c r="A135" s="54">
        <v>45425</v>
      </c>
      <c r="B135">
        <v>12075.5283203125</v>
      </c>
      <c r="C135">
        <v>1279.728759765625</v>
      </c>
      <c r="D135">
        <v>371.925048828125</v>
      </c>
      <c r="E135">
        <v>670.00982666015625</v>
      </c>
      <c r="F135">
        <v>752.8258056640625</v>
      </c>
      <c r="G135">
        <v>1061.645751953125</v>
      </c>
      <c r="H135">
        <v>454.16238403320313</v>
      </c>
      <c r="I135">
        <v>2832.702392578125</v>
      </c>
    </row>
    <row r="136" spans="1:9" x14ac:dyDescent="0.3">
      <c r="A136" s="54">
        <v>45426</v>
      </c>
      <c r="B136">
        <v>12097.5234375</v>
      </c>
      <c r="C136">
        <v>1279.728759765625</v>
      </c>
      <c r="D136">
        <v>374.9244384765625</v>
      </c>
      <c r="E136">
        <v>668.91070556640625</v>
      </c>
      <c r="F136">
        <v>770.32177734375</v>
      </c>
      <c r="G136">
        <v>1073.641845703125</v>
      </c>
      <c r="H136">
        <v>453.1624755859375</v>
      </c>
      <c r="I136">
        <v>2814.704345703125</v>
      </c>
    </row>
    <row r="137" spans="1:9" x14ac:dyDescent="0.3">
      <c r="A137" s="54">
        <v>45427</v>
      </c>
      <c r="B137">
        <v>12257.490234375</v>
      </c>
      <c r="C137">
        <v>1267.731323242188</v>
      </c>
      <c r="D137">
        <v>370.42535400390619</v>
      </c>
      <c r="E137">
        <v>670.60931396484375</v>
      </c>
      <c r="F137">
        <v>771.8214111328125</v>
      </c>
      <c r="G137">
        <v>1081.639038085938</v>
      </c>
      <c r="H137">
        <v>449.96270751953119</v>
      </c>
      <c r="I137">
        <v>2812.20458984375</v>
      </c>
    </row>
    <row r="138" spans="1:9" x14ac:dyDescent="0.3">
      <c r="A138" s="54">
        <v>45428</v>
      </c>
      <c r="B138">
        <v>12101.5224609375</v>
      </c>
      <c r="C138">
        <v>1278.728881835938</v>
      </c>
      <c r="D138">
        <v>369.42556762695313</v>
      </c>
      <c r="E138">
        <v>663.31475830078125</v>
      </c>
      <c r="F138">
        <v>761.82373046875</v>
      </c>
      <c r="G138">
        <v>1069.643188476562</v>
      </c>
      <c r="H138">
        <v>449.4627685546875</v>
      </c>
      <c r="I138">
        <v>2807.205078125</v>
      </c>
    </row>
    <row r="139" spans="1:9" x14ac:dyDescent="0.3">
      <c r="A139" s="54">
        <v>45429</v>
      </c>
      <c r="B139">
        <v>12097.5234375</v>
      </c>
      <c r="C139">
        <v>1285.2275390625</v>
      </c>
      <c r="D139">
        <v>366.92605590820313</v>
      </c>
      <c r="E139">
        <v>663.5145263671875</v>
      </c>
      <c r="F139">
        <v>756.32501220703125</v>
      </c>
      <c r="G139">
        <v>1073.641845703125</v>
      </c>
      <c r="H139">
        <v>458.86196899414063</v>
      </c>
      <c r="I139">
        <v>2782.207763671875</v>
      </c>
    </row>
    <row r="140" spans="1:9" x14ac:dyDescent="0.3">
      <c r="A140" s="54">
        <v>45430</v>
      </c>
      <c r="B140">
        <v>12241.494140625</v>
      </c>
      <c r="C140">
        <v>1265.731689453125</v>
      </c>
      <c r="D140">
        <v>368.9256591796875</v>
      </c>
      <c r="E140">
        <v>666.212646484375</v>
      </c>
      <c r="F140">
        <v>769.8218994140625</v>
      </c>
      <c r="G140">
        <v>1051.649169921875</v>
      </c>
      <c r="H140">
        <v>447.1629638671875</v>
      </c>
      <c r="I140">
        <v>2798.2060546875</v>
      </c>
    </row>
    <row r="141" spans="1:9" x14ac:dyDescent="0.3">
      <c r="A141" s="54">
        <v>45431</v>
      </c>
      <c r="B141">
        <v>12123.5185546875</v>
      </c>
      <c r="C141">
        <v>1277.229248046875</v>
      </c>
      <c r="D141">
        <v>370.92526245117188</v>
      </c>
      <c r="E141">
        <v>663.014892578125</v>
      </c>
      <c r="F141">
        <v>749.8265380859375</v>
      </c>
      <c r="G141">
        <v>1111.629028320312</v>
      </c>
      <c r="H141">
        <v>434.56399536132813</v>
      </c>
      <c r="I141">
        <v>2834.202392578125</v>
      </c>
    </row>
    <row r="142" spans="1:9" x14ac:dyDescent="0.3">
      <c r="A142" s="54">
        <v>45432</v>
      </c>
      <c r="B142">
        <v>12103.5224609375</v>
      </c>
      <c r="C142">
        <v>1269.730834960938</v>
      </c>
      <c r="D142">
        <v>364.42657470703119</v>
      </c>
      <c r="E142">
        <v>659.61737060546875</v>
      </c>
      <c r="F142">
        <v>745.82745361328125</v>
      </c>
      <c r="G142">
        <v>1073.641845703125</v>
      </c>
      <c r="H142">
        <v>446.06304931640619</v>
      </c>
      <c r="I142">
        <v>2793.20654296875</v>
      </c>
    </row>
    <row r="143" spans="1:9" x14ac:dyDescent="0.3">
      <c r="A143" s="54">
        <v>45433</v>
      </c>
      <c r="B143">
        <v>12257.490234375</v>
      </c>
      <c r="C143">
        <v>1277.229248046875</v>
      </c>
      <c r="D143">
        <v>378.42373657226563</v>
      </c>
      <c r="E143">
        <v>667.11187744140625</v>
      </c>
      <c r="F143">
        <v>741.32843017578125</v>
      </c>
      <c r="G143">
        <v>1075.64111328125</v>
      </c>
      <c r="H143">
        <v>443.26327514648438</v>
      </c>
      <c r="I143">
        <v>2792.706787109375</v>
      </c>
    </row>
    <row r="144" spans="1:9" x14ac:dyDescent="0.3">
      <c r="A144" s="54">
        <v>45434</v>
      </c>
      <c r="B144">
        <v>12187.505859375</v>
      </c>
      <c r="C144">
        <v>1271.73046875</v>
      </c>
      <c r="D144">
        <v>376.92404174804688</v>
      </c>
      <c r="E144">
        <v>665.613037109375</v>
      </c>
      <c r="F144">
        <v>741.32843017578125</v>
      </c>
      <c r="G144">
        <v>1063.645141601562</v>
      </c>
      <c r="H144">
        <v>459.96188354492188</v>
      </c>
      <c r="I144">
        <v>2746.71142578125</v>
      </c>
    </row>
    <row r="145" spans="1:9" x14ac:dyDescent="0.3">
      <c r="A145" s="54">
        <v>45435</v>
      </c>
      <c r="B145">
        <v>12211.5</v>
      </c>
      <c r="C145">
        <v>1259.233032226562</v>
      </c>
      <c r="D145">
        <v>384.92242431640619</v>
      </c>
      <c r="E145">
        <v>662.51531982421875</v>
      </c>
      <c r="F145">
        <v>729.8311767578125</v>
      </c>
      <c r="G145">
        <v>1043.65185546875</v>
      </c>
      <c r="H145">
        <v>443.86322021484381</v>
      </c>
      <c r="I145">
        <v>2763.709716796875</v>
      </c>
    </row>
    <row r="146" spans="1:9" x14ac:dyDescent="0.3">
      <c r="A146" s="54">
        <v>45436</v>
      </c>
      <c r="B146">
        <v>12057.5322265625</v>
      </c>
      <c r="C146">
        <v>1249.735107421875</v>
      </c>
      <c r="D146">
        <v>384.42254638671881</v>
      </c>
      <c r="E146">
        <v>660.51678466796875</v>
      </c>
      <c r="F146">
        <v>719.83343505859375</v>
      </c>
      <c r="G146">
        <v>1075.64111328125</v>
      </c>
      <c r="H146">
        <v>430.96429443359381</v>
      </c>
      <c r="I146">
        <v>2761.7099609375</v>
      </c>
    </row>
    <row r="147" spans="1:9" x14ac:dyDescent="0.3">
      <c r="A147" s="54">
        <v>45437</v>
      </c>
      <c r="B147">
        <v>12177.5068359375</v>
      </c>
      <c r="C147">
        <v>1272.230224609375</v>
      </c>
      <c r="D147">
        <v>380.92324829101563</v>
      </c>
      <c r="E147">
        <v>664.7137451171875</v>
      </c>
      <c r="F147">
        <v>749.32659912109375</v>
      </c>
      <c r="G147">
        <v>1125.624389648438</v>
      </c>
      <c r="H147">
        <v>441.76339721679688</v>
      </c>
      <c r="I147">
        <v>2779.2080078125</v>
      </c>
    </row>
    <row r="148" spans="1:9" x14ac:dyDescent="0.3">
      <c r="A148" s="54">
        <v>45438</v>
      </c>
      <c r="B148">
        <v>12361.4697265625</v>
      </c>
      <c r="C148">
        <v>1276.729370117188</v>
      </c>
      <c r="D148">
        <v>379.42355346679688</v>
      </c>
      <c r="E148">
        <v>669.51019287109375</v>
      </c>
      <c r="F148">
        <v>729.8311767578125</v>
      </c>
      <c r="G148">
        <v>1125.624389648438</v>
      </c>
      <c r="H148">
        <v>439.7635498046875</v>
      </c>
      <c r="I148">
        <v>2771.208984375</v>
      </c>
    </row>
    <row r="149" spans="1:9" x14ac:dyDescent="0.3">
      <c r="A149" s="54">
        <v>45439</v>
      </c>
      <c r="B149">
        <v>12199.5029296875</v>
      </c>
      <c r="C149">
        <v>1281.728271484375</v>
      </c>
      <c r="D149">
        <v>377.4239501953125</v>
      </c>
      <c r="E149">
        <v>676.4051513671875</v>
      </c>
      <c r="F149">
        <v>738.82904052734375</v>
      </c>
      <c r="G149">
        <v>1117.627197265625</v>
      </c>
      <c r="H149">
        <v>444.66317749023438</v>
      </c>
      <c r="I149">
        <v>2766.20947265625</v>
      </c>
    </row>
    <row r="150" spans="1:9" x14ac:dyDescent="0.3">
      <c r="A150" s="54">
        <v>45440</v>
      </c>
      <c r="B150">
        <v>12365.4677734375</v>
      </c>
      <c r="C150">
        <v>1296.725219726562</v>
      </c>
      <c r="D150">
        <v>371.925048828125</v>
      </c>
      <c r="E150">
        <v>703.4853515625</v>
      </c>
      <c r="F150">
        <v>746.32733154296875</v>
      </c>
      <c r="G150">
        <v>1097.6337890625</v>
      </c>
      <c r="H150">
        <v>449.562744140625</v>
      </c>
      <c r="I150">
        <v>2839.70166015625</v>
      </c>
    </row>
    <row r="151" spans="1:9" x14ac:dyDescent="0.3">
      <c r="A151" s="54">
        <v>45441</v>
      </c>
      <c r="B151">
        <v>12509.4384765625</v>
      </c>
      <c r="C151">
        <v>1284.727661132812</v>
      </c>
      <c r="D151">
        <v>360.4273681640625</v>
      </c>
      <c r="E151">
        <v>658.0185546875</v>
      </c>
      <c r="F151">
        <v>755.82513427734375</v>
      </c>
      <c r="G151">
        <v>1085.637817382812</v>
      </c>
      <c r="H151">
        <v>481.06015014648438</v>
      </c>
      <c r="I151">
        <v>2824.703369140625</v>
      </c>
    </row>
    <row r="152" spans="1:9" x14ac:dyDescent="0.3">
      <c r="A152" s="54">
        <v>45442</v>
      </c>
      <c r="B152">
        <v>12607.4189453125</v>
      </c>
      <c r="C152">
        <v>1281.728271484375</v>
      </c>
      <c r="D152">
        <v>340.431396484375</v>
      </c>
      <c r="E152">
        <v>635.8348388671875</v>
      </c>
      <c r="F152">
        <v>730.8309326171875</v>
      </c>
      <c r="G152">
        <v>1041.652465820312</v>
      </c>
      <c r="H152">
        <v>463.861572265625</v>
      </c>
      <c r="I152">
        <v>2776.708251953125</v>
      </c>
    </row>
    <row r="153" spans="1:9" x14ac:dyDescent="0.3">
      <c r="A153" s="54">
        <v>45443</v>
      </c>
      <c r="B153">
        <v>12455.4501953125</v>
      </c>
      <c r="C153">
        <v>1268.231079101562</v>
      </c>
      <c r="D153">
        <v>346.43020629882813</v>
      </c>
      <c r="E153">
        <v>625.34246826171875</v>
      </c>
      <c r="F153">
        <v>714.8345947265625</v>
      </c>
      <c r="G153">
        <v>1021.659118652344</v>
      </c>
      <c r="H153">
        <v>443.76321411132813</v>
      </c>
      <c r="I153">
        <v>2693.217041015625</v>
      </c>
    </row>
    <row r="154" spans="1:9" x14ac:dyDescent="0.3">
      <c r="A154" s="54">
        <v>45444</v>
      </c>
      <c r="B154">
        <v>12405.4599609375</v>
      </c>
      <c r="C154">
        <v>1270.730712890625</v>
      </c>
      <c r="D154">
        <v>334.9324951171875</v>
      </c>
      <c r="E154">
        <v>627.5408935546875</v>
      </c>
      <c r="F154">
        <v>721.8330078125</v>
      </c>
      <c r="G154">
        <v>1011.662475585938</v>
      </c>
      <c r="H154">
        <v>468.461181640625</v>
      </c>
      <c r="I154">
        <v>2708.215576171875</v>
      </c>
    </row>
    <row r="155" spans="1:9" x14ac:dyDescent="0.3">
      <c r="A155" s="54">
        <v>45445</v>
      </c>
      <c r="B155">
        <v>12687.40234375</v>
      </c>
      <c r="C155">
        <v>1292.725952148438</v>
      </c>
      <c r="D155">
        <v>345.43038940429688</v>
      </c>
      <c r="E155">
        <v>640.1317138671875</v>
      </c>
      <c r="F155">
        <v>728.33148193359375</v>
      </c>
      <c r="G155">
        <v>1035.654418945312</v>
      </c>
      <c r="H155">
        <v>479.6602783203125</v>
      </c>
      <c r="I155">
        <v>2770.208984375</v>
      </c>
    </row>
    <row r="156" spans="1:9" x14ac:dyDescent="0.3">
      <c r="A156" s="54">
        <v>45446</v>
      </c>
      <c r="B156">
        <v>12626.1875</v>
      </c>
      <c r="C156">
        <v>1284.227783203125</v>
      </c>
      <c r="D156">
        <v>339.93148803710938</v>
      </c>
      <c r="E156">
        <v>639.13238525390625</v>
      </c>
      <c r="F156">
        <v>728.83135986328125</v>
      </c>
      <c r="G156">
        <v>1045.651123046875</v>
      </c>
      <c r="H156">
        <v>476.760498046875</v>
      </c>
      <c r="I156">
        <v>2774.70849609375</v>
      </c>
    </row>
    <row r="157" spans="1:9" x14ac:dyDescent="0.3">
      <c r="A157" s="54">
        <v>45447</v>
      </c>
      <c r="B157">
        <v>12698.1767578125</v>
      </c>
      <c r="C157">
        <v>1277.229248046875</v>
      </c>
      <c r="D157">
        <v>344.93048095703119</v>
      </c>
      <c r="E157">
        <v>642.03033447265625</v>
      </c>
      <c r="F157">
        <v>747.82696533203125</v>
      </c>
      <c r="G157">
        <v>1051.649169921875</v>
      </c>
      <c r="H157">
        <v>484.95980834960938</v>
      </c>
      <c r="I157">
        <v>2775.70849609375</v>
      </c>
    </row>
    <row r="158" spans="1:9" x14ac:dyDescent="0.3">
      <c r="A158" s="54">
        <v>45448</v>
      </c>
      <c r="B158">
        <v>12778.166015625</v>
      </c>
      <c r="C158">
        <v>1303.223754882812</v>
      </c>
      <c r="D158">
        <v>343.4307861328125</v>
      </c>
      <c r="E158">
        <v>643.42926025390625</v>
      </c>
      <c r="F158">
        <v>734.83001708984375</v>
      </c>
      <c r="G158">
        <v>1047.650390625</v>
      </c>
      <c r="H158">
        <v>486.65969848632813</v>
      </c>
      <c r="I158">
        <v>2798.7060546875</v>
      </c>
    </row>
    <row r="159" spans="1:9" x14ac:dyDescent="0.3">
      <c r="A159" s="54">
        <v>45449</v>
      </c>
      <c r="B159">
        <v>12918.1455078125</v>
      </c>
      <c r="C159">
        <v>1323.219482421875</v>
      </c>
      <c r="D159">
        <v>347.42999267578119</v>
      </c>
      <c r="E159">
        <v>645.028076171875</v>
      </c>
      <c r="F159">
        <v>744.82769775390625</v>
      </c>
      <c r="G159">
        <v>1055.647827148438</v>
      </c>
      <c r="H159">
        <v>491.959228515625</v>
      </c>
      <c r="I159">
        <v>2780.7080078125</v>
      </c>
    </row>
    <row r="160" spans="1:9" x14ac:dyDescent="0.3">
      <c r="A160" s="54">
        <v>45450</v>
      </c>
      <c r="B160">
        <v>12900.1484375</v>
      </c>
      <c r="C160">
        <v>1357.212280273438</v>
      </c>
      <c r="D160">
        <v>346.93008422851563</v>
      </c>
      <c r="E160">
        <v>649.324951171875</v>
      </c>
      <c r="F160">
        <v>742.828125</v>
      </c>
      <c r="G160">
        <v>1059.646484375</v>
      </c>
      <c r="H160">
        <v>499.05865478515619</v>
      </c>
      <c r="I160">
        <v>2806.705078125</v>
      </c>
    </row>
    <row r="161" spans="1:9" x14ac:dyDescent="0.3">
      <c r="A161" s="54">
        <v>45451</v>
      </c>
      <c r="B161">
        <v>13164.1103515625</v>
      </c>
      <c r="C161">
        <v>1360.711547851562</v>
      </c>
      <c r="D161">
        <v>353.42877197265619</v>
      </c>
      <c r="E161">
        <v>655.39703369140625</v>
      </c>
      <c r="F161">
        <v>761.3238525390625</v>
      </c>
      <c r="G161">
        <v>1069.643188476562</v>
      </c>
      <c r="H161">
        <v>502.95831298828119</v>
      </c>
      <c r="I161">
        <v>2805.205322265625</v>
      </c>
    </row>
    <row r="162" spans="1:9" x14ac:dyDescent="0.3">
      <c r="A162" s="54">
        <v>45452</v>
      </c>
      <c r="B162">
        <v>13044.1279296875</v>
      </c>
      <c r="C162">
        <v>1349.7138671875</v>
      </c>
      <c r="D162">
        <v>356.42819213867188</v>
      </c>
      <c r="E162">
        <v>656.19647216796875</v>
      </c>
      <c r="F162">
        <v>760.3240966796875</v>
      </c>
      <c r="G162">
        <v>1069.643188476562</v>
      </c>
      <c r="H162">
        <v>500.95849609375</v>
      </c>
      <c r="I162">
        <v>2789.70703125</v>
      </c>
    </row>
    <row r="163" spans="1:9" x14ac:dyDescent="0.3">
      <c r="A163" s="54">
        <v>45453</v>
      </c>
      <c r="B163">
        <v>13048.126953125</v>
      </c>
      <c r="C163">
        <v>1338.716186523438</v>
      </c>
      <c r="D163">
        <v>357.92788696289063</v>
      </c>
      <c r="E163">
        <v>663.1922607421875</v>
      </c>
      <c r="F163">
        <v>759.82421875</v>
      </c>
      <c r="G163">
        <v>1079.639770507812</v>
      </c>
      <c r="H163">
        <v>499.95858764648438</v>
      </c>
      <c r="I163">
        <v>2812.70458984375</v>
      </c>
    </row>
    <row r="164" spans="1:9" x14ac:dyDescent="0.3">
      <c r="A164" s="54">
        <v>45454</v>
      </c>
      <c r="B164">
        <v>13100.119140625</v>
      </c>
      <c r="C164">
        <v>1310.72216796875</v>
      </c>
      <c r="D164">
        <v>355.42837524414063</v>
      </c>
      <c r="E164">
        <v>650.69989013671875</v>
      </c>
      <c r="F164">
        <v>749.32659912109375</v>
      </c>
      <c r="G164">
        <v>1085.637817382812</v>
      </c>
      <c r="H164">
        <v>492.95916748046881</v>
      </c>
      <c r="I164">
        <v>2732.712890625</v>
      </c>
    </row>
    <row r="165" spans="1:9" x14ac:dyDescent="0.3">
      <c r="A165" s="54">
        <v>45455</v>
      </c>
      <c r="B165">
        <v>12998.1337890625</v>
      </c>
      <c r="C165">
        <v>1312.221923828125</v>
      </c>
      <c r="D165">
        <v>364.92645263671881</v>
      </c>
      <c r="E165">
        <v>653.0985107421875</v>
      </c>
      <c r="F165">
        <v>763.82330322265625</v>
      </c>
      <c r="G165">
        <v>1101.632446289062</v>
      </c>
      <c r="H165">
        <v>492.45919799804688</v>
      </c>
      <c r="I165">
        <v>2718.214599609375</v>
      </c>
    </row>
    <row r="166" spans="1:9" x14ac:dyDescent="0.3">
      <c r="A166" s="54">
        <v>45456</v>
      </c>
      <c r="B166">
        <v>13016.1318359375</v>
      </c>
      <c r="C166">
        <v>1316.720825195312</v>
      </c>
      <c r="D166">
        <v>356.92807006835938</v>
      </c>
      <c r="E166">
        <v>653.69805908203125</v>
      </c>
      <c r="F166">
        <v>766.32269287109375</v>
      </c>
      <c r="G166">
        <v>1075.64111328125</v>
      </c>
      <c r="H166">
        <v>497.55877685546881</v>
      </c>
      <c r="I166">
        <v>2707.715576171875</v>
      </c>
    </row>
    <row r="167" spans="1:9" x14ac:dyDescent="0.3">
      <c r="A167" s="54">
        <v>45457</v>
      </c>
      <c r="B167">
        <v>13074.123046875</v>
      </c>
      <c r="C167">
        <v>1312.221923828125</v>
      </c>
      <c r="D167">
        <v>362.9268798828125</v>
      </c>
      <c r="E167">
        <v>654.2977294921875</v>
      </c>
      <c r="F167">
        <v>764.3231201171875</v>
      </c>
      <c r="G167">
        <v>1087.63720703125</v>
      </c>
      <c r="H167">
        <v>498.85867309570313</v>
      </c>
      <c r="I167">
        <v>2719.71435546875</v>
      </c>
    </row>
    <row r="168" spans="1:9" x14ac:dyDescent="0.3">
      <c r="A168" s="54">
        <v>45458</v>
      </c>
      <c r="B168">
        <v>13156.111328125</v>
      </c>
      <c r="C168">
        <v>1319.72021484375</v>
      </c>
      <c r="D168">
        <v>375.42434692382813</v>
      </c>
      <c r="E168">
        <v>660.49395751953125</v>
      </c>
      <c r="F168">
        <v>769.32196044921875</v>
      </c>
      <c r="G168">
        <v>1089.636474609375</v>
      </c>
      <c r="H168">
        <v>494.1590576171875</v>
      </c>
      <c r="I168">
        <v>2724.7138671875</v>
      </c>
    </row>
    <row r="169" spans="1:9" x14ac:dyDescent="0.3">
      <c r="A169" s="54">
        <v>45459</v>
      </c>
      <c r="B169">
        <v>13198.10546875</v>
      </c>
      <c r="C169">
        <v>1347.714233398438</v>
      </c>
      <c r="D169">
        <v>374.424560546875</v>
      </c>
      <c r="E169">
        <v>659.294677734375</v>
      </c>
      <c r="F169">
        <v>753.82562255859375</v>
      </c>
      <c r="G169">
        <v>1103.6318359375</v>
      </c>
      <c r="H169">
        <v>500.1585693359375</v>
      </c>
      <c r="I169">
        <v>2695.716796875</v>
      </c>
    </row>
    <row r="170" spans="1:9" x14ac:dyDescent="0.3">
      <c r="A170" s="54">
        <v>45460</v>
      </c>
      <c r="B170">
        <v>13272.0947265625</v>
      </c>
      <c r="C170">
        <v>1372.708984375</v>
      </c>
      <c r="D170">
        <v>370.92526245117188</v>
      </c>
      <c r="E170">
        <v>660.39398193359375</v>
      </c>
      <c r="F170">
        <v>758.824462890625</v>
      </c>
      <c r="G170">
        <v>1099.633178710938</v>
      </c>
      <c r="H170">
        <v>500.1585693359375</v>
      </c>
      <c r="I170">
        <v>2710.71533203125</v>
      </c>
    </row>
    <row r="171" spans="1:9" x14ac:dyDescent="0.3">
      <c r="A171" s="54">
        <v>45461</v>
      </c>
      <c r="B171">
        <v>13272.0947265625</v>
      </c>
      <c r="C171">
        <v>1362.711181640625</v>
      </c>
      <c r="D171">
        <v>373.42474365234381</v>
      </c>
      <c r="E171">
        <v>666.2904052734375</v>
      </c>
      <c r="F171">
        <v>758.824462890625</v>
      </c>
      <c r="G171">
        <v>1105.631103515625</v>
      </c>
      <c r="H171">
        <v>496.35885620117188</v>
      </c>
      <c r="I171">
        <v>2680.718505859375</v>
      </c>
    </row>
    <row r="172" spans="1:9" x14ac:dyDescent="0.3">
      <c r="A172" s="54">
        <v>45462</v>
      </c>
      <c r="B172">
        <v>13274.0947265625</v>
      </c>
      <c r="C172">
        <v>1324.21923828125</v>
      </c>
      <c r="D172">
        <v>369.92544555664063</v>
      </c>
      <c r="E172">
        <v>665.4908447265625</v>
      </c>
      <c r="F172">
        <v>744.3277587890625</v>
      </c>
      <c r="G172">
        <v>947.683837890625</v>
      </c>
      <c r="H172">
        <v>464.26150512695313</v>
      </c>
      <c r="I172">
        <v>2684.218017578125</v>
      </c>
    </row>
    <row r="173" spans="1:9" x14ac:dyDescent="0.3">
      <c r="A173" s="54">
        <v>45463</v>
      </c>
      <c r="B173">
        <v>13188.1064453125</v>
      </c>
      <c r="C173">
        <v>1310.22216796875</v>
      </c>
      <c r="D173">
        <v>365.92626953125</v>
      </c>
      <c r="E173">
        <v>657.9954833984375</v>
      </c>
      <c r="F173">
        <v>732.33056640625</v>
      </c>
      <c r="G173">
        <v>948.6834716796875</v>
      </c>
      <c r="H173">
        <v>472.2608642578125</v>
      </c>
      <c r="I173">
        <v>2611.7255859375</v>
      </c>
    </row>
    <row r="174" spans="1:9" x14ac:dyDescent="0.3">
      <c r="A174" s="54">
        <v>45464</v>
      </c>
      <c r="B174">
        <v>13044.1279296875</v>
      </c>
      <c r="C174">
        <v>1312.221923828125</v>
      </c>
      <c r="D174">
        <v>365.42636108398438</v>
      </c>
      <c r="E174">
        <v>658.2952880859375</v>
      </c>
      <c r="F174">
        <v>725.83209228515625</v>
      </c>
      <c r="G174">
        <v>921.69244384765625</v>
      </c>
      <c r="H174">
        <v>480.66018676757813</v>
      </c>
      <c r="I174">
        <v>2582.228759765625</v>
      </c>
    </row>
    <row r="175" spans="1:9" x14ac:dyDescent="0.3">
      <c r="A175" s="54">
        <v>45465</v>
      </c>
      <c r="B175">
        <v>12538.2001953125</v>
      </c>
      <c r="C175">
        <v>1302.223876953125</v>
      </c>
      <c r="D175">
        <v>361.42718505859381</v>
      </c>
      <c r="E175">
        <v>660.49395751953125</v>
      </c>
      <c r="F175">
        <v>725.83209228515625</v>
      </c>
      <c r="G175">
        <v>889.703125</v>
      </c>
      <c r="H175">
        <v>477.86041259765619</v>
      </c>
      <c r="I175">
        <v>2574.229736328125</v>
      </c>
    </row>
    <row r="176" spans="1:9" x14ac:dyDescent="0.3">
      <c r="A176" s="54">
        <v>45466</v>
      </c>
      <c r="B176">
        <v>12648.1845703125</v>
      </c>
      <c r="C176">
        <v>1293.725708007812</v>
      </c>
      <c r="D176">
        <v>363.4267578125</v>
      </c>
      <c r="E176">
        <v>648.4013671875</v>
      </c>
      <c r="F176">
        <v>711.8353271484375</v>
      </c>
      <c r="G176">
        <v>839.7198486328125</v>
      </c>
      <c r="H176">
        <v>462.66168212890619</v>
      </c>
      <c r="I176">
        <v>2515.73583984375</v>
      </c>
    </row>
    <row r="177" spans="1:9" x14ac:dyDescent="0.3">
      <c r="A177" s="54">
        <v>45467</v>
      </c>
      <c r="B177">
        <v>12710.17578125</v>
      </c>
      <c r="C177">
        <v>1295.725219726562</v>
      </c>
      <c r="D177">
        <v>372.42495727539063</v>
      </c>
      <c r="E177">
        <v>660.69378662109375</v>
      </c>
      <c r="F177">
        <v>718.33380126953125</v>
      </c>
      <c r="G177">
        <v>841.71917724609375</v>
      </c>
      <c r="H177">
        <v>475.56060791015619</v>
      </c>
      <c r="I177">
        <v>2545.732666015625</v>
      </c>
    </row>
    <row r="178" spans="1:9" x14ac:dyDescent="0.3">
      <c r="A178" s="54">
        <v>45468</v>
      </c>
      <c r="B178">
        <v>12404.2197265625</v>
      </c>
      <c r="C178">
        <v>1300.724243164062</v>
      </c>
      <c r="D178">
        <v>356.92807006835938</v>
      </c>
      <c r="E178">
        <v>648.60125732421875</v>
      </c>
      <c r="F178">
        <v>705.3367919921875</v>
      </c>
      <c r="G178">
        <v>842.71881103515625</v>
      </c>
      <c r="H178">
        <v>474.76065063476563</v>
      </c>
      <c r="I178">
        <v>2508.236572265625</v>
      </c>
    </row>
    <row r="179" spans="1:9" x14ac:dyDescent="0.3">
      <c r="A179" s="54">
        <v>45469</v>
      </c>
      <c r="B179">
        <v>12306.2333984375</v>
      </c>
      <c r="C179">
        <v>1300.724243164062</v>
      </c>
      <c r="D179">
        <v>356.42819213867188</v>
      </c>
      <c r="E179">
        <v>648.701171875</v>
      </c>
      <c r="F179">
        <v>691.34002685546875</v>
      </c>
      <c r="G179">
        <v>839.7198486328125</v>
      </c>
      <c r="H179">
        <v>479.060302734375</v>
      </c>
      <c r="I179">
        <v>2509.736328125</v>
      </c>
    </row>
    <row r="180" spans="1:9" x14ac:dyDescent="0.3">
      <c r="A180" s="54">
        <v>45470</v>
      </c>
      <c r="B180">
        <v>12048.2705078125</v>
      </c>
      <c r="C180">
        <v>1324.719116210938</v>
      </c>
      <c r="D180">
        <v>359.92745971679688</v>
      </c>
      <c r="E180">
        <v>655.1971435546875</v>
      </c>
      <c r="F180">
        <v>691.83990478515625</v>
      </c>
      <c r="G180">
        <v>859.713134765625</v>
      </c>
      <c r="H180">
        <v>493.75906372070313</v>
      </c>
      <c r="I180">
        <v>2536.733642578125</v>
      </c>
    </row>
    <row r="181" spans="1:9" x14ac:dyDescent="0.3">
      <c r="A181" s="54">
        <v>45471</v>
      </c>
      <c r="B181">
        <v>11926.2880859375</v>
      </c>
      <c r="C181">
        <v>1336.716674804688</v>
      </c>
      <c r="D181">
        <v>362.9268798828125</v>
      </c>
      <c r="E181">
        <v>658.2952880859375</v>
      </c>
      <c r="F181">
        <v>710.83551025390625</v>
      </c>
      <c r="G181">
        <v>869.7098388671875</v>
      </c>
      <c r="H181">
        <v>501.15847778320313</v>
      </c>
      <c r="I181">
        <v>2554.231689453125</v>
      </c>
    </row>
    <row r="182" spans="1:9" x14ac:dyDescent="0.3">
      <c r="A182" s="54">
        <v>45472</v>
      </c>
      <c r="B182">
        <v>12014.275390625</v>
      </c>
      <c r="C182">
        <v>1335.216918945312</v>
      </c>
      <c r="D182">
        <v>366.92605590820313</v>
      </c>
      <c r="E182">
        <v>654.2977294921875</v>
      </c>
      <c r="F182">
        <v>710.33563232421875</v>
      </c>
      <c r="G182">
        <v>871.70916748046875</v>
      </c>
      <c r="H182">
        <v>495.7589111328125</v>
      </c>
      <c r="I182">
        <v>2538.2333984375</v>
      </c>
    </row>
    <row r="183" spans="1:9" x14ac:dyDescent="0.3">
      <c r="A183" s="54">
        <v>45473</v>
      </c>
      <c r="B183">
        <v>11966.2822265625</v>
      </c>
      <c r="C183">
        <v>1272.730224609375</v>
      </c>
      <c r="D183">
        <v>378.42373657226563</v>
      </c>
      <c r="E183">
        <v>661.393310546875</v>
      </c>
      <c r="F183">
        <v>718.33380126953125</v>
      </c>
      <c r="G183">
        <v>879.70648193359375</v>
      </c>
      <c r="H183">
        <v>494.958984375</v>
      </c>
      <c r="I183">
        <v>2560.73095703125</v>
      </c>
    </row>
    <row r="184" spans="1:9" x14ac:dyDescent="0.3">
      <c r="A184" s="54">
        <v>45474</v>
      </c>
      <c r="B184">
        <v>11854.2978515625</v>
      </c>
      <c r="C184">
        <v>1273.72998046875</v>
      </c>
      <c r="D184">
        <v>377.4239501953125</v>
      </c>
      <c r="E184">
        <v>657.89544677734375</v>
      </c>
      <c r="F184">
        <v>714.8345947265625</v>
      </c>
      <c r="G184">
        <v>875.70782470703125</v>
      </c>
      <c r="H184">
        <v>495.95889282226563</v>
      </c>
      <c r="I184">
        <v>2553.731689453125</v>
      </c>
    </row>
    <row r="185" spans="1:9" x14ac:dyDescent="0.3">
      <c r="A185" s="54">
        <v>45475</v>
      </c>
      <c r="B185">
        <v>11896.2919921875</v>
      </c>
      <c r="C185">
        <v>1290.726318359375</v>
      </c>
      <c r="D185">
        <v>385.9222412109375</v>
      </c>
      <c r="E185">
        <v>668.8887939453125</v>
      </c>
      <c r="F185">
        <v>722.832763671875</v>
      </c>
      <c r="G185">
        <v>908.69683837890625</v>
      </c>
      <c r="H185">
        <v>524.95648193359375</v>
      </c>
      <c r="I185">
        <v>2594.7275390625</v>
      </c>
    </row>
    <row r="186" spans="1:9" x14ac:dyDescent="0.3">
      <c r="A186" s="54">
        <v>45476</v>
      </c>
      <c r="B186">
        <v>11778.3095703125</v>
      </c>
      <c r="C186">
        <v>1269.730834960938</v>
      </c>
      <c r="D186">
        <v>381.92303466796881</v>
      </c>
      <c r="E186">
        <v>660.09423828125</v>
      </c>
      <c r="F186">
        <v>709.33587646484375</v>
      </c>
      <c r="G186">
        <v>885.70452880859375</v>
      </c>
      <c r="H186">
        <v>526.15643310546875</v>
      </c>
      <c r="I186">
        <v>2561.73095703125</v>
      </c>
    </row>
    <row r="187" spans="1:9" x14ac:dyDescent="0.3">
      <c r="A187" s="54">
        <v>45477</v>
      </c>
      <c r="B187">
        <v>11582.3369140625</v>
      </c>
      <c r="C187">
        <v>1274.729736328125</v>
      </c>
      <c r="D187">
        <v>374.424560546875</v>
      </c>
      <c r="E187">
        <v>670.28790283203125</v>
      </c>
      <c r="F187">
        <v>720.833251953125</v>
      </c>
      <c r="G187">
        <v>873.70849609375</v>
      </c>
      <c r="H187">
        <v>530.15606689453125</v>
      </c>
      <c r="I187">
        <v>2576.729248046875</v>
      </c>
    </row>
    <row r="188" spans="1:9" x14ac:dyDescent="0.3">
      <c r="A188" s="54">
        <v>45478</v>
      </c>
      <c r="B188">
        <v>11520.3466796875</v>
      </c>
      <c r="C188">
        <v>1267.231323242188</v>
      </c>
      <c r="D188">
        <v>378.92364501953119</v>
      </c>
      <c r="E188">
        <v>671.7869873046875</v>
      </c>
      <c r="F188">
        <v>710.83551025390625</v>
      </c>
      <c r="G188">
        <v>876.70751953125</v>
      </c>
      <c r="H188">
        <v>526.55633544921875</v>
      </c>
      <c r="I188">
        <v>2571.72998046875</v>
      </c>
    </row>
    <row r="189" spans="1:9" x14ac:dyDescent="0.3">
      <c r="A189" s="54">
        <v>45479</v>
      </c>
      <c r="B189">
        <v>11564.33984375</v>
      </c>
      <c r="C189">
        <v>1273.72998046875</v>
      </c>
      <c r="D189">
        <v>376.92404174804688</v>
      </c>
      <c r="E189">
        <v>665.39093017578125</v>
      </c>
      <c r="F189">
        <v>710.33563232421875</v>
      </c>
      <c r="G189">
        <v>873.70849609375</v>
      </c>
      <c r="H189">
        <v>531.75592041015625</v>
      </c>
      <c r="I189">
        <v>2531.734130859375</v>
      </c>
    </row>
    <row r="190" spans="1:9" x14ac:dyDescent="0.3">
      <c r="A190" s="54">
        <v>45480</v>
      </c>
      <c r="B190">
        <v>11718.3173828125</v>
      </c>
      <c r="C190">
        <v>1242.236572265625</v>
      </c>
      <c r="D190">
        <v>383.4227294921875</v>
      </c>
      <c r="E190">
        <v>679.38226318359375</v>
      </c>
      <c r="F190">
        <v>731.33074951171875</v>
      </c>
      <c r="G190">
        <v>887.703857421875</v>
      </c>
      <c r="H190">
        <v>526.75634765625</v>
      </c>
      <c r="I190">
        <v>2414.746337890625</v>
      </c>
    </row>
    <row r="191" spans="1:9" x14ac:dyDescent="0.3">
      <c r="A191" s="54">
        <v>45481</v>
      </c>
      <c r="B191">
        <v>11652.3271484375</v>
      </c>
      <c r="C191">
        <v>1239.737182617188</v>
      </c>
      <c r="D191">
        <v>385.42233276367188</v>
      </c>
      <c r="E191">
        <v>680.48162841796875</v>
      </c>
      <c r="F191">
        <v>739.828857421875</v>
      </c>
      <c r="G191">
        <v>914.69482421875</v>
      </c>
      <c r="H191">
        <v>524.95648193359375</v>
      </c>
      <c r="I191">
        <v>2423.745361328125</v>
      </c>
    </row>
    <row r="192" spans="1:9" x14ac:dyDescent="0.3">
      <c r="A192" s="54">
        <v>45482</v>
      </c>
      <c r="B192">
        <v>11586.3369140625</v>
      </c>
      <c r="C192">
        <v>1237.237670898438</v>
      </c>
      <c r="D192">
        <v>381.42315673828119</v>
      </c>
      <c r="E192">
        <v>668.788818359375</v>
      </c>
      <c r="F192">
        <v>741.32843017578125</v>
      </c>
      <c r="G192">
        <v>882.70550537109375</v>
      </c>
      <c r="H192">
        <v>527.15631103515625</v>
      </c>
      <c r="I192">
        <v>2424.745361328125</v>
      </c>
    </row>
    <row r="193" spans="1:9" x14ac:dyDescent="0.3">
      <c r="A193" s="54">
        <v>45483</v>
      </c>
      <c r="B193">
        <v>11798.306640625</v>
      </c>
      <c r="C193">
        <v>1273.230102539062</v>
      </c>
      <c r="D193">
        <v>366.92605590820313</v>
      </c>
      <c r="E193">
        <v>664.2916259765625</v>
      </c>
      <c r="F193">
        <v>727.83160400390625</v>
      </c>
      <c r="G193">
        <v>862.712158203125</v>
      </c>
      <c r="H193">
        <v>524.75653076171875</v>
      </c>
      <c r="I193">
        <v>2477.73974609375</v>
      </c>
    </row>
    <row r="194" spans="1:9" x14ac:dyDescent="0.3">
      <c r="A194" s="54">
        <v>45484</v>
      </c>
      <c r="B194">
        <v>11944.28515625</v>
      </c>
      <c r="C194">
        <v>1298.224731445312</v>
      </c>
      <c r="D194">
        <v>362.9268798828125</v>
      </c>
      <c r="E194">
        <v>675.58465576171875</v>
      </c>
      <c r="F194">
        <v>715.83441162109375</v>
      </c>
      <c r="G194">
        <v>870.70953369140625</v>
      </c>
      <c r="H194">
        <v>518.75701904296875</v>
      </c>
      <c r="I194">
        <v>2520.7353515625</v>
      </c>
    </row>
    <row r="195" spans="1:9" x14ac:dyDescent="0.3">
      <c r="A195" s="54">
        <v>45485</v>
      </c>
      <c r="B195">
        <v>11962.283203125</v>
      </c>
      <c r="C195">
        <v>1299.224609375</v>
      </c>
      <c r="D195">
        <v>371.4251708984375</v>
      </c>
      <c r="E195">
        <v>684.5791015625</v>
      </c>
      <c r="F195">
        <v>724.3323974609375</v>
      </c>
      <c r="G195">
        <v>838.90411376953125</v>
      </c>
      <c r="H195">
        <v>533.3558349609375</v>
      </c>
      <c r="I195">
        <v>2563.730712890625</v>
      </c>
    </row>
    <row r="196" spans="1:9" x14ac:dyDescent="0.3">
      <c r="A196" s="54">
        <v>45486</v>
      </c>
      <c r="B196">
        <v>11736.3154296875</v>
      </c>
      <c r="C196">
        <v>1296.725219726562</v>
      </c>
      <c r="D196">
        <v>372.42495727539063</v>
      </c>
      <c r="E196">
        <v>691.37493896484375</v>
      </c>
      <c r="F196">
        <v>729.8311767578125</v>
      </c>
      <c r="G196">
        <v>862.9013671875</v>
      </c>
      <c r="H196">
        <v>530.15606689453125</v>
      </c>
      <c r="I196">
        <v>2577.229248046875</v>
      </c>
    </row>
    <row r="197" spans="1:9" x14ac:dyDescent="0.3">
      <c r="A197" s="54">
        <v>45487</v>
      </c>
      <c r="B197">
        <v>11808.3046875</v>
      </c>
      <c r="C197">
        <v>1300.724243164062</v>
      </c>
      <c r="D197">
        <v>379.42355346679688</v>
      </c>
      <c r="E197">
        <v>694.77288818359375</v>
      </c>
      <c r="F197">
        <v>737.32940673828125</v>
      </c>
      <c r="G197">
        <v>837.90423583984375</v>
      </c>
      <c r="H197">
        <v>526.55633544921875</v>
      </c>
      <c r="I197">
        <v>2637.722900390625</v>
      </c>
    </row>
    <row r="198" spans="1:9" x14ac:dyDescent="0.3">
      <c r="A198" s="54">
        <v>45488</v>
      </c>
      <c r="B198">
        <v>11676.32421875</v>
      </c>
      <c r="C198">
        <v>1291.226318359375</v>
      </c>
      <c r="D198">
        <v>372.42495727539063</v>
      </c>
      <c r="E198">
        <v>665.5908203125</v>
      </c>
      <c r="F198">
        <v>724.832275390625</v>
      </c>
      <c r="G198">
        <v>818.90643310546875</v>
      </c>
      <c r="H198">
        <v>527.5562744140625</v>
      </c>
      <c r="I198">
        <v>2575.7294921875</v>
      </c>
    </row>
    <row r="199" spans="1:9" x14ac:dyDescent="0.3">
      <c r="A199" s="54">
        <v>45489</v>
      </c>
      <c r="B199">
        <v>11754.3125</v>
      </c>
      <c r="C199">
        <v>1302.723876953125</v>
      </c>
      <c r="D199">
        <v>377.92385864257813</v>
      </c>
      <c r="E199">
        <v>668.98876953125</v>
      </c>
      <c r="F199">
        <v>719.83343505859375</v>
      </c>
      <c r="G199">
        <v>824.90576171875</v>
      </c>
      <c r="H199">
        <v>530.95599365234375</v>
      </c>
      <c r="I199">
        <v>2585.728515625</v>
      </c>
    </row>
    <row r="200" spans="1:9" x14ac:dyDescent="0.3">
      <c r="A200" s="54">
        <v>45490</v>
      </c>
      <c r="B200">
        <v>11768.310546875</v>
      </c>
      <c r="C200">
        <v>1251.234741210938</v>
      </c>
      <c r="D200">
        <v>376.92404174804688</v>
      </c>
      <c r="E200">
        <v>671.7869873046875</v>
      </c>
      <c r="F200">
        <v>711.8353271484375</v>
      </c>
      <c r="G200">
        <v>820.90618896484375</v>
      </c>
      <c r="H200">
        <v>529.95611572265625</v>
      </c>
      <c r="I200">
        <v>2592.727783203125</v>
      </c>
    </row>
    <row r="201" spans="1:9" x14ac:dyDescent="0.3">
      <c r="A201" s="54">
        <v>45491</v>
      </c>
      <c r="B201">
        <v>11762.3115234375</v>
      </c>
      <c r="C201">
        <v>1269.730834960938</v>
      </c>
      <c r="D201">
        <v>378.92364501953119</v>
      </c>
      <c r="E201">
        <v>672.786376953125</v>
      </c>
      <c r="F201">
        <v>716.334228515625</v>
      </c>
      <c r="G201">
        <v>809.907470703125</v>
      </c>
      <c r="H201">
        <v>537.155517578125</v>
      </c>
      <c r="I201">
        <v>2591.727783203125</v>
      </c>
    </row>
    <row r="202" spans="1:9" x14ac:dyDescent="0.3">
      <c r="A202" s="54">
        <v>45492</v>
      </c>
      <c r="B202">
        <v>11934.287109375</v>
      </c>
      <c r="C202">
        <v>1299.224609375</v>
      </c>
      <c r="D202">
        <v>380.92324829101563</v>
      </c>
      <c r="E202">
        <v>675.38470458984375</v>
      </c>
      <c r="F202">
        <v>706.3365478515625</v>
      </c>
      <c r="G202">
        <v>818.90643310546875</v>
      </c>
      <c r="H202">
        <v>538.55535888671875</v>
      </c>
      <c r="I202">
        <v>2589.22802734375</v>
      </c>
    </row>
    <row r="203" spans="1:9" x14ac:dyDescent="0.3">
      <c r="A203" s="54">
        <v>45493</v>
      </c>
      <c r="B203">
        <v>11848.298828125</v>
      </c>
      <c r="C203">
        <v>1295.225463867188</v>
      </c>
      <c r="D203">
        <v>384.92242431640619</v>
      </c>
      <c r="E203">
        <v>668.788818359375</v>
      </c>
      <c r="F203">
        <v>707.3363037109375</v>
      </c>
      <c r="G203">
        <v>810.9073486328125</v>
      </c>
      <c r="H203">
        <v>540.55517578125</v>
      </c>
      <c r="I203">
        <v>2502.237060546875</v>
      </c>
    </row>
    <row r="204" spans="1:9" x14ac:dyDescent="0.3">
      <c r="A204" s="54">
        <v>45494</v>
      </c>
      <c r="B204">
        <v>12022.2744140625</v>
      </c>
      <c r="C204">
        <v>1307.722778320312</v>
      </c>
      <c r="D204">
        <v>383.92263793945313</v>
      </c>
      <c r="E204">
        <v>672.3865966796875</v>
      </c>
      <c r="F204">
        <v>702.83740234375</v>
      </c>
      <c r="G204">
        <v>829.9051513671875</v>
      </c>
      <c r="H204">
        <v>559.95361328125</v>
      </c>
      <c r="I204">
        <v>2532.234130859375</v>
      </c>
    </row>
    <row r="205" spans="1:9" x14ac:dyDescent="0.3">
      <c r="A205" s="54">
        <v>45495</v>
      </c>
      <c r="B205">
        <v>12022.2744140625</v>
      </c>
      <c r="C205">
        <v>1327.218627929688</v>
      </c>
      <c r="D205">
        <v>379.42355346679688</v>
      </c>
      <c r="E205">
        <v>677.58343505859375</v>
      </c>
      <c r="F205">
        <v>715.83441162109375</v>
      </c>
      <c r="G205">
        <v>826.905517578125</v>
      </c>
      <c r="H205">
        <v>568.952880859375</v>
      </c>
      <c r="I205">
        <v>2554.231689453125</v>
      </c>
    </row>
    <row r="206" spans="1:9" x14ac:dyDescent="0.3">
      <c r="A206" s="54">
        <v>45496</v>
      </c>
      <c r="B206">
        <v>11944.28515625</v>
      </c>
      <c r="C206">
        <v>1324.21923828125</v>
      </c>
      <c r="D206">
        <v>381.42315673828119</v>
      </c>
      <c r="E206">
        <v>680.18182373046875</v>
      </c>
      <c r="F206">
        <v>722.832763671875</v>
      </c>
      <c r="G206">
        <v>828.9052734375</v>
      </c>
      <c r="H206">
        <v>567.35302734375</v>
      </c>
      <c r="I206">
        <v>2536.233642578125</v>
      </c>
    </row>
    <row r="207" spans="1:9" x14ac:dyDescent="0.3">
      <c r="A207" s="54">
        <v>45497</v>
      </c>
      <c r="B207">
        <v>11928.2880859375</v>
      </c>
      <c r="C207">
        <v>1327.218627929688</v>
      </c>
      <c r="D207">
        <v>374.424560546875</v>
      </c>
      <c r="E207">
        <v>674.98504638671875</v>
      </c>
      <c r="F207">
        <v>707.83624267578125</v>
      </c>
      <c r="G207">
        <v>813.906982421875</v>
      </c>
      <c r="H207">
        <v>566.9530029296875</v>
      </c>
      <c r="I207">
        <v>2550.732177734375</v>
      </c>
    </row>
    <row r="208" spans="1:9" x14ac:dyDescent="0.3">
      <c r="A208" s="54">
        <v>45498</v>
      </c>
      <c r="B208">
        <v>11862.296875</v>
      </c>
      <c r="C208">
        <v>1339.716064453125</v>
      </c>
      <c r="D208">
        <v>375.42434692382813</v>
      </c>
      <c r="E208">
        <v>681.08123779296875</v>
      </c>
      <c r="F208">
        <v>709.83575439453125</v>
      </c>
      <c r="G208">
        <v>811.9072265625</v>
      </c>
      <c r="H208">
        <v>561.15350341796875</v>
      </c>
      <c r="I208">
        <v>2563.730712890625</v>
      </c>
    </row>
    <row r="209" spans="1:9" x14ac:dyDescent="0.3">
      <c r="A209" s="54">
        <v>45499</v>
      </c>
      <c r="B209">
        <v>11826.302734375</v>
      </c>
      <c r="C209">
        <v>1322.719604492188</v>
      </c>
      <c r="D209">
        <v>380.42333984375</v>
      </c>
      <c r="E209">
        <v>679.48223876953125</v>
      </c>
      <c r="F209">
        <v>705.3367919921875</v>
      </c>
      <c r="G209">
        <v>795.9090576171875</v>
      </c>
      <c r="H209">
        <v>561.353515625</v>
      </c>
      <c r="I209">
        <v>2539.2333984375</v>
      </c>
    </row>
    <row r="210" spans="1:9" x14ac:dyDescent="0.3">
      <c r="A210" s="54">
        <v>45500</v>
      </c>
      <c r="B210">
        <v>11694.3212890625</v>
      </c>
      <c r="C210">
        <v>1304.345703125</v>
      </c>
      <c r="D210">
        <v>382.42294311523438</v>
      </c>
      <c r="E210">
        <v>679.48223876953125</v>
      </c>
      <c r="F210">
        <v>691.9576416015625</v>
      </c>
      <c r="G210">
        <v>827.9053955078125</v>
      </c>
      <c r="H210">
        <v>554.7540283203125</v>
      </c>
      <c r="I210">
        <v>2541.73291015625</v>
      </c>
    </row>
    <row r="211" spans="1:9" x14ac:dyDescent="0.3">
      <c r="A211" s="54">
        <v>45501</v>
      </c>
      <c r="B211">
        <v>11604.333984375</v>
      </c>
      <c r="C211">
        <v>1291.84716796875</v>
      </c>
      <c r="D211">
        <v>375.42434692382813</v>
      </c>
      <c r="E211">
        <v>681.68084716796875</v>
      </c>
      <c r="F211">
        <v>671.9588623046875</v>
      </c>
      <c r="G211">
        <v>828.9052734375</v>
      </c>
      <c r="H211">
        <v>556.1539306640625</v>
      </c>
      <c r="I211">
        <v>2550.232177734375</v>
      </c>
    </row>
    <row r="212" spans="1:9" x14ac:dyDescent="0.3">
      <c r="A212" s="54">
        <v>45502</v>
      </c>
      <c r="B212">
        <v>11626.3310546875</v>
      </c>
      <c r="C212">
        <v>1295.8466796875</v>
      </c>
      <c r="D212">
        <v>383.4227294921875</v>
      </c>
      <c r="E212">
        <v>691.6748046875</v>
      </c>
      <c r="F212">
        <v>673.45880126953125</v>
      </c>
      <c r="G212">
        <v>838.90411376953125</v>
      </c>
      <c r="H212">
        <v>560.35357666015625</v>
      </c>
      <c r="I212">
        <v>2515.73583984375</v>
      </c>
    </row>
    <row r="213" spans="1:9" x14ac:dyDescent="0.3">
      <c r="A213" s="54">
        <v>45503</v>
      </c>
      <c r="B213">
        <v>11532.3447265625</v>
      </c>
      <c r="C213">
        <v>1279.3486328125</v>
      </c>
      <c r="D213">
        <v>379.92343139648438</v>
      </c>
      <c r="E213">
        <v>713.261474609375</v>
      </c>
      <c r="F213">
        <v>648.4603271484375</v>
      </c>
      <c r="G213">
        <v>865.90106201171875</v>
      </c>
      <c r="H213">
        <v>554.55401611328125</v>
      </c>
      <c r="I213">
        <v>2481.7392578125</v>
      </c>
    </row>
    <row r="214" spans="1:9" x14ac:dyDescent="0.3">
      <c r="A214" s="54">
        <v>45504</v>
      </c>
      <c r="B214">
        <v>11204.3916015625</v>
      </c>
      <c r="C214">
        <v>1268.849975585938</v>
      </c>
      <c r="D214">
        <v>370.42535400390619</v>
      </c>
      <c r="E214">
        <v>705.76611328125</v>
      </c>
      <c r="F214">
        <v>648.4603271484375</v>
      </c>
      <c r="G214">
        <v>854.90228271484375</v>
      </c>
      <c r="H214">
        <v>555.15399169921875</v>
      </c>
      <c r="I214">
        <v>2490.238525390625</v>
      </c>
    </row>
    <row r="215" spans="1:9" x14ac:dyDescent="0.3">
      <c r="A215" s="54">
        <v>45505</v>
      </c>
      <c r="B215">
        <v>11040.4150390625</v>
      </c>
      <c r="C215">
        <v>1249.852172851562</v>
      </c>
      <c r="D215">
        <v>374.9244384765625</v>
      </c>
      <c r="E215">
        <v>711.2626953125</v>
      </c>
      <c r="F215">
        <v>613.96240234375</v>
      </c>
      <c r="G215">
        <v>746.9146728515625</v>
      </c>
      <c r="H215">
        <v>535.35565185546875</v>
      </c>
      <c r="I215">
        <v>2578.229248046875</v>
      </c>
    </row>
    <row r="216" spans="1:9" x14ac:dyDescent="0.3">
      <c r="A216" s="54">
        <v>45506</v>
      </c>
      <c r="B216">
        <v>11020.41796875</v>
      </c>
      <c r="C216">
        <v>1268.849975585938</v>
      </c>
      <c r="D216">
        <v>382.42294311523438</v>
      </c>
      <c r="E216">
        <v>709.1640625</v>
      </c>
      <c r="F216">
        <v>607.9627685546875</v>
      </c>
      <c r="G216">
        <v>742.91510009765625</v>
      </c>
      <c r="H216">
        <v>548.7545166015625</v>
      </c>
      <c r="I216">
        <v>2578.729248046875</v>
      </c>
    </row>
    <row r="217" spans="1:9" x14ac:dyDescent="0.3">
      <c r="A217" s="54">
        <v>45507</v>
      </c>
      <c r="B217">
        <v>11040.4150390625</v>
      </c>
      <c r="C217">
        <v>1244.352783203125</v>
      </c>
      <c r="D217">
        <v>385.9222412109375</v>
      </c>
      <c r="E217">
        <v>717.259033203125</v>
      </c>
      <c r="F217">
        <v>604.4630126953125</v>
      </c>
      <c r="G217">
        <v>743.91497802734375</v>
      </c>
      <c r="H217">
        <v>549.554443359375</v>
      </c>
      <c r="I217">
        <v>2593.7275390625</v>
      </c>
    </row>
    <row r="218" spans="1:9" x14ac:dyDescent="0.3">
      <c r="A218" s="54">
        <v>45508</v>
      </c>
      <c r="B218">
        <v>10112.548828125</v>
      </c>
      <c r="C218">
        <v>1279.8486328125</v>
      </c>
      <c r="D218">
        <v>385.42233276367188</v>
      </c>
      <c r="E218">
        <v>721.9561767578125</v>
      </c>
      <c r="F218">
        <v>597.96337890625</v>
      </c>
      <c r="G218">
        <v>740.91534423828125</v>
      </c>
      <c r="H218">
        <v>559.95361328125</v>
      </c>
      <c r="I218">
        <v>2608.22607421875</v>
      </c>
    </row>
    <row r="219" spans="1:9" x14ac:dyDescent="0.3">
      <c r="A219" s="54">
        <v>45509</v>
      </c>
      <c r="B219">
        <v>9920.576171875</v>
      </c>
      <c r="C219">
        <v>1342.841186523438</v>
      </c>
      <c r="D219">
        <v>373.92465209960938</v>
      </c>
      <c r="E219">
        <v>723.75506591796875</v>
      </c>
      <c r="F219">
        <v>620.4620361328125</v>
      </c>
      <c r="G219">
        <v>768.912109375</v>
      </c>
      <c r="H219">
        <v>573.95245361328125</v>
      </c>
      <c r="I219">
        <v>2592.227783203125</v>
      </c>
    </row>
    <row r="220" spans="1:9" x14ac:dyDescent="0.3">
      <c r="A220" s="54">
        <v>45510</v>
      </c>
      <c r="B220">
        <v>9723.6044921875</v>
      </c>
      <c r="C220">
        <v>1381.836547851562</v>
      </c>
      <c r="D220">
        <v>377.4239501953125</v>
      </c>
      <c r="E220">
        <v>715.23760986328125</v>
      </c>
      <c r="F220">
        <v>627.46160888671875</v>
      </c>
      <c r="G220">
        <v>795.9090576171875</v>
      </c>
      <c r="H220">
        <v>552.75421142578125</v>
      </c>
      <c r="I220">
        <v>2599.22705078125</v>
      </c>
    </row>
    <row r="221" spans="1:9" x14ac:dyDescent="0.3">
      <c r="A221" s="54">
        <v>45511</v>
      </c>
      <c r="B221">
        <v>9901.5791015625</v>
      </c>
      <c r="C221">
        <v>1377.337158203125</v>
      </c>
      <c r="D221">
        <v>372.42495727539063</v>
      </c>
      <c r="E221">
        <v>689.650634765625</v>
      </c>
      <c r="F221">
        <v>623.46185302734375</v>
      </c>
      <c r="G221">
        <v>794.9091796875</v>
      </c>
      <c r="H221">
        <v>553.1541748046875</v>
      </c>
      <c r="I221">
        <v>2564.230712890625</v>
      </c>
    </row>
    <row r="222" spans="1:9" x14ac:dyDescent="0.3">
      <c r="A222" s="54">
        <v>45512</v>
      </c>
      <c r="B222">
        <v>9983.56640625</v>
      </c>
      <c r="C222">
        <v>1393.335205078125</v>
      </c>
      <c r="D222">
        <v>371.4251708984375</v>
      </c>
      <c r="E222">
        <v>698.84600830078125</v>
      </c>
      <c r="F222">
        <v>624.4617919921875</v>
      </c>
      <c r="G222">
        <v>843.903564453125</v>
      </c>
      <c r="H222">
        <v>571.95263671875</v>
      </c>
      <c r="I222">
        <v>2549.732177734375</v>
      </c>
    </row>
    <row r="223" spans="1:9" x14ac:dyDescent="0.3">
      <c r="A223" s="54">
        <v>45513</v>
      </c>
      <c r="B223">
        <v>9988.56640625</v>
      </c>
      <c r="C223">
        <v>1381.336669921875</v>
      </c>
      <c r="D223">
        <v>363.92666625976563</v>
      </c>
      <c r="E223">
        <v>693.54864501953125</v>
      </c>
      <c r="F223">
        <v>605.962890625</v>
      </c>
      <c r="G223">
        <v>876.8997802734375</v>
      </c>
      <c r="H223">
        <v>557.95379638671875</v>
      </c>
      <c r="I223">
        <v>2517.735595703125</v>
      </c>
    </row>
    <row r="224" spans="1:9" x14ac:dyDescent="0.3">
      <c r="A224" s="54">
        <v>45514</v>
      </c>
      <c r="B224">
        <v>10142.5439453125</v>
      </c>
      <c r="C224">
        <v>1344.341064453125</v>
      </c>
      <c r="D224">
        <v>367.42596435546881</v>
      </c>
      <c r="E224">
        <v>700.44512939453125</v>
      </c>
      <c r="F224">
        <v>612.96246337890625</v>
      </c>
      <c r="G224">
        <v>886.89862060546875</v>
      </c>
      <c r="H224">
        <v>557.55377197265625</v>
      </c>
      <c r="I224">
        <v>2524.73486328125</v>
      </c>
    </row>
    <row r="225" spans="1:9" x14ac:dyDescent="0.3">
      <c r="A225" s="54">
        <v>45515</v>
      </c>
      <c r="B225">
        <v>10290.5224609375</v>
      </c>
      <c r="C225">
        <v>1314.844482421875</v>
      </c>
      <c r="D225">
        <v>371.4251708984375</v>
      </c>
      <c r="E225">
        <v>705.8424072265625</v>
      </c>
      <c r="F225">
        <v>623.46185302734375</v>
      </c>
      <c r="G225">
        <v>875.89990234375</v>
      </c>
      <c r="H225">
        <v>545.15484619140625</v>
      </c>
      <c r="I225">
        <v>2531.234130859375</v>
      </c>
    </row>
    <row r="226" spans="1:9" x14ac:dyDescent="0.3">
      <c r="A226" s="54">
        <v>45516</v>
      </c>
      <c r="B226">
        <v>9976.568359375</v>
      </c>
      <c r="C226">
        <v>1286.847778320312</v>
      </c>
      <c r="D226">
        <v>378.92364501953119</v>
      </c>
      <c r="E226">
        <v>716.43707275390625</v>
      </c>
      <c r="F226">
        <v>625.961669921875</v>
      </c>
      <c r="G226">
        <v>848.90301513671875</v>
      </c>
      <c r="H226">
        <v>538.75537109375</v>
      </c>
      <c r="I226">
        <v>2560.73095703125</v>
      </c>
    </row>
    <row r="227" spans="1:9" x14ac:dyDescent="0.3">
      <c r="A227" s="54">
        <v>45517</v>
      </c>
      <c r="B227">
        <v>9913.5771484375</v>
      </c>
      <c r="C227">
        <v>1295.8466796875</v>
      </c>
      <c r="D227">
        <v>384.42254638671881</v>
      </c>
      <c r="E227">
        <v>727.43145751953125</v>
      </c>
      <c r="F227">
        <v>619.9620361328125</v>
      </c>
      <c r="G227">
        <v>829.9051513671875</v>
      </c>
      <c r="H227">
        <v>539.15533447265625</v>
      </c>
      <c r="I227">
        <v>2588.72802734375</v>
      </c>
    </row>
    <row r="228" spans="1:9" x14ac:dyDescent="0.3">
      <c r="A228" s="54">
        <v>45518</v>
      </c>
      <c r="B228">
        <v>10022.5615234375</v>
      </c>
      <c r="C228">
        <v>1312.344848632812</v>
      </c>
      <c r="D228">
        <v>380.42333984375</v>
      </c>
      <c r="E228">
        <v>723.9332275390625</v>
      </c>
      <c r="F228">
        <v>613.96240234375</v>
      </c>
      <c r="G228">
        <v>831.9049072265625</v>
      </c>
      <c r="H228">
        <v>527.5562744140625</v>
      </c>
      <c r="I228">
        <v>2572.229736328125</v>
      </c>
    </row>
    <row r="229" spans="1:9" x14ac:dyDescent="0.3">
      <c r="A229" s="54">
        <v>45519</v>
      </c>
      <c r="B229">
        <v>9967.5693359375</v>
      </c>
      <c r="C229">
        <v>1299.846313476562</v>
      </c>
      <c r="D229">
        <v>374.424560546875</v>
      </c>
      <c r="E229">
        <v>722.1341552734375</v>
      </c>
      <c r="F229">
        <v>603.46307373046875</v>
      </c>
      <c r="G229">
        <v>813.906982421875</v>
      </c>
      <c r="H229">
        <v>526.15643310546875</v>
      </c>
      <c r="I229">
        <v>2550.732177734375</v>
      </c>
    </row>
    <row r="230" spans="1:9" x14ac:dyDescent="0.3">
      <c r="A230" s="54">
        <v>45520</v>
      </c>
      <c r="B230">
        <v>10060.5556640625</v>
      </c>
      <c r="C230">
        <v>1324.84326171875</v>
      </c>
      <c r="D230">
        <v>373.42474365234381</v>
      </c>
      <c r="E230">
        <v>726.531982421875</v>
      </c>
      <c r="F230">
        <v>614.46240234375</v>
      </c>
      <c r="G230">
        <v>820</v>
      </c>
      <c r="H230">
        <v>540.75518798828125</v>
      </c>
      <c r="I230">
        <v>2596.727294921875</v>
      </c>
    </row>
    <row r="231" spans="1:9" x14ac:dyDescent="0.3">
      <c r="A231" s="54">
        <v>45521</v>
      </c>
      <c r="B231">
        <v>10472.4970703125</v>
      </c>
      <c r="C231">
        <v>1333.34228515625</v>
      </c>
      <c r="D231">
        <v>366.42617797851563</v>
      </c>
      <c r="E231">
        <v>724.03326416015625</v>
      </c>
      <c r="F231">
        <v>615.9622802734375</v>
      </c>
      <c r="G231">
        <v>831</v>
      </c>
      <c r="H231">
        <v>545.55474853515625</v>
      </c>
      <c r="I231">
        <v>2602.7265625</v>
      </c>
    </row>
    <row r="232" spans="1:9" x14ac:dyDescent="0.3">
      <c r="A232" s="54">
        <v>45522</v>
      </c>
      <c r="B232">
        <v>10472.4970703125</v>
      </c>
      <c r="C232">
        <v>1297.346557617188</v>
      </c>
      <c r="D232">
        <v>368.42575073242188</v>
      </c>
      <c r="E232">
        <v>733.3284912109375</v>
      </c>
      <c r="F232">
        <v>627.46160888671875</v>
      </c>
      <c r="G232">
        <v>827</v>
      </c>
      <c r="H232">
        <v>542.55499267578125</v>
      </c>
      <c r="I232">
        <v>2573.729736328125</v>
      </c>
    </row>
    <row r="233" spans="1:9" x14ac:dyDescent="0.3">
      <c r="A233" s="54">
        <v>45523</v>
      </c>
      <c r="B233">
        <v>10490.494140625</v>
      </c>
      <c r="C233">
        <v>1297.846557617188</v>
      </c>
      <c r="D233">
        <v>365.92626953125</v>
      </c>
      <c r="E233">
        <v>732.22900390625</v>
      </c>
      <c r="F233">
        <v>626.96160888671875</v>
      </c>
      <c r="G233">
        <v>817</v>
      </c>
      <c r="H233">
        <v>541.955078125</v>
      </c>
      <c r="I233">
        <v>2554.231689453125</v>
      </c>
    </row>
    <row r="234" spans="1:9" x14ac:dyDescent="0.3">
      <c r="A234" s="54">
        <v>45524</v>
      </c>
      <c r="B234">
        <v>10530.48828125</v>
      </c>
      <c r="C234">
        <v>1285.348022460938</v>
      </c>
      <c r="D234">
        <v>365.92626953125</v>
      </c>
      <c r="E234">
        <v>731.5294189453125</v>
      </c>
      <c r="F234">
        <v>626.461669921875</v>
      </c>
      <c r="G234">
        <v>769</v>
      </c>
      <c r="H234">
        <v>539.5552978515625</v>
      </c>
      <c r="I234">
        <v>2537.7333984375</v>
      </c>
    </row>
    <row r="235" spans="1:9" x14ac:dyDescent="0.3">
      <c r="A235" s="54">
        <v>45525</v>
      </c>
      <c r="B235">
        <v>10592.4794921875</v>
      </c>
      <c r="C235">
        <v>1289.847412109375</v>
      </c>
      <c r="D235">
        <v>361.92706298828119</v>
      </c>
      <c r="E235">
        <v>731.5294189453125</v>
      </c>
      <c r="F235">
        <v>634.96112060546875</v>
      </c>
      <c r="G235">
        <v>778</v>
      </c>
      <c r="H235">
        <v>545.55474853515625</v>
      </c>
      <c r="I235">
        <v>2531.234130859375</v>
      </c>
    </row>
    <row r="236" spans="1:9" x14ac:dyDescent="0.3">
      <c r="A236" s="54">
        <v>45526</v>
      </c>
      <c r="B236">
        <v>10610.4765625</v>
      </c>
      <c r="C236">
        <v>1226.854858398438</v>
      </c>
      <c r="D236">
        <v>364.42657470703119</v>
      </c>
      <c r="E236">
        <v>732.32904052734375</v>
      </c>
      <c r="F236">
        <v>641.960693359375</v>
      </c>
      <c r="G236">
        <v>776</v>
      </c>
      <c r="H236">
        <v>558.5537109375</v>
      </c>
      <c r="I236">
        <v>2531.234130859375</v>
      </c>
    </row>
    <row r="237" spans="1:9" x14ac:dyDescent="0.3">
      <c r="A237" s="54">
        <v>45527</v>
      </c>
      <c r="B237">
        <v>10552.4853515625</v>
      </c>
      <c r="C237">
        <v>1254.8515625</v>
      </c>
      <c r="D237">
        <v>365.42636108398438</v>
      </c>
      <c r="E237">
        <v>737.52642822265625</v>
      </c>
      <c r="F237">
        <v>636.4610595703125</v>
      </c>
      <c r="G237">
        <v>769</v>
      </c>
      <c r="H237">
        <v>572.9525146484375</v>
      </c>
      <c r="I237">
        <v>2513.736083984375</v>
      </c>
    </row>
    <row r="238" spans="1:9" x14ac:dyDescent="0.3">
      <c r="A238" s="54">
        <v>45528</v>
      </c>
      <c r="B238">
        <v>10788.451171875</v>
      </c>
      <c r="C238">
        <v>1259.35107421875</v>
      </c>
      <c r="D238">
        <v>359.92745971679688</v>
      </c>
      <c r="E238">
        <v>743.32342529296875</v>
      </c>
      <c r="F238">
        <v>639.9608154296875</v>
      </c>
      <c r="G238">
        <v>763</v>
      </c>
      <c r="H238">
        <v>591.35101318359375</v>
      </c>
      <c r="I238">
        <v>2555.7314453125</v>
      </c>
    </row>
    <row r="239" spans="1:9" x14ac:dyDescent="0.3">
      <c r="A239" s="54">
        <v>45529</v>
      </c>
      <c r="B239">
        <v>10478.49609375</v>
      </c>
      <c r="C239">
        <v>1260.350952148438</v>
      </c>
      <c r="D239">
        <v>372.42495727539063</v>
      </c>
      <c r="E239">
        <v>743.82318115234375</v>
      </c>
      <c r="F239">
        <v>620.4620361328125</v>
      </c>
      <c r="G239">
        <v>805</v>
      </c>
      <c r="H239">
        <v>594.750732421875</v>
      </c>
      <c r="I239">
        <v>2530.234130859375</v>
      </c>
    </row>
    <row r="240" spans="1:9" x14ac:dyDescent="0.3">
      <c r="A240" s="54">
        <v>45530</v>
      </c>
      <c r="B240">
        <v>10616.4755859375</v>
      </c>
      <c r="C240">
        <v>1246.8525390625</v>
      </c>
      <c r="D240">
        <v>389.92141723632813</v>
      </c>
      <c r="E240">
        <v>750.91961669921875</v>
      </c>
      <c r="F240">
        <v>613.96240234375</v>
      </c>
      <c r="G240">
        <v>803</v>
      </c>
      <c r="H240">
        <v>588.55120849609375</v>
      </c>
      <c r="I240">
        <v>2493.738037109375</v>
      </c>
    </row>
    <row r="241" spans="1:9" x14ac:dyDescent="0.3">
      <c r="A241" s="54">
        <v>45531</v>
      </c>
      <c r="B241">
        <v>10652.470703125</v>
      </c>
      <c r="C241">
        <v>1229.354614257812</v>
      </c>
      <c r="D241">
        <v>387.92184448242188</v>
      </c>
      <c r="E241">
        <v>743.22344970703125</v>
      </c>
      <c r="F241">
        <v>616.4622802734375</v>
      </c>
      <c r="G241">
        <v>814</v>
      </c>
      <c r="H241">
        <v>586.3514404296875</v>
      </c>
      <c r="I241">
        <v>2477.73974609375</v>
      </c>
    </row>
    <row r="242" spans="1:9" x14ac:dyDescent="0.3">
      <c r="A242" s="54">
        <v>45532</v>
      </c>
      <c r="B242">
        <v>10700.4638671875</v>
      </c>
      <c r="C242">
        <v>1198.858154296875</v>
      </c>
      <c r="D242">
        <v>383.92263793945313</v>
      </c>
      <c r="E242">
        <v>749.72015380859375</v>
      </c>
      <c r="F242">
        <v>616.4622802734375</v>
      </c>
      <c r="G242">
        <v>813</v>
      </c>
      <c r="H242">
        <v>582.35174560546875</v>
      </c>
      <c r="I242">
        <v>2536.233642578125</v>
      </c>
    </row>
    <row r="243" spans="1:9" x14ac:dyDescent="0.3">
      <c r="A243" s="54">
        <v>45533</v>
      </c>
      <c r="B243">
        <v>10510.4912109375</v>
      </c>
      <c r="C243">
        <v>1178.860595703125</v>
      </c>
      <c r="D243">
        <v>378.42373657226563</v>
      </c>
      <c r="E243">
        <v>749.6202392578125</v>
      </c>
      <c r="F243">
        <v>611.9625244140625</v>
      </c>
      <c r="G243">
        <v>803</v>
      </c>
      <c r="H243">
        <v>565.75311279296875</v>
      </c>
      <c r="I243">
        <v>2522.235107421875</v>
      </c>
    </row>
    <row r="244" spans="1:9" x14ac:dyDescent="0.3">
      <c r="A244" s="54">
        <v>45534</v>
      </c>
      <c r="B244">
        <v>10536.4873046875</v>
      </c>
      <c r="C244">
        <v>1197.858276367188</v>
      </c>
      <c r="D244">
        <v>381.92303466796881</v>
      </c>
      <c r="E244">
        <v>755.51727294921875</v>
      </c>
      <c r="F244">
        <v>610.462646484375</v>
      </c>
      <c r="G244">
        <v>839</v>
      </c>
      <c r="H244">
        <v>576.95220947265625</v>
      </c>
      <c r="I244">
        <v>2492.23828125</v>
      </c>
    </row>
    <row r="245" spans="1:9" x14ac:dyDescent="0.3">
      <c r="A245" s="54">
        <v>45535</v>
      </c>
      <c r="B245">
        <v>10566.4833984375</v>
      </c>
      <c r="C245">
        <v>1214.356323242188</v>
      </c>
      <c r="D245">
        <v>383.92263793945313</v>
      </c>
      <c r="E245">
        <v>760.71453857421875</v>
      </c>
      <c r="F245">
        <v>604.96295166015625</v>
      </c>
      <c r="G245">
        <v>828</v>
      </c>
      <c r="H245">
        <v>575.35235595703125</v>
      </c>
      <c r="I245">
        <v>2504.73681640625</v>
      </c>
    </row>
    <row r="246" spans="1:9" x14ac:dyDescent="0.3">
      <c r="A246" s="54">
        <v>45536</v>
      </c>
      <c r="B246">
        <v>10466.4970703125</v>
      </c>
      <c r="C246">
        <v>1198.858154296875</v>
      </c>
      <c r="D246">
        <v>386.92202758789063</v>
      </c>
      <c r="E246">
        <v>765.81207275390625</v>
      </c>
      <c r="F246">
        <v>600.96319580078125</v>
      </c>
      <c r="G246">
        <v>813</v>
      </c>
      <c r="H246">
        <v>572.55255126953125</v>
      </c>
      <c r="I246">
        <v>2498.237548828125</v>
      </c>
    </row>
    <row r="247" spans="1:9" x14ac:dyDescent="0.3">
      <c r="A247" s="54">
        <v>45537</v>
      </c>
      <c r="B247">
        <v>10522.4892578125</v>
      </c>
      <c r="C247">
        <v>1196.8583984375</v>
      </c>
      <c r="D247">
        <v>388.42172241210938</v>
      </c>
      <c r="E247">
        <v>761.11444091796875</v>
      </c>
      <c r="F247">
        <v>604.96295166015625</v>
      </c>
      <c r="G247">
        <v>811</v>
      </c>
      <c r="H247">
        <v>583.75164794921875</v>
      </c>
      <c r="I247">
        <v>2458.24169921875</v>
      </c>
    </row>
    <row r="248" spans="1:9" x14ac:dyDescent="0.3">
      <c r="A248" s="54">
        <v>45538</v>
      </c>
      <c r="B248">
        <v>10504.4921875</v>
      </c>
      <c r="C248">
        <v>1169.861694335938</v>
      </c>
      <c r="D248">
        <v>372.42495727539063</v>
      </c>
      <c r="E248">
        <v>757.31634521484375</v>
      </c>
      <c r="F248">
        <v>599.9632568359375</v>
      </c>
      <c r="G248">
        <v>801</v>
      </c>
      <c r="H248">
        <v>580.95184326171875</v>
      </c>
      <c r="I248">
        <v>2413.24658203125</v>
      </c>
    </row>
    <row r="249" spans="1:9" x14ac:dyDescent="0.3">
      <c r="A249" s="54">
        <v>45539</v>
      </c>
      <c r="B249">
        <v>10350.5146484375</v>
      </c>
      <c r="C249">
        <v>1173.361206054688</v>
      </c>
      <c r="D249">
        <v>372.92486572265619</v>
      </c>
      <c r="E249">
        <v>767.51116943359375</v>
      </c>
      <c r="F249">
        <v>601.46319580078125</v>
      </c>
      <c r="G249">
        <v>796</v>
      </c>
      <c r="H249">
        <v>586.7513427734375</v>
      </c>
      <c r="I249">
        <v>2418.745849609375</v>
      </c>
    </row>
    <row r="250" spans="1:9" x14ac:dyDescent="0.3">
      <c r="A250" s="54">
        <v>45540</v>
      </c>
      <c r="B250">
        <v>10242.529296875</v>
      </c>
      <c r="C250">
        <v>1165.862060546875</v>
      </c>
      <c r="D250">
        <v>361.92706298828119</v>
      </c>
      <c r="E250">
        <v>764.71258544921875</v>
      </c>
      <c r="F250">
        <v>606.96282958984375</v>
      </c>
      <c r="G250">
        <v>780</v>
      </c>
      <c r="H250">
        <v>579.55194091796875</v>
      </c>
      <c r="I250">
        <v>2405.247314453125</v>
      </c>
    </row>
    <row r="251" spans="1:9" x14ac:dyDescent="0.3">
      <c r="A251" s="54">
        <v>45541</v>
      </c>
      <c r="B251">
        <v>10254.5283203125</v>
      </c>
      <c r="C251">
        <v>1155.86328125</v>
      </c>
      <c r="D251">
        <v>364.42657470703119</v>
      </c>
      <c r="E251">
        <v>760.41473388671875</v>
      </c>
      <c r="F251">
        <v>607.46282958984375</v>
      </c>
      <c r="G251">
        <v>772</v>
      </c>
      <c r="H251">
        <v>575.35235595703125</v>
      </c>
      <c r="I251">
        <v>2394.24853515625</v>
      </c>
    </row>
    <row r="252" spans="1:9" x14ac:dyDescent="0.3">
      <c r="A252" s="54">
        <v>45542</v>
      </c>
      <c r="B252">
        <v>10420.50390625</v>
      </c>
      <c r="C252">
        <v>1157.363159179688</v>
      </c>
      <c r="D252">
        <v>350.92929077148438</v>
      </c>
      <c r="E252">
        <v>764.71258544921875</v>
      </c>
      <c r="F252">
        <v>602.96307373046875</v>
      </c>
      <c r="G252">
        <v>768</v>
      </c>
      <c r="H252">
        <v>575.55230712890625</v>
      </c>
      <c r="I252">
        <v>2408.7470703125</v>
      </c>
    </row>
    <row r="253" spans="1:9" x14ac:dyDescent="0.3">
      <c r="A253" s="54">
        <v>45543</v>
      </c>
      <c r="B253">
        <v>10434.501953125</v>
      </c>
      <c r="C253">
        <v>1158.363037109375</v>
      </c>
      <c r="D253">
        <v>358.42776489257813</v>
      </c>
      <c r="E253">
        <v>771.60906982421875</v>
      </c>
      <c r="F253">
        <v>610.462646484375</v>
      </c>
      <c r="G253">
        <v>774</v>
      </c>
      <c r="H253">
        <v>575.55230712890625</v>
      </c>
      <c r="I253">
        <v>2428.744873046875</v>
      </c>
    </row>
    <row r="254" spans="1:9" x14ac:dyDescent="0.3">
      <c r="A254" s="54">
        <v>45544</v>
      </c>
      <c r="B254">
        <v>10458.4990234375</v>
      </c>
      <c r="C254">
        <v>1155.363403320312</v>
      </c>
      <c r="D254">
        <v>359.42758178710938</v>
      </c>
      <c r="E254">
        <v>776.70648193359375</v>
      </c>
      <c r="F254">
        <v>599.9632568359375</v>
      </c>
      <c r="G254">
        <v>785</v>
      </c>
      <c r="H254">
        <v>577.95208740234375</v>
      </c>
      <c r="I254">
        <v>2440.24365234375</v>
      </c>
    </row>
    <row r="255" spans="1:9" x14ac:dyDescent="0.3">
      <c r="A255" s="54">
        <v>45545</v>
      </c>
      <c r="B255">
        <v>10406.505859375</v>
      </c>
      <c r="C255">
        <v>1144.864624023438</v>
      </c>
      <c r="D255">
        <v>364.42657470703119</v>
      </c>
      <c r="E255">
        <v>781.30413818359375</v>
      </c>
      <c r="F255">
        <v>598.96331787109375</v>
      </c>
      <c r="G255">
        <v>778</v>
      </c>
      <c r="H255">
        <v>570.352783203125</v>
      </c>
      <c r="I255">
        <v>2441.74365234375</v>
      </c>
    </row>
  </sheetData>
  <mergeCells count="1">
    <mergeCell ref="B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01EF7-EC5E-4817-A3A4-24A138074E23}">
  <sheetPr>
    <tabColor theme="2" tint="-9.9978637043366805E-2"/>
  </sheetPr>
  <dimension ref="A1:S26"/>
  <sheetViews>
    <sheetView workbookViewId="0">
      <selection activeCell="F29" sqref="F29"/>
    </sheetView>
  </sheetViews>
  <sheetFormatPr defaultRowHeight="14.4" x14ac:dyDescent="0.3"/>
  <cols>
    <col min="1" max="1" width="18.109375" bestFit="1" customWidth="1"/>
    <col min="11" max="11" width="14.44140625" bestFit="1" customWidth="1"/>
  </cols>
  <sheetData>
    <row r="1" spans="1:19" x14ac:dyDescent="0.3">
      <c r="A1" s="4" t="s">
        <v>1</v>
      </c>
      <c r="B1" s="4" t="s">
        <v>31</v>
      </c>
      <c r="C1" s="4" t="s">
        <v>33</v>
      </c>
      <c r="D1" s="4" t="s">
        <v>32</v>
      </c>
      <c r="E1" s="4" t="s">
        <v>35</v>
      </c>
      <c r="F1" s="4" t="s">
        <v>36</v>
      </c>
      <c r="G1" s="4" t="s">
        <v>34</v>
      </c>
      <c r="H1" s="4" t="s">
        <v>37</v>
      </c>
      <c r="I1" s="4" t="s">
        <v>30</v>
      </c>
      <c r="K1" s="46" t="s">
        <v>100</v>
      </c>
      <c r="L1" s="4" t="s">
        <v>31</v>
      </c>
      <c r="M1" s="4" t="s">
        <v>33</v>
      </c>
      <c r="N1" s="4" t="s">
        <v>32</v>
      </c>
      <c r="O1" s="4" t="s">
        <v>35</v>
      </c>
      <c r="P1" s="4" t="s">
        <v>36</v>
      </c>
      <c r="Q1" s="4" t="s">
        <v>34</v>
      </c>
      <c r="R1" s="4" t="s">
        <v>37</v>
      </c>
      <c r="S1" s="4" t="s">
        <v>30</v>
      </c>
    </row>
    <row r="2" spans="1:19" x14ac:dyDescent="0.3">
      <c r="A2" s="54">
        <v>44926</v>
      </c>
      <c r="B2">
        <v>855.46771240234295</v>
      </c>
      <c r="C2">
        <v>514.86859130859295</v>
      </c>
      <c r="D2">
        <v>248.33332824707</v>
      </c>
      <c r="E2">
        <v>1542.14245605468</v>
      </c>
      <c r="F2">
        <v>93.192276000976506</v>
      </c>
      <c r="G2">
        <v>444.09725952148398</v>
      </c>
      <c r="H2">
        <v>2324.14794921875</v>
      </c>
      <c r="I2">
        <v>11211.6640625</v>
      </c>
      <c r="K2" t="s">
        <v>101</v>
      </c>
      <c r="L2" s="2">
        <f>(B3-B2)/B2</f>
        <v>9.3450455811861725E-4</v>
      </c>
      <c r="M2" s="2">
        <f t="shared" ref="M2:S17" si="0">(C3-C2)/C2</f>
        <v>0.15648642711781321</v>
      </c>
      <c r="N2" s="2">
        <f t="shared" si="0"/>
        <v>0.13682101741142708</v>
      </c>
      <c r="O2" s="2">
        <f t="shared" si="0"/>
        <v>-4.5366224998177031E-2</v>
      </c>
      <c r="P2" s="2">
        <f t="shared" si="0"/>
        <v>0.13454938387533111</v>
      </c>
      <c r="Q2" s="2">
        <f t="shared" si="0"/>
        <v>2.2512367391853368E-2</v>
      </c>
      <c r="R2" s="2">
        <f t="shared" si="0"/>
        <v>2.0636342913807247E-2</v>
      </c>
      <c r="S2" s="2">
        <f t="shared" si="0"/>
        <v>-5.5981389359435245E-2</v>
      </c>
    </row>
    <row r="3" spans="1:19" x14ac:dyDescent="0.3">
      <c r="A3" s="54">
        <v>44957</v>
      </c>
      <c r="B3">
        <v>856.26715087890625</v>
      </c>
      <c r="C3">
        <v>595.43853759765625</v>
      </c>
      <c r="D3">
        <v>282.310546875</v>
      </c>
      <c r="E3">
        <v>1472.181274414062</v>
      </c>
      <c r="F3">
        <v>105.7312393188477</v>
      </c>
      <c r="G3">
        <v>454.09494018554688</v>
      </c>
      <c r="H3">
        <v>2372.10986328125</v>
      </c>
      <c r="I3">
        <v>10584.01953125</v>
      </c>
      <c r="K3" t="s">
        <v>102</v>
      </c>
      <c r="L3" s="2">
        <f t="shared" ref="L3:L25" si="1">(B4-B3)/B3</f>
        <v>4.8085900993799953E-2</v>
      </c>
      <c r="M3" s="2">
        <f t="shared" si="0"/>
        <v>6.5727451690889338E-2</v>
      </c>
      <c r="N3" s="2">
        <f t="shared" si="0"/>
        <v>0.15274325806161509</v>
      </c>
      <c r="O3" s="2">
        <f t="shared" si="0"/>
        <v>-5.5668651087647111E-2</v>
      </c>
      <c r="P3" s="2">
        <f t="shared" si="0"/>
        <v>0.37072065652576874</v>
      </c>
      <c r="Q3" s="2">
        <f t="shared" si="0"/>
        <v>0.23844117888009522</v>
      </c>
      <c r="R3" s="2">
        <f t="shared" si="0"/>
        <v>6.4337029374355842E-2</v>
      </c>
      <c r="S3" s="2">
        <f t="shared" si="0"/>
        <v>2.7529803370278525E-2</v>
      </c>
    </row>
    <row r="4" spans="1:19" x14ac:dyDescent="0.3">
      <c r="A4" s="54">
        <v>44985</v>
      </c>
      <c r="B4">
        <v>897.4415283203125</v>
      </c>
      <c r="C4">
        <v>634.5751953125</v>
      </c>
      <c r="D4">
        <v>325.43157958984381</v>
      </c>
      <c r="E4">
        <v>1390.226928710938</v>
      </c>
      <c r="F4">
        <v>144.92799377441409</v>
      </c>
      <c r="G4">
        <v>562.369873046875</v>
      </c>
      <c r="H4">
        <v>2524.724365234375</v>
      </c>
      <c r="I4">
        <v>10875.3955078125</v>
      </c>
      <c r="K4" t="s">
        <v>103</v>
      </c>
      <c r="L4" s="2">
        <f t="shared" si="1"/>
        <v>9.4209395986665112E-2</v>
      </c>
      <c r="M4" s="2">
        <f t="shared" si="0"/>
        <v>-0.13489729611191051</v>
      </c>
      <c r="N4" s="2">
        <f t="shared" si="0"/>
        <v>-7.7844343946055702E-2</v>
      </c>
      <c r="O4" s="2">
        <f t="shared" si="0"/>
        <v>-6.4702510084742463E-3</v>
      </c>
      <c r="P4" s="2">
        <f t="shared" si="0"/>
        <v>2.8149607480563537E-2</v>
      </c>
      <c r="Q4" s="2">
        <f t="shared" si="0"/>
        <v>0.27111111207584049</v>
      </c>
      <c r="R4" s="2">
        <f t="shared" si="0"/>
        <v>-8.628542855128736E-2</v>
      </c>
      <c r="S4" s="2">
        <f t="shared" si="0"/>
        <v>3.2352900240248089E-2</v>
      </c>
    </row>
    <row r="5" spans="1:19" x14ac:dyDescent="0.3">
      <c r="A5" s="54">
        <v>45016</v>
      </c>
      <c r="B5">
        <v>981.98895263671875</v>
      </c>
      <c r="C5">
        <v>548.97271728515625</v>
      </c>
      <c r="D5">
        <v>300.09857177734381</v>
      </c>
      <c r="E5">
        <v>1381.231811523438</v>
      </c>
      <c r="F5">
        <v>149.0076599121094</v>
      </c>
      <c r="G5">
        <v>714.8345947265625</v>
      </c>
      <c r="H5">
        <v>2306.87744140625</v>
      </c>
      <c r="I5">
        <v>11227.24609375</v>
      </c>
      <c r="K5" t="s">
        <v>104</v>
      </c>
      <c r="L5" s="2">
        <f t="shared" si="1"/>
        <v>3.2123934832862952E-2</v>
      </c>
      <c r="M5" s="2">
        <f t="shared" si="0"/>
        <v>4.3842097205484896E-2</v>
      </c>
      <c r="N5" s="2">
        <f t="shared" si="0"/>
        <v>-6.2410625577736988E-2</v>
      </c>
      <c r="O5" s="2">
        <f t="shared" si="0"/>
        <v>-0.10274951478345079</v>
      </c>
      <c r="P5" s="2">
        <f t="shared" si="0"/>
        <v>2.1003821054940676E-2</v>
      </c>
      <c r="Q5" s="2">
        <f t="shared" si="0"/>
        <v>-2.7971669719130624E-3</v>
      </c>
      <c r="R5" s="2">
        <f t="shared" si="0"/>
        <v>6.2161695930879238E-2</v>
      </c>
      <c r="S5" s="2">
        <f t="shared" si="0"/>
        <v>4.5762175232892915E-2</v>
      </c>
    </row>
    <row r="6" spans="1:19" x14ac:dyDescent="0.3">
      <c r="A6" s="54">
        <v>45044</v>
      </c>
      <c r="B6">
        <v>1013.534301757812</v>
      </c>
      <c r="C6">
        <v>573.04083251953125</v>
      </c>
      <c r="D6">
        <v>281.36923217773438</v>
      </c>
      <c r="E6">
        <v>1239.310913085938</v>
      </c>
      <c r="F6">
        <v>152.13739013671881</v>
      </c>
      <c r="G6">
        <v>712.8350830078125</v>
      </c>
      <c r="H6">
        <v>2450.27685546875</v>
      </c>
      <c r="I6">
        <v>11741.029296875</v>
      </c>
      <c r="K6" t="s">
        <v>105</v>
      </c>
      <c r="L6" s="2">
        <f t="shared" si="1"/>
        <v>-8.4615349409776178E-2</v>
      </c>
      <c r="M6" s="2">
        <f t="shared" si="0"/>
        <v>2.9240147279160345E-2</v>
      </c>
      <c r="N6" s="2">
        <f t="shared" si="0"/>
        <v>-7.1048005147991186E-2</v>
      </c>
      <c r="O6" s="2">
        <f t="shared" si="0"/>
        <v>3.3870889101974049E-2</v>
      </c>
      <c r="P6" s="2">
        <f t="shared" si="0"/>
        <v>-5.8166229977385582E-2</v>
      </c>
      <c r="Q6" s="2">
        <f t="shared" si="0"/>
        <v>2.875172637594196E-2</v>
      </c>
      <c r="R6" s="2">
        <f t="shared" si="0"/>
        <v>-9.4325975998805933E-2</v>
      </c>
      <c r="S6" s="2">
        <f t="shared" si="0"/>
        <v>-7.3216636304944916E-3</v>
      </c>
    </row>
    <row r="7" spans="1:19" x14ac:dyDescent="0.3">
      <c r="A7" s="54">
        <v>45077</v>
      </c>
      <c r="B7">
        <v>927.77374267578125</v>
      </c>
      <c r="C7">
        <v>589.796630859375</v>
      </c>
      <c r="D7">
        <v>261.37850952148438</v>
      </c>
      <c r="E7">
        <v>1281.287475585938</v>
      </c>
      <c r="F7">
        <v>143.28813171386719</v>
      </c>
      <c r="G7">
        <v>733.330322265625</v>
      </c>
      <c r="H7">
        <v>2219.152099609375</v>
      </c>
      <c r="I7">
        <v>11655.0654296875</v>
      </c>
      <c r="K7" t="s">
        <v>106</v>
      </c>
      <c r="L7" s="2">
        <f t="shared" si="1"/>
        <v>-1.2928398762026216E-3</v>
      </c>
      <c r="M7" s="2">
        <f t="shared" si="0"/>
        <v>5.2836691838379475E-2</v>
      </c>
      <c r="N7" s="2">
        <f t="shared" si="0"/>
        <v>0.13575530969540509</v>
      </c>
      <c r="O7" s="2">
        <f t="shared" si="0"/>
        <v>-3.900152691799124E-2</v>
      </c>
      <c r="P7" s="2">
        <f t="shared" si="0"/>
        <v>5.4082351679580407E-2</v>
      </c>
      <c r="Q7" s="2">
        <f t="shared" si="0"/>
        <v>-8.3162850344622549E-2</v>
      </c>
      <c r="R7" s="2">
        <f t="shared" si="0"/>
        <v>5.4942617683613013E-2</v>
      </c>
      <c r="S7" s="2">
        <f t="shared" si="0"/>
        <v>-3.2933139066495282E-2</v>
      </c>
    </row>
    <row r="8" spans="1:19" x14ac:dyDescent="0.3">
      <c r="A8" s="54">
        <v>45107</v>
      </c>
      <c r="B8">
        <v>926.57427978515625</v>
      </c>
      <c r="C8">
        <v>620.95953369140625</v>
      </c>
      <c r="D8">
        <v>296.86203002929688</v>
      </c>
      <c r="E8">
        <v>1231.315307617188</v>
      </c>
      <c r="F8">
        <v>151.03749084472659</v>
      </c>
      <c r="G8">
        <v>672.344482421875</v>
      </c>
      <c r="H8">
        <v>2341.078125</v>
      </c>
      <c r="I8">
        <v>11271.2275390625</v>
      </c>
      <c r="K8" t="s">
        <v>107</v>
      </c>
      <c r="L8" s="2">
        <f t="shared" si="1"/>
        <v>4.7465274504770536E-3</v>
      </c>
      <c r="M8" s="2">
        <f t="shared" si="0"/>
        <v>3.9568888756522758E-2</v>
      </c>
      <c r="N8" s="2">
        <f t="shared" si="0"/>
        <v>6.0606060606060608E-2</v>
      </c>
      <c r="O8" s="2">
        <f t="shared" si="0"/>
        <v>6.3311699738324484E-2</v>
      </c>
      <c r="P8" s="2">
        <f t="shared" si="0"/>
        <v>0.22376692863174857</v>
      </c>
      <c r="Q8" s="2">
        <f t="shared" si="0"/>
        <v>5.2043938773887284E-3</v>
      </c>
      <c r="R8" s="2">
        <f t="shared" si="0"/>
        <v>1.0031957264614994E-2</v>
      </c>
      <c r="S8" s="2">
        <f t="shared" si="0"/>
        <v>-7.9815542495899876E-3</v>
      </c>
    </row>
    <row r="9" spans="1:19" x14ac:dyDescent="0.3">
      <c r="A9" s="54">
        <v>45138</v>
      </c>
      <c r="B9">
        <v>930.9722900390625</v>
      </c>
      <c r="C9">
        <v>645.53021240234375</v>
      </c>
      <c r="D9">
        <v>314.85366821289063</v>
      </c>
      <c r="E9">
        <v>1309.27197265625</v>
      </c>
      <c r="F9">
        <v>184.8346862792969</v>
      </c>
      <c r="G9">
        <v>675.8436279296875</v>
      </c>
      <c r="H9">
        <v>2364.563720703125</v>
      </c>
      <c r="I9">
        <v>11181.265625</v>
      </c>
      <c r="K9" t="s">
        <v>108</v>
      </c>
      <c r="L9" s="2">
        <f t="shared" si="1"/>
        <v>8.1704970481313574E-2</v>
      </c>
      <c r="M9" s="2">
        <f t="shared" si="0"/>
        <v>-9.7674276998897636E-2</v>
      </c>
      <c r="N9" s="2">
        <f t="shared" si="0"/>
        <v>-2.6984164677659534E-2</v>
      </c>
      <c r="O9" s="2">
        <f t="shared" si="0"/>
        <v>-7.2519037707695869E-2</v>
      </c>
      <c r="P9" s="2">
        <f t="shared" si="0"/>
        <v>0.20259671043279109</v>
      </c>
      <c r="Q9" s="2">
        <f t="shared" si="0"/>
        <v>6.9526638708023877E-2</v>
      </c>
      <c r="R9" s="2">
        <f t="shared" si="0"/>
        <v>1.9340434369654567E-2</v>
      </c>
      <c r="S9" s="2">
        <f t="shared" si="0"/>
        <v>-4.6783141024118187E-2</v>
      </c>
    </row>
    <row r="10" spans="1:19" x14ac:dyDescent="0.3">
      <c r="A10" s="54">
        <v>45169</v>
      </c>
      <c r="B10">
        <v>1007.037353515625</v>
      </c>
      <c r="C10">
        <v>582.478515625</v>
      </c>
      <c r="D10">
        <v>306.35760498046881</v>
      </c>
      <c r="E10">
        <v>1214.324829101562</v>
      </c>
      <c r="F10">
        <v>222.2815856933594</v>
      </c>
      <c r="G10">
        <v>722.832763671875</v>
      </c>
      <c r="H10">
        <v>2410.29541015625</v>
      </c>
      <c r="I10">
        <v>10658.1708984375</v>
      </c>
      <c r="K10" t="s">
        <v>109</v>
      </c>
      <c r="L10" s="2">
        <f t="shared" si="1"/>
        <v>-9.6278023916166137E-3</v>
      </c>
      <c r="M10" s="2">
        <f t="shared" si="0"/>
        <v>0.10598535437532902</v>
      </c>
      <c r="N10" s="2">
        <f t="shared" si="0"/>
        <v>1.9575890406810396E-2</v>
      </c>
      <c r="O10" s="2">
        <f t="shared" si="0"/>
        <v>-5.418994789675536E-2</v>
      </c>
      <c r="P10" s="2">
        <f t="shared" si="0"/>
        <v>-6.2978095130748184E-3</v>
      </c>
      <c r="Q10" s="2">
        <f t="shared" si="0"/>
        <v>-4.3568412174999148E-2</v>
      </c>
      <c r="R10" s="2">
        <f t="shared" si="0"/>
        <v>8.0655290365122756E-2</v>
      </c>
      <c r="S10" s="2">
        <f t="shared" si="0"/>
        <v>4.1268129177960682E-2</v>
      </c>
    </row>
    <row r="11" spans="1:19" x14ac:dyDescent="0.3">
      <c r="A11" s="54">
        <v>45198</v>
      </c>
      <c r="B11">
        <v>997.341796875</v>
      </c>
      <c r="C11">
        <v>644.21270751953125</v>
      </c>
      <c r="D11">
        <v>312.35482788085938</v>
      </c>
      <c r="E11">
        <v>1148.520629882812</v>
      </c>
      <c r="F11">
        <v>220.88169860839841</v>
      </c>
      <c r="G11">
        <v>691.340087890625</v>
      </c>
      <c r="H11">
        <v>2604.698486328125</v>
      </c>
      <c r="I11">
        <v>11098.013671875</v>
      </c>
      <c r="K11" t="s">
        <v>110</v>
      </c>
      <c r="L11" s="2">
        <f t="shared" si="1"/>
        <v>0.1065527701566077</v>
      </c>
      <c r="M11" s="2">
        <f t="shared" si="0"/>
        <v>-8.1563132385219547E-2</v>
      </c>
      <c r="N11" s="2">
        <f t="shared" si="0"/>
        <v>-3.6800103329251682E-2</v>
      </c>
      <c r="O11" s="2">
        <f t="shared" si="0"/>
        <v>-2.3498617925296474E-2</v>
      </c>
      <c r="P11" s="2">
        <f t="shared" si="0"/>
        <v>-2.4898203562203639E-2</v>
      </c>
      <c r="Q11" s="2">
        <f t="shared" si="0"/>
        <v>-8.6044868700359392E-2</v>
      </c>
      <c r="R11" s="2">
        <f t="shared" si="0"/>
        <v>1.5541044977221058E-2</v>
      </c>
      <c r="S11" s="2">
        <f t="shared" si="0"/>
        <v>-7.6742952488506613E-2</v>
      </c>
    </row>
    <row r="12" spans="1:19" x14ac:dyDescent="0.3">
      <c r="A12" s="54">
        <v>45230</v>
      </c>
      <c r="B12">
        <v>1103.611328125</v>
      </c>
      <c r="C12">
        <v>591.668701171875</v>
      </c>
      <c r="D12">
        <v>300.86013793945313</v>
      </c>
      <c r="E12">
        <v>1121.531982421875</v>
      </c>
      <c r="F12">
        <v>215.38214111328119</v>
      </c>
      <c r="G12">
        <v>631.85382080078125</v>
      </c>
      <c r="H12">
        <v>2645.17822265625</v>
      </c>
      <c r="I12">
        <v>10246.3193359375</v>
      </c>
      <c r="K12" t="s">
        <v>111</v>
      </c>
      <c r="L12" s="2">
        <f t="shared" si="1"/>
        <v>-4.8913014623510526E-2</v>
      </c>
      <c r="M12" s="2">
        <f t="shared" si="0"/>
        <v>1.6678736112400581E-2</v>
      </c>
      <c r="N12" s="2">
        <f t="shared" si="0"/>
        <v>7.4750889706788545E-2</v>
      </c>
      <c r="O12" s="2">
        <f t="shared" si="0"/>
        <v>-0.13941104250407343</v>
      </c>
      <c r="P12" s="2">
        <f t="shared" si="0"/>
        <v>0.24791084614379735</v>
      </c>
      <c r="Q12" s="2">
        <f t="shared" si="0"/>
        <v>8.544300282072774E-2</v>
      </c>
      <c r="R12" s="2">
        <f t="shared" si="0"/>
        <v>-3.2588131596313678E-2</v>
      </c>
      <c r="S12" s="2">
        <f t="shared" si="0"/>
        <v>-1.2097522443034279E-2</v>
      </c>
    </row>
    <row r="13" spans="1:19" x14ac:dyDescent="0.3">
      <c r="A13" s="54">
        <v>45260</v>
      </c>
      <c r="B13">
        <v>1049.63037109375</v>
      </c>
      <c r="C13">
        <v>601.5369873046875</v>
      </c>
      <c r="D13">
        <v>323.34970092773438</v>
      </c>
      <c r="E13">
        <v>965.17803955078125</v>
      </c>
      <c r="F13">
        <v>268.7777099609375</v>
      </c>
      <c r="G13">
        <v>685.84130859375</v>
      </c>
      <c r="H13">
        <v>2558.976806640625</v>
      </c>
      <c r="I13">
        <v>10122.3642578125</v>
      </c>
      <c r="K13" t="s">
        <v>112</v>
      </c>
      <c r="L13" s="2">
        <f t="shared" si="1"/>
        <v>5.761898603628559E-2</v>
      </c>
      <c r="M13" s="2">
        <f t="shared" si="0"/>
        <v>5.5472624549214852E-2</v>
      </c>
      <c r="N13" s="2">
        <f t="shared" si="0"/>
        <v>1.7001614738602334E-2</v>
      </c>
      <c r="O13" s="2">
        <f t="shared" si="0"/>
        <v>0.15898495947475735</v>
      </c>
      <c r="P13" s="2">
        <f t="shared" si="0"/>
        <v>0.11495544382006398</v>
      </c>
      <c r="Q13" s="2">
        <f t="shared" si="0"/>
        <v>0.18148686853153526</v>
      </c>
      <c r="R13" s="2">
        <f t="shared" si="0"/>
        <v>4.4921709717314264E-3</v>
      </c>
      <c r="S13" s="2">
        <f t="shared" si="0"/>
        <v>4.6810121577752543E-2</v>
      </c>
    </row>
    <row r="14" spans="1:19" x14ac:dyDescent="0.3">
      <c r="A14" s="54">
        <v>45289</v>
      </c>
      <c r="B14">
        <v>1110.109008789062</v>
      </c>
      <c r="C14">
        <v>634.90582275390625</v>
      </c>
      <c r="D14">
        <v>328.84716796875</v>
      </c>
      <c r="E14">
        <v>1118.626831054688</v>
      </c>
      <c r="F14">
        <v>299.6751708984375</v>
      </c>
      <c r="G14">
        <v>810.3125</v>
      </c>
      <c r="H14">
        <v>2570.47216796875</v>
      </c>
      <c r="I14">
        <v>10596.193359375</v>
      </c>
      <c r="K14" t="s">
        <v>101</v>
      </c>
      <c r="L14" s="2">
        <f t="shared" si="1"/>
        <v>5.9883024139068632E-2</v>
      </c>
      <c r="M14" s="2">
        <f t="shared" si="0"/>
        <v>-2.7246674460458108E-2</v>
      </c>
      <c r="N14" s="2">
        <f t="shared" si="0"/>
        <v>-3.6441930631838731E-2</v>
      </c>
      <c r="O14" s="2">
        <f t="shared" si="0"/>
        <v>2.5022395207398324E-2</v>
      </c>
      <c r="P14" s="2">
        <f t="shared" si="0"/>
        <v>5.0050123445022467E-3</v>
      </c>
      <c r="Q14" s="2">
        <f t="shared" si="0"/>
        <v>3.6397346823177787E-2</v>
      </c>
      <c r="R14" s="2">
        <f t="shared" si="0"/>
        <v>-4.8237315045209006E-2</v>
      </c>
      <c r="S14" s="2">
        <f t="shared" si="0"/>
        <v>-9.4339413973657631E-3</v>
      </c>
    </row>
    <row r="15" spans="1:19" x14ac:dyDescent="0.3">
      <c r="A15" s="54">
        <v>45322</v>
      </c>
      <c r="B15">
        <v>1176.585693359375</v>
      </c>
      <c r="C15">
        <v>617.60675048828125</v>
      </c>
      <c r="D15">
        <v>316.86334228515619</v>
      </c>
      <c r="E15">
        <v>1146.617553710938</v>
      </c>
      <c r="F15">
        <v>301.175048828125</v>
      </c>
      <c r="G15">
        <v>839.80572509765625</v>
      </c>
      <c r="H15">
        <v>2446.4794921875</v>
      </c>
      <c r="I15">
        <v>10496.2294921875</v>
      </c>
      <c r="K15" t="s">
        <v>102</v>
      </c>
      <c r="L15" s="2">
        <f t="shared" si="1"/>
        <v>5.5225193726468676E-2</v>
      </c>
      <c r="M15" s="2">
        <f t="shared" si="0"/>
        <v>-5.9850562350397063E-3</v>
      </c>
      <c r="N15" s="2">
        <f t="shared" si="0"/>
        <v>3.3122963373321407E-2</v>
      </c>
      <c r="O15" s="2">
        <f t="shared" si="0"/>
        <v>-3.8360961263975812E-2</v>
      </c>
      <c r="P15" s="2">
        <f t="shared" si="0"/>
        <v>0.2254316183438404</v>
      </c>
      <c r="Q15" s="2">
        <f t="shared" si="0"/>
        <v>-9.7619027373114356E-2</v>
      </c>
      <c r="R15" s="2">
        <f t="shared" si="0"/>
        <v>4.1947832404263937E-3</v>
      </c>
      <c r="S15" s="2">
        <f t="shared" si="0"/>
        <v>-4.9091196159632845E-2</v>
      </c>
    </row>
    <row r="16" spans="1:19" x14ac:dyDescent="0.3">
      <c r="A16" s="54">
        <v>45351</v>
      </c>
      <c r="B16">
        <v>1241.562866210938</v>
      </c>
      <c r="C16">
        <v>613.91033935546875</v>
      </c>
      <c r="D16">
        <v>327.35879516601563</v>
      </c>
      <c r="E16">
        <v>1102.632202148438</v>
      </c>
      <c r="F16">
        <v>369.06942749023438</v>
      </c>
      <c r="G16">
        <v>757.82470703125</v>
      </c>
      <c r="H16">
        <v>2456.741943359375</v>
      </c>
      <c r="I16">
        <v>9980.95703125</v>
      </c>
      <c r="K16" t="s">
        <v>103</v>
      </c>
      <c r="L16" s="2">
        <f t="shared" si="1"/>
        <v>8.6553841982057594E-2</v>
      </c>
      <c r="M16" s="2">
        <f t="shared" si="0"/>
        <v>7.3229023532489119E-3</v>
      </c>
      <c r="N16" s="2">
        <f t="shared" si="0"/>
        <v>0.1786259078001429</v>
      </c>
      <c r="O16" s="2">
        <f t="shared" si="0"/>
        <v>-0.12466008462748367</v>
      </c>
      <c r="P16" s="2">
        <f t="shared" si="0"/>
        <v>0.15605531390933783</v>
      </c>
      <c r="Q16" s="2">
        <f t="shared" si="0"/>
        <v>-2.9683478036758429E-2</v>
      </c>
      <c r="R16" s="2">
        <f t="shared" si="0"/>
        <v>6.8376095555766458E-2</v>
      </c>
      <c r="S16" s="2">
        <f t="shared" si="0"/>
        <v>6.9618316129347879E-2</v>
      </c>
    </row>
    <row r="17" spans="1:19" x14ac:dyDescent="0.3">
      <c r="A17" s="54">
        <v>45379</v>
      </c>
      <c r="B17">
        <v>1349.02490234375</v>
      </c>
      <c r="C17">
        <v>618.40594482421875</v>
      </c>
      <c r="D17">
        <v>385.83355712890619</v>
      </c>
      <c r="E17">
        <v>965.177978515625</v>
      </c>
      <c r="F17">
        <v>426.6646728515625</v>
      </c>
      <c r="G17">
        <v>735.329833984375</v>
      </c>
      <c r="H17">
        <v>2624.724365234375</v>
      </c>
      <c r="I17">
        <v>10675.814453125</v>
      </c>
      <c r="K17" t="s">
        <v>104</v>
      </c>
      <c r="L17" s="2">
        <f t="shared" si="1"/>
        <v>-1.2088266879687042E-2</v>
      </c>
      <c r="M17" s="2">
        <f t="shared" si="0"/>
        <v>0.1237480831700629</v>
      </c>
      <c r="N17" s="2">
        <f t="shared" si="0"/>
        <v>6.7079838841971988E-3</v>
      </c>
      <c r="O17" s="2">
        <f t="shared" si="0"/>
        <v>1.6053839143272484E-2</v>
      </c>
      <c r="P17" s="2">
        <f t="shared" si="0"/>
        <v>-3.187258832519798E-2</v>
      </c>
      <c r="Q17" s="2">
        <f t="shared" si="0"/>
        <v>-1.4955787206195668E-2</v>
      </c>
      <c r="R17" s="2">
        <f t="shared" si="0"/>
        <v>9.0666607384648185E-2</v>
      </c>
      <c r="S17" s="2">
        <f t="shared" si="0"/>
        <v>0.12961229355854548</v>
      </c>
    </row>
    <row r="18" spans="1:19" x14ac:dyDescent="0.3">
      <c r="A18" s="54">
        <v>45412</v>
      </c>
      <c r="B18">
        <v>1332.717529296875</v>
      </c>
      <c r="C18">
        <v>694.9324951171875</v>
      </c>
      <c r="D18">
        <v>388.42172241210938</v>
      </c>
      <c r="E18">
        <v>980.67279052734375</v>
      </c>
      <c r="F18">
        <v>413.06576538085938</v>
      </c>
      <c r="G18">
        <v>724.3323974609375</v>
      </c>
      <c r="H18">
        <v>2862.69921875</v>
      </c>
      <c r="I18">
        <v>12059.53125</v>
      </c>
      <c r="K18" t="s">
        <v>105</v>
      </c>
      <c r="L18" s="2">
        <f t="shared" si="1"/>
        <v>4.4261103745852348E-2</v>
      </c>
      <c r="M18" s="2">
        <f t="shared" ref="M18:M25" si="2">(C19-C18)/C18</f>
        <v>1.3790893794308583E-3</v>
      </c>
      <c r="N18" s="2">
        <f t="shared" ref="N18:N25" si="3">(D19-D18)/D18</f>
        <v>5.5341051397479989E-2</v>
      </c>
      <c r="O18" s="2">
        <f t="shared" ref="O18:O25" si="4">(E19-E18)/E18</f>
        <v>0.17431201910608324</v>
      </c>
      <c r="P18" s="2">
        <f t="shared" ref="P18:P25" si="5">(F19-F18)/F18</f>
        <v>9.7555074165486366E-2</v>
      </c>
      <c r="Q18" s="2">
        <f t="shared" ref="Q18:Q25" si="6">(G19-G18)/G18</f>
        <v>5.7280908082958257E-2</v>
      </c>
      <c r="R18" s="2">
        <f t="shared" ref="R18:R25" si="7">(H19-H18)/H18</f>
        <v>-1.7988052823834585E-2</v>
      </c>
      <c r="S18" s="2">
        <f t="shared" ref="S18:S25" si="8">(I19-I18)/I18</f>
        <v>1.0611905779919929E-2</v>
      </c>
    </row>
    <row r="19" spans="1:19" x14ac:dyDescent="0.3">
      <c r="A19" s="54">
        <v>45443</v>
      </c>
      <c r="B19">
        <v>1391.705078125</v>
      </c>
      <c r="C19">
        <v>695.890869140625</v>
      </c>
      <c r="D19">
        <v>409.91738891601563</v>
      </c>
      <c r="E19">
        <v>1151.615844726562</v>
      </c>
      <c r="F19">
        <v>453.3624267578125</v>
      </c>
      <c r="G19">
        <v>765.82281494140625</v>
      </c>
      <c r="H19">
        <v>2811.204833984375</v>
      </c>
      <c r="I19">
        <v>12187.505859375</v>
      </c>
      <c r="K19" t="s">
        <v>106</v>
      </c>
      <c r="L19" s="2">
        <f t="shared" si="1"/>
        <v>-5.172422261922973E-2</v>
      </c>
      <c r="M19" s="2">
        <f t="shared" si="2"/>
        <v>-1.7949342699138251E-2</v>
      </c>
      <c r="N19" s="2">
        <f t="shared" si="3"/>
        <v>-0.1146340953172655</v>
      </c>
      <c r="O19" s="2">
        <f t="shared" si="4"/>
        <v>-8.1597305586145183E-2</v>
      </c>
      <c r="P19" s="2">
        <f t="shared" si="5"/>
        <v>7.4988994182736864E-3</v>
      </c>
      <c r="Q19" s="2">
        <f t="shared" si="6"/>
        <v>-4.4386411323413651E-2</v>
      </c>
      <c r="R19" s="2">
        <f t="shared" si="7"/>
        <v>8.0028172695846486E-3</v>
      </c>
      <c r="S19" s="2">
        <f t="shared" si="8"/>
        <v>1.3617621658194716E-2</v>
      </c>
    </row>
    <row r="20" spans="1:19" x14ac:dyDescent="0.3">
      <c r="A20" s="54">
        <v>45471</v>
      </c>
      <c r="B20">
        <v>1319.72021484375</v>
      </c>
      <c r="C20">
        <v>683.40008544921875</v>
      </c>
      <c r="D20">
        <v>362.9268798828125</v>
      </c>
      <c r="E20">
        <v>1057.647094726562</v>
      </c>
      <c r="F20">
        <v>456.76214599609381</v>
      </c>
      <c r="G20">
        <v>731.8306884765625</v>
      </c>
      <c r="H20">
        <v>2833.702392578125</v>
      </c>
      <c r="I20">
        <v>12353.470703125</v>
      </c>
      <c r="K20" t="s">
        <v>107</v>
      </c>
      <c r="L20" s="2">
        <f t="shared" si="1"/>
        <v>-1.7424144040947706E-2</v>
      </c>
      <c r="M20" s="2">
        <f t="shared" si="2"/>
        <v>2.9390201349007179E-2</v>
      </c>
      <c r="N20" s="2">
        <f t="shared" si="3"/>
        <v>2.4793338394273716E-2</v>
      </c>
      <c r="O20" s="2">
        <f t="shared" si="4"/>
        <v>3.7807218055353219E-2</v>
      </c>
      <c r="P20" s="2">
        <f t="shared" si="5"/>
        <v>-1.5761818089738058E-2</v>
      </c>
      <c r="Q20" s="2">
        <f t="shared" si="6"/>
        <v>1.9808738953792204E-2</v>
      </c>
      <c r="R20" s="2">
        <f t="shared" si="7"/>
        <v>2.1171127899097474E-3</v>
      </c>
      <c r="S20" s="2">
        <f t="shared" si="8"/>
        <v>9.7114977651302135E-4</v>
      </c>
    </row>
    <row r="21" spans="1:19" x14ac:dyDescent="0.3">
      <c r="A21" s="54">
        <v>45504</v>
      </c>
      <c r="B21">
        <v>1296.725219726562</v>
      </c>
      <c r="C21">
        <v>703.4853515625</v>
      </c>
      <c r="D21">
        <v>371.925048828125</v>
      </c>
      <c r="E21">
        <v>1097.6337890625</v>
      </c>
      <c r="F21">
        <v>449.562744140625</v>
      </c>
      <c r="G21">
        <v>746.32733154296875</v>
      </c>
      <c r="H21">
        <v>2839.70166015625</v>
      </c>
      <c r="I21">
        <v>12365.4677734375</v>
      </c>
      <c r="K21" t="s">
        <v>108</v>
      </c>
      <c r="L21" s="2">
        <f t="shared" si="1"/>
        <v>5.0886618776472388E-2</v>
      </c>
      <c r="M21" s="2">
        <f t="shared" si="2"/>
        <v>-5.2872382070855352E-2</v>
      </c>
      <c r="N21" s="2">
        <f t="shared" si="3"/>
        <v>4.0322501239002323E-3</v>
      </c>
      <c r="O21" s="2">
        <f t="shared" si="4"/>
        <v>7.2859586984431179E-3</v>
      </c>
      <c r="P21" s="2">
        <f t="shared" si="5"/>
        <v>0.1040925047069934</v>
      </c>
      <c r="Q21" s="2">
        <f t="shared" si="6"/>
        <v>1.6744839455121504E-2</v>
      </c>
      <c r="R21" s="2">
        <f t="shared" si="7"/>
        <v>-5.5985865179980637E-2</v>
      </c>
      <c r="S21" s="2">
        <f t="shared" si="8"/>
        <v>7.3319260519407348E-2</v>
      </c>
    </row>
    <row r="22" spans="1:19" x14ac:dyDescent="0.3">
      <c r="A22" s="54">
        <v>45534</v>
      </c>
      <c r="B22">
        <v>1362.711181640625</v>
      </c>
      <c r="C22">
        <v>666.2904052734375</v>
      </c>
      <c r="D22">
        <v>373.42474365234381</v>
      </c>
      <c r="E22">
        <v>1105.631103515625</v>
      </c>
      <c r="F22">
        <v>496.35885620117188</v>
      </c>
      <c r="G22">
        <v>758.824462890625</v>
      </c>
      <c r="H22">
        <v>2680.718505859375</v>
      </c>
      <c r="I22">
        <v>13272.0947265625</v>
      </c>
      <c r="K22" t="s">
        <v>109</v>
      </c>
      <c r="L22" s="2">
        <f t="shared" si="1"/>
        <v>-9.2076378643289797E-2</v>
      </c>
      <c r="M22" s="2">
        <f t="shared" si="2"/>
        <v>3.7497359502155544E-3</v>
      </c>
      <c r="N22" s="2">
        <f t="shared" si="3"/>
        <v>2.1419076325011447E-2</v>
      </c>
      <c r="O22" s="2">
        <f t="shared" si="4"/>
        <v>-0.20162746637254025</v>
      </c>
      <c r="P22" s="2">
        <f t="shared" si="5"/>
        <v>6.2046751960243687E-2</v>
      </c>
      <c r="Q22" s="2">
        <f t="shared" si="6"/>
        <v>-2.3056758934991772E-2</v>
      </c>
      <c r="R22" s="2">
        <f t="shared" si="7"/>
        <v>-9.5486767436326198E-2</v>
      </c>
      <c r="S22" s="2">
        <f t="shared" si="8"/>
        <v>-0.12701520349505632</v>
      </c>
    </row>
    <row r="23" spans="1:19" x14ac:dyDescent="0.3">
      <c r="A23" s="54">
        <v>45565</v>
      </c>
      <c r="B23">
        <v>1237.237670898438</v>
      </c>
      <c r="C23">
        <v>668.788818359375</v>
      </c>
      <c r="D23">
        <v>381.42315673828119</v>
      </c>
      <c r="E23">
        <v>882.70550537109375</v>
      </c>
      <c r="F23">
        <v>527.15631103515625</v>
      </c>
      <c r="G23">
        <v>741.32843017578125</v>
      </c>
      <c r="H23">
        <v>2424.745361328125</v>
      </c>
      <c r="I23">
        <v>11586.3369140625</v>
      </c>
      <c r="K23" t="s">
        <v>110</v>
      </c>
      <c r="L23" s="2">
        <f t="shared" si="1"/>
        <v>1.0195698247664807E-2</v>
      </c>
      <c r="M23" s="2">
        <f t="shared" si="2"/>
        <v>6.3508652936690668E-2</v>
      </c>
      <c r="N23" s="2">
        <f t="shared" si="3"/>
        <v>-1.703808000880733E-2</v>
      </c>
      <c r="O23" s="2">
        <f t="shared" si="4"/>
        <v>-0.1538348086573269</v>
      </c>
      <c r="P23" s="2">
        <f t="shared" si="5"/>
        <v>1.5553908107847129E-2</v>
      </c>
      <c r="Q23" s="2">
        <f t="shared" si="6"/>
        <v>-0.17180782855155124</v>
      </c>
      <c r="R23" s="2">
        <f t="shared" si="7"/>
        <v>6.3298971168948254E-2</v>
      </c>
      <c r="S23" s="2">
        <f t="shared" si="8"/>
        <v>-4.7117728325110839E-2</v>
      </c>
    </row>
    <row r="24" spans="1:19" x14ac:dyDescent="0.3">
      <c r="A24" s="54">
        <v>45596</v>
      </c>
      <c r="B24">
        <v>1249.852172851562</v>
      </c>
      <c r="C24">
        <v>711.2626953125</v>
      </c>
      <c r="D24">
        <v>374.9244384765625</v>
      </c>
      <c r="E24">
        <v>746.9146728515625</v>
      </c>
      <c r="F24">
        <v>535.35565185546875</v>
      </c>
      <c r="G24">
        <v>613.96240234375</v>
      </c>
      <c r="H24">
        <v>2578.229248046875</v>
      </c>
      <c r="I24">
        <v>11040.4150390625</v>
      </c>
      <c r="K24" t="s">
        <v>111</v>
      </c>
      <c r="L24" s="2">
        <f t="shared" si="1"/>
        <v>-1.8400027581386102E-2</v>
      </c>
      <c r="M24" s="2">
        <f t="shared" si="2"/>
        <v>2.9618234379054635E-2</v>
      </c>
      <c r="N24" s="2">
        <f t="shared" si="3"/>
        <v>-2.7999945301478542E-2</v>
      </c>
      <c r="O24" s="2">
        <f t="shared" si="4"/>
        <v>3.8940628970904889E-2</v>
      </c>
      <c r="P24" s="2">
        <f t="shared" si="5"/>
        <v>4.3332052256532611E-2</v>
      </c>
      <c r="Q24" s="2">
        <f t="shared" si="6"/>
        <v>4.5602614930073684E-2</v>
      </c>
      <c r="R24" s="2">
        <f t="shared" si="7"/>
        <v>-1.8227672043942919E-2</v>
      </c>
      <c r="S24" s="2">
        <f t="shared" si="8"/>
        <v>-3.8942238588071082E-2</v>
      </c>
    </row>
    <row r="25" spans="1:19" x14ac:dyDescent="0.3">
      <c r="A25" s="54">
        <v>45625</v>
      </c>
      <c r="B25">
        <v>1226.854858398438</v>
      </c>
      <c r="C25">
        <v>732.32904052734375</v>
      </c>
      <c r="D25">
        <v>364.42657470703119</v>
      </c>
      <c r="E25">
        <v>776</v>
      </c>
      <c r="F25">
        <v>558.5537109375</v>
      </c>
      <c r="G25">
        <v>641.960693359375</v>
      </c>
      <c r="H25">
        <v>2531.234130859375</v>
      </c>
      <c r="I25">
        <v>10610.4765625</v>
      </c>
      <c r="K25" t="s">
        <v>112</v>
      </c>
      <c r="L25" s="2">
        <f t="shared" si="1"/>
        <v>-6.6829612169471919E-2</v>
      </c>
      <c r="M25" s="2">
        <f t="shared" si="2"/>
        <v>6.6875809842230835E-2</v>
      </c>
      <c r="N25" s="2">
        <f t="shared" si="3"/>
        <v>0</v>
      </c>
      <c r="O25" s="2">
        <f t="shared" si="4"/>
        <v>2.5773195876288659E-3</v>
      </c>
      <c r="P25" s="2">
        <f t="shared" si="5"/>
        <v>2.1124328841752645E-2</v>
      </c>
      <c r="Q25" s="2">
        <f t="shared" si="6"/>
        <v>-6.697820588247598E-2</v>
      </c>
      <c r="R25" s="2">
        <f t="shared" si="7"/>
        <v>-3.5354484764806106E-2</v>
      </c>
      <c r="S25" s="2">
        <f t="shared" si="8"/>
        <v>-1.9223519502025194E-2</v>
      </c>
    </row>
    <row r="26" spans="1:19" x14ac:dyDescent="0.3">
      <c r="A26" s="54">
        <v>45656</v>
      </c>
      <c r="B26">
        <v>1144.864624023438</v>
      </c>
      <c r="C26">
        <v>781.30413818359375</v>
      </c>
      <c r="D26">
        <v>364.42657470703119</v>
      </c>
      <c r="E26">
        <v>778</v>
      </c>
      <c r="F26">
        <v>570.352783203125</v>
      </c>
      <c r="G26">
        <v>598.96331787109375</v>
      </c>
      <c r="H26">
        <v>2441.74365234375</v>
      </c>
      <c r="I26">
        <v>10406.505859375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5DCCE-39BE-484C-A654-69C49EE31631}">
  <sheetPr>
    <tabColor theme="5" tint="0.79998168889431442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EF716-7D44-4E1E-B691-833984DA7186}">
  <sheetPr>
    <tabColor theme="5" tint="0.79998168889431442"/>
  </sheetPr>
  <dimension ref="A1:I256"/>
  <sheetViews>
    <sheetView workbookViewId="0"/>
  </sheetViews>
  <sheetFormatPr defaultRowHeight="14.4" x14ac:dyDescent="0.3"/>
  <cols>
    <col min="1" max="1" width="18.109375" bestFit="1" customWidth="1"/>
  </cols>
  <sheetData>
    <row r="1" spans="1:9" x14ac:dyDescent="0.3">
      <c r="A1" s="4" t="s">
        <v>28</v>
      </c>
      <c r="B1" s="188" t="s">
        <v>39</v>
      </c>
      <c r="C1" s="188"/>
      <c r="D1" s="188"/>
      <c r="E1" s="188"/>
      <c r="F1" s="188"/>
      <c r="G1" s="188"/>
      <c r="H1" s="188"/>
      <c r="I1" s="188"/>
    </row>
    <row r="2" spans="1:9" x14ac:dyDescent="0.3">
      <c r="A2" s="4" t="s">
        <v>1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36</v>
      </c>
      <c r="I2" s="4" t="s">
        <v>37</v>
      </c>
    </row>
    <row r="3" spans="1:9" x14ac:dyDescent="0.3">
      <c r="A3" s="4" t="s">
        <v>38</v>
      </c>
    </row>
    <row r="4" spans="1:9" x14ac:dyDescent="0.3">
      <c r="A4" s="5">
        <v>45293</v>
      </c>
      <c r="B4">
        <v>1688733</v>
      </c>
      <c r="C4">
        <v>4781214</v>
      </c>
      <c r="D4">
        <v>2944916</v>
      </c>
      <c r="E4">
        <v>39992864</v>
      </c>
      <c r="F4">
        <v>215379</v>
      </c>
      <c r="G4">
        <v>130998</v>
      </c>
      <c r="H4">
        <v>23479714</v>
      </c>
      <c r="I4">
        <v>8129974</v>
      </c>
    </row>
    <row r="5" spans="1:9" x14ac:dyDescent="0.3">
      <c r="A5" s="5">
        <v>45294</v>
      </c>
      <c r="B5">
        <v>2972338</v>
      </c>
      <c r="C5">
        <v>4973585</v>
      </c>
      <c r="D5">
        <v>4917806</v>
      </c>
      <c r="E5">
        <v>26407890</v>
      </c>
      <c r="F5">
        <v>154864</v>
      </c>
      <c r="G5">
        <v>139765</v>
      </c>
      <c r="H5">
        <v>45508725</v>
      </c>
      <c r="I5">
        <v>13649356</v>
      </c>
    </row>
    <row r="6" spans="1:9" x14ac:dyDescent="0.3">
      <c r="A6" s="5">
        <v>45295</v>
      </c>
      <c r="B6">
        <v>1896074</v>
      </c>
      <c r="C6">
        <v>6488481</v>
      </c>
      <c r="D6">
        <v>18081713</v>
      </c>
      <c r="E6">
        <v>26385924</v>
      </c>
      <c r="F6">
        <v>234639</v>
      </c>
      <c r="G6">
        <v>160676</v>
      </c>
      <c r="H6">
        <v>103963159</v>
      </c>
      <c r="I6">
        <v>11815892</v>
      </c>
    </row>
    <row r="7" spans="1:9" x14ac:dyDescent="0.3">
      <c r="A7" s="5">
        <v>45296</v>
      </c>
      <c r="B7">
        <v>1161094</v>
      </c>
      <c r="C7">
        <v>4282192</v>
      </c>
      <c r="D7">
        <v>8201768</v>
      </c>
      <c r="E7">
        <v>56358956</v>
      </c>
      <c r="F7">
        <v>151175</v>
      </c>
      <c r="G7">
        <v>107424</v>
      </c>
      <c r="H7">
        <v>29036198</v>
      </c>
      <c r="I7">
        <v>20044598</v>
      </c>
    </row>
    <row r="8" spans="1:9" x14ac:dyDescent="0.3">
      <c r="A8" s="5">
        <v>45299</v>
      </c>
      <c r="B8">
        <v>1921363</v>
      </c>
      <c r="C8">
        <v>4583019</v>
      </c>
      <c r="D8">
        <v>6141179</v>
      </c>
      <c r="E8">
        <v>21200929</v>
      </c>
      <c r="F8">
        <v>283016</v>
      </c>
      <c r="G8">
        <v>93569</v>
      </c>
      <c r="H8">
        <v>79642068</v>
      </c>
      <c r="I8">
        <v>23073449</v>
      </c>
    </row>
    <row r="9" spans="1:9" x14ac:dyDescent="0.3">
      <c r="A9" s="5">
        <v>45300</v>
      </c>
      <c r="B9">
        <v>3005457</v>
      </c>
      <c r="C9">
        <v>6917546</v>
      </c>
      <c r="D9">
        <v>8942298</v>
      </c>
      <c r="E9">
        <v>48042479</v>
      </c>
      <c r="F9">
        <v>290921</v>
      </c>
      <c r="G9">
        <v>203934</v>
      </c>
      <c r="H9">
        <v>20612899</v>
      </c>
      <c r="I9">
        <v>20183458</v>
      </c>
    </row>
    <row r="10" spans="1:9" x14ac:dyDescent="0.3">
      <c r="A10" s="5">
        <v>45301</v>
      </c>
      <c r="B10">
        <v>1411866</v>
      </c>
      <c r="C10">
        <v>5950265</v>
      </c>
      <c r="D10">
        <v>12161323</v>
      </c>
      <c r="E10">
        <v>19739089</v>
      </c>
      <c r="F10">
        <v>116548</v>
      </c>
      <c r="G10">
        <v>165063</v>
      </c>
      <c r="H10">
        <v>12525260</v>
      </c>
      <c r="I10">
        <v>14059415</v>
      </c>
    </row>
    <row r="11" spans="1:9" x14ac:dyDescent="0.3">
      <c r="A11" s="5">
        <v>45302</v>
      </c>
      <c r="B11">
        <v>2156932</v>
      </c>
      <c r="C11">
        <v>8494436</v>
      </c>
      <c r="D11">
        <v>3095924</v>
      </c>
      <c r="E11">
        <v>69070482</v>
      </c>
      <c r="F11">
        <v>708846</v>
      </c>
      <c r="G11">
        <v>134215</v>
      </c>
      <c r="H11">
        <v>124449440</v>
      </c>
      <c r="I11">
        <v>17775114</v>
      </c>
    </row>
    <row r="12" spans="1:9" x14ac:dyDescent="0.3">
      <c r="A12" s="5">
        <v>45303</v>
      </c>
      <c r="B12">
        <v>1212597</v>
      </c>
      <c r="C12">
        <v>12538645</v>
      </c>
      <c r="D12">
        <v>4744007</v>
      </c>
      <c r="E12">
        <v>22011630</v>
      </c>
      <c r="F12">
        <v>656857</v>
      </c>
      <c r="G12">
        <v>256901</v>
      </c>
      <c r="H12">
        <v>19828855</v>
      </c>
      <c r="I12">
        <v>10776134</v>
      </c>
    </row>
    <row r="13" spans="1:9" x14ac:dyDescent="0.3">
      <c r="A13" s="5">
        <v>45306</v>
      </c>
      <c r="B13">
        <v>2283608</v>
      </c>
      <c r="C13">
        <v>5493723</v>
      </c>
      <c r="D13">
        <v>22394637</v>
      </c>
      <c r="E13">
        <v>32884376</v>
      </c>
      <c r="F13">
        <v>1262043</v>
      </c>
      <c r="G13">
        <v>222674</v>
      </c>
      <c r="H13">
        <v>11570563</v>
      </c>
      <c r="I13">
        <v>5304073</v>
      </c>
    </row>
    <row r="14" spans="1:9" x14ac:dyDescent="0.3">
      <c r="A14" s="5">
        <v>45307</v>
      </c>
      <c r="B14">
        <v>2913853</v>
      </c>
      <c r="C14">
        <v>6771354</v>
      </c>
      <c r="D14">
        <v>5052856</v>
      </c>
      <c r="E14">
        <v>25433948</v>
      </c>
      <c r="F14">
        <v>173427</v>
      </c>
      <c r="G14">
        <v>207348</v>
      </c>
      <c r="H14">
        <v>39936346</v>
      </c>
      <c r="I14">
        <v>11502636</v>
      </c>
    </row>
    <row r="15" spans="1:9" x14ac:dyDescent="0.3">
      <c r="A15" s="5">
        <v>45308</v>
      </c>
      <c r="B15">
        <v>2279952</v>
      </c>
      <c r="C15">
        <v>5129319</v>
      </c>
      <c r="D15">
        <v>71469433</v>
      </c>
      <c r="E15">
        <v>24131792</v>
      </c>
      <c r="F15">
        <v>200296</v>
      </c>
      <c r="G15">
        <v>241758</v>
      </c>
      <c r="H15">
        <v>22886471</v>
      </c>
      <c r="I15">
        <v>12812338</v>
      </c>
    </row>
    <row r="16" spans="1:9" x14ac:dyDescent="0.3">
      <c r="A16" s="5">
        <v>45309</v>
      </c>
      <c r="B16">
        <v>4541622</v>
      </c>
      <c r="C16">
        <v>7118786</v>
      </c>
      <c r="D16">
        <v>6132699</v>
      </c>
      <c r="E16">
        <v>56327281</v>
      </c>
      <c r="F16">
        <v>390672</v>
      </c>
      <c r="G16">
        <v>312127</v>
      </c>
      <c r="H16">
        <v>30253440</v>
      </c>
      <c r="I16">
        <v>14093640</v>
      </c>
    </row>
    <row r="17" spans="1:9" x14ac:dyDescent="0.3">
      <c r="A17" s="5">
        <v>45310</v>
      </c>
      <c r="B17">
        <v>2568801</v>
      </c>
      <c r="C17">
        <v>3638054</v>
      </c>
      <c r="D17">
        <v>10351433</v>
      </c>
      <c r="E17">
        <v>24400575</v>
      </c>
      <c r="F17">
        <v>246388</v>
      </c>
      <c r="G17">
        <v>199602</v>
      </c>
      <c r="H17">
        <v>74175588</v>
      </c>
      <c r="I17">
        <v>20216636</v>
      </c>
    </row>
    <row r="18" spans="1:9" x14ac:dyDescent="0.3">
      <c r="A18" s="5">
        <v>45313</v>
      </c>
      <c r="B18">
        <v>4529556</v>
      </c>
      <c r="C18">
        <v>6206440</v>
      </c>
      <c r="D18">
        <v>11282531</v>
      </c>
      <c r="E18">
        <v>61548584</v>
      </c>
      <c r="F18">
        <v>432156</v>
      </c>
      <c r="G18">
        <v>132867</v>
      </c>
      <c r="H18">
        <v>70953961</v>
      </c>
      <c r="I18">
        <v>14480930</v>
      </c>
    </row>
    <row r="19" spans="1:9" x14ac:dyDescent="0.3">
      <c r="A19" s="5">
        <v>45314</v>
      </c>
      <c r="B19">
        <v>3506309</v>
      </c>
      <c r="C19">
        <v>6039079</v>
      </c>
      <c r="D19">
        <v>3188844</v>
      </c>
      <c r="E19">
        <v>65414910</v>
      </c>
      <c r="F19">
        <v>194078</v>
      </c>
      <c r="G19">
        <v>210741</v>
      </c>
      <c r="H19">
        <v>94018336</v>
      </c>
      <c r="I19">
        <v>23836598</v>
      </c>
    </row>
    <row r="20" spans="1:9" x14ac:dyDescent="0.3">
      <c r="A20" s="5">
        <v>45315</v>
      </c>
      <c r="B20">
        <v>1801745</v>
      </c>
      <c r="C20">
        <v>4006382</v>
      </c>
      <c r="D20">
        <v>15124306</v>
      </c>
      <c r="E20">
        <v>27986792</v>
      </c>
      <c r="F20">
        <v>145982</v>
      </c>
      <c r="G20">
        <v>247809</v>
      </c>
      <c r="H20">
        <v>21546198</v>
      </c>
      <c r="I20">
        <v>13059828</v>
      </c>
    </row>
    <row r="21" spans="1:9" x14ac:dyDescent="0.3">
      <c r="A21" s="5">
        <v>45316</v>
      </c>
      <c r="B21">
        <v>1237869</v>
      </c>
      <c r="C21">
        <v>6280639</v>
      </c>
      <c r="D21">
        <v>8139962</v>
      </c>
      <c r="E21">
        <v>16358428</v>
      </c>
      <c r="F21">
        <v>795633</v>
      </c>
      <c r="G21">
        <v>386769</v>
      </c>
      <c r="H21">
        <v>9809833</v>
      </c>
      <c r="I21">
        <v>18481662</v>
      </c>
    </row>
    <row r="22" spans="1:9" x14ac:dyDescent="0.3">
      <c r="A22" s="5">
        <v>45317</v>
      </c>
      <c r="B22">
        <v>2343648</v>
      </c>
      <c r="C22">
        <v>4085588</v>
      </c>
      <c r="D22">
        <v>9270216</v>
      </c>
      <c r="E22">
        <v>49109073</v>
      </c>
      <c r="F22">
        <v>752426</v>
      </c>
      <c r="G22">
        <v>251105</v>
      </c>
      <c r="H22">
        <v>102268161</v>
      </c>
      <c r="I22">
        <v>19249757</v>
      </c>
    </row>
    <row r="23" spans="1:9" x14ac:dyDescent="0.3">
      <c r="A23" s="5">
        <v>45320</v>
      </c>
      <c r="B23">
        <v>1795640</v>
      </c>
      <c r="C23">
        <v>4037142</v>
      </c>
      <c r="D23">
        <v>8582542</v>
      </c>
      <c r="E23">
        <v>22053588</v>
      </c>
      <c r="F23">
        <v>346273</v>
      </c>
      <c r="G23">
        <v>244568</v>
      </c>
      <c r="H23">
        <v>22285752</v>
      </c>
      <c r="I23">
        <v>17512786</v>
      </c>
    </row>
    <row r="24" spans="1:9" x14ac:dyDescent="0.3">
      <c r="A24" s="5">
        <v>45321</v>
      </c>
      <c r="B24">
        <v>1999073</v>
      </c>
      <c r="C24">
        <v>7849362</v>
      </c>
      <c r="D24">
        <v>21147256</v>
      </c>
      <c r="E24">
        <v>18308073</v>
      </c>
      <c r="F24">
        <v>139464</v>
      </c>
      <c r="G24">
        <v>794004</v>
      </c>
      <c r="H24">
        <v>24447949</v>
      </c>
      <c r="I24">
        <v>8929539</v>
      </c>
    </row>
    <row r="25" spans="1:9" x14ac:dyDescent="0.3">
      <c r="A25" s="5">
        <v>45322</v>
      </c>
      <c r="B25">
        <v>2715037</v>
      </c>
      <c r="C25">
        <v>6370946</v>
      </c>
      <c r="D25">
        <v>10580474</v>
      </c>
      <c r="E25">
        <v>41490462</v>
      </c>
      <c r="F25">
        <v>407598</v>
      </c>
      <c r="G25">
        <v>138959</v>
      </c>
      <c r="H25">
        <v>20469758</v>
      </c>
      <c r="I25">
        <v>13688507</v>
      </c>
    </row>
    <row r="26" spans="1:9" x14ac:dyDescent="0.3">
      <c r="A26" s="5">
        <v>45323</v>
      </c>
      <c r="B26">
        <v>2269904</v>
      </c>
      <c r="C26">
        <v>4747961</v>
      </c>
      <c r="D26">
        <v>16353374</v>
      </c>
      <c r="E26">
        <v>52940246</v>
      </c>
      <c r="F26">
        <v>309475</v>
      </c>
      <c r="G26">
        <v>274350</v>
      </c>
      <c r="H26">
        <v>55868176</v>
      </c>
      <c r="I26">
        <v>28001858</v>
      </c>
    </row>
    <row r="27" spans="1:9" x14ac:dyDescent="0.3">
      <c r="A27" s="5">
        <v>45324</v>
      </c>
      <c r="B27">
        <v>2943228</v>
      </c>
      <c r="C27">
        <v>4392369</v>
      </c>
      <c r="D27">
        <v>4601069</v>
      </c>
      <c r="E27">
        <v>48044233</v>
      </c>
      <c r="F27">
        <v>668274</v>
      </c>
      <c r="G27">
        <v>3369528</v>
      </c>
      <c r="H27">
        <v>97473550</v>
      </c>
      <c r="I27">
        <v>21342874</v>
      </c>
    </row>
    <row r="28" spans="1:9" x14ac:dyDescent="0.3">
      <c r="A28" s="5">
        <v>45327</v>
      </c>
      <c r="B28">
        <v>1682816</v>
      </c>
      <c r="C28">
        <v>3442213</v>
      </c>
      <c r="D28">
        <v>28712959</v>
      </c>
      <c r="E28">
        <v>99168504</v>
      </c>
      <c r="F28">
        <v>185699</v>
      </c>
      <c r="G28">
        <v>415009</v>
      </c>
      <c r="H28">
        <v>66935821</v>
      </c>
      <c r="I28">
        <v>56024537</v>
      </c>
    </row>
    <row r="29" spans="1:9" x14ac:dyDescent="0.3">
      <c r="A29" s="5">
        <v>45328</v>
      </c>
      <c r="B29">
        <v>1552211</v>
      </c>
      <c r="C29">
        <v>6824582</v>
      </c>
      <c r="D29">
        <v>10980079</v>
      </c>
      <c r="E29">
        <v>38617671</v>
      </c>
      <c r="F29">
        <v>452793</v>
      </c>
      <c r="G29">
        <v>231943</v>
      </c>
      <c r="H29">
        <v>61617483</v>
      </c>
      <c r="I29">
        <v>21017786</v>
      </c>
    </row>
    <row r="30" spans="1:9" x14ac:dyDescent="0.3">
      <c r="A30" s="5">
        <v>45329</v>
      </c>
      <c r="B30">
        <v>2075810</v>
      </c>
      <c r="C30">
        <v>4364194</v>
      </c>
      <c r="D30">
        <v>26326548</v>
      </c>
      <c r="E30">
        <v>19790120</v>
      </c>
      <c r="F30">
        <v>606944</v>
      </c>
      <c r="G30">
        <v>1240936</v>
      </c>
      <c r="H30">
        <v>46811691</v>
      </c>
      <c r="I30">
        <v>22136288</v>
      </c>
    </row>
    <row r="31" spans="1:9" x14ac:dyDescent="0.3">
      <c r="A31" s="5">
        <v>45330</v>
      </c>
      <c r="B31">
        <v>6500972</v>
      </c>
      <c r="C31">
        <v>6792438</v>
      </c>
      <c r="D31">
        <v>16667573</v>
      </c>
      <c r="E31">
        <v>22450255</v>
      </c>
      <c r="F31">
        <v>266541</v>
      </c>
      <c r="G31">
        <v>327180</v>
      </c>
      <c r="H31">
        <v>17678731</v>
      </c>
      <c r="I31">
        <v>11570355</v>
      </c>
    </row>
    <row r="32" spans="1:9" x14ac:dyDescent="0.3">
      <c r="A32" s="5">
        <v>45331</v>
      </c>
      <c r="B32">
        <v>5562493</v>
      </c>
      <c r="C32">
        <v>4194958</v>
      </c>
      <c r="D32">
        <v>6695621</v>
      </c>
      <c r="E32">
        <v>20501792</v>
      </c>
      <c r="F32">
        <v>127014</v>
      </c>
      <c r="G32">
        <v>223883</v>
      </c>
      <c r="H32">
        <v>47548097</v>
      </c>
      <c r="I32">
        <v>12166053</v>
      </c>
    </row>
    <row r="33" spans="1:9" x14ac:dyDescent="0.3">
      <c r="A33" s="5">
        <v>45334</v>
      </c>
      <c r="B33">
        <v>4460371</v>
      </c>
      <c r="C33">
        <v>5000524</v>
      </c>
      <c r="D33">
        <v>23736362</v>
      </c>
      <c r="E33">
        <v>24285482</v>
      </c>
      <c r="F33">
        <v>187791</v>
      </c>
      <c r="G33">
        <v>2050238</v>
      </c>
      <c r="H33">
        <v>22754811</v>
      </c>
      <c r="I33">
        <v>6934746</v>
      </c>
    </row>
    <row r="34" spans="1:9" x14ac:dyDescent="0.3">
      <c r="A34" s="5">
        <v>45335</v>
      </c>
      <c r="B34">
        <v>2232817</v>
      </c>
      <c r="C34">
        <v>5182328</v>
      </c>
      <c r="D34">
        <v>10077451</v>
      </c>
      <c r="E34">
        <v>20597163</v>
      </c>
      <c r="F34">
        <v>185927</v>
      </c>
      <c r="G34">
        <v>160256</v>
      </c>
      <c r="H34">
        <v>40313498</v>
      </c>
      <c r="I34">
        <v>13188617</v>
      </c>
    </row>
    <row r="35" spans="1:9" x14ac:dyDescent="0.3">
      <c r="A35" s="5">
        <v>45336</v>
      </c>
      <c r="B35">
        <v>6274728</v>
      </c>
      <c r="C35">
        <v>14007418</v>
      </c>
      <c r="D35">
        <v>6298466</v>
      </c>
      <c r="E35">
        <v>23022225</v>
      </c>
      <c r="F35">
        <v>159647</v>
      </c>
      <c r="G35">
        <v>1088635</v>
      </c>
      <c r="H35">
        <v>68582004</v>
      </c>
      <c r="I35">
        <v>18969613</v>
      </c>
    </row>
    <row r="36" spans="1:9" x14ac:dyDescent="0.3">
      <c r="A36" s="5">
        <v>45337</v>
      </c>
      <c r="B36">
        <v>2047764</v>
      </c>
      <c r="C36">
        <v>8292308</v>
      </c>
      <c r="D36">
        <v>15621983</v>
      </c>
      <c r="E36">
        <v>24051853</v>
      </c>
      <c r="F36">
        <v>124949</v>
      </c>
      <c r="G36">
        <v>177346</v>
      </c>
      <c r="H36">
        <v>34094423</v>
      </c>
      <c r="I36">
        <v>10042426</v>
      </c>
    </row>
    <row r="37" spans="1:9" x14ac:dyDescent="0.3">
      <c r="A37" s="5">
        <v>45338</v>
      </c>
      <c r="B37">
        <v>2703767</v>
      </c>
      <c r="C37">
        <v>9143526</v>
      </c>
      <c r="D37">
        <v>9487076</v>
      </c>
      <c r="E37">
        <v>29084164</v>
      </c>
      <c r="F37">
        <v>115176</v>
      </c>
      <c r="G37">
        <v>234995</v>
      </c>
      <c r="H37">
        <v>36623592</v>
      </c>
      <c r="I37">
        <v>27305002</v>
      </c>
    </row>
    <row r="38" spans="1:9" x14ac:dyDescent="0.3">
      <c r="A38" s="5">
        <v>45341</v>
      </c>
      <c r="B38">
        <v>1881311</v>
      </c>
      <c r="C38">
        <v>2510368</v>
      </c>
      <c r="D38">
        <v>4023165</v>
      </c>
      <c r="E38">
        <v>21133312</v>
      </c>
      <c r="F38">
        <v>187071</v>
      </c>
      <c r="G38">
        <v>1475676</v>
      </c>
      <c r="H38">
        <v>40775011</v>
      </c>
      <c r="I38">
        <v>17068719</v>
      </c>
    </row>
    <row r="39" spans="1:9" x14ac:dyDescent="0.3">
      <c r="A39" s="5">
        <v>45342</v>
      </c>
      <c r="B39">
        <v>2386943</v>
      </c>
      <c r="C39">
        <v>6010268</v>
      </c>
      <c r="D39">
        <v>33310212</v>
      </c>
      <c r="E39">
        <v>34980834</v>
      </c>
      <c r="F39">
        <v>163762</v>
      </c>
      <c r="G39">
        <v>76964</v>
      </c>
      <c r="H39">
        <v>27598299</v>
      </c>
      <c r="I39">
        <v>17859865</v>
      </c>
    </row>
    <row r="40" spans="1:9" x14ac:dyDescent="0.3">
      <c r="A40" s="5">
        <v>45343</v>
      </c>
      <c r="B40">
        <v>1580412</v>
      </c>
      <c r="C40">
        <v>15158113</v>
      </c>
      <c r="D40">
        <v>86187527</v>
      </c>
      <c r="E40">
        <v>88244747</v>
      </c>
      <c r="F40">
        <v>211544</v>
      </c>
      <c r="G40">
        <v>822930</v>
      </c>
      <c r="H40">
        <v>135509509</v>
      </c>
      <c r="I40">
        <v>10394137</v>
      </c>
    </row>
    <row r="41" spans="1:9" x14ac:dyDescent="0.3">
      <c r="A41" s="5">
        <v>45344</v>
      </c>
      <c r="B41">
        <v>8891048</v>
      </c>
      <c r="C41">
        <v>6390567</v>
      </c>
      <c r="D41">
        <v>20361008</v>
      </c>
      <c r="E41">
        <v>77946571</v>
      </c>
      <c r="F41">
        <v>136854</v>
      </c>
      <c r="G41">
        <v>297960</v>
      </c>
      <c r="H41">
        <v>78233390</v>
      </c>
      <c r="I41">
        <v>13411266</v>
      </c>
    </row>
    <row r="42" spans="1:9" x14ac:dyDescent="0.3">
      <c r="A42" s="5">
        <v>45345</v>
      </c>
      <c r="B42">
        <v>4911338</v>
      </c>
      <c r="C42">
        <v>11372471</v>
      </c>
      <c r="D42">
        <v>7851000</v>
      </c>
      <c r="E42">
        <v>47054556</v>
      </c>
      <c r="F42">
        <v>577581</v>
      </c>
      <c r="G42">
        <v>2625441</v>
      </c>
      <c r="H42">
        <v>53206040</v>
      </c>
      <c r="I42">
        <v>16289375</v>
      </c>
    </row>
    <row r="43" spans="1:9" x14ac:dyDescent="0.3">
      <c r="A43" s="5">
        <v>45348</v>
      </c>
      <c r="B43">
        <v>5309043</v>
      </c>
      <c r="C43">
        <v>4742433</v>
      </c>
      <c r="D43">
        <v>2437260</v>
      </c>
      <c r="E43">
        <v>89084463</v>
      </c>
      <c r="F43">
        <v>166413</v>
      </c>
      <c r="G43">
        <v>512151</v>
      </c>
      <c r="H43">
        <v>57698221</v>
      </c>
      <c r="I43">
        <v>38889651</v>
      </c>
    </row>
    <row r="44" spans="1:9" x14ac:dyDescent="0.3">
      <c r="A44" s="5">
        <v>45349</v>
      </c>
      <c r="B44">
        <v>6762881</v>
      </c>
      <c r="C44">
        <v>3812473</v>
      </c>
      <c r="D44">
        <v>5746344</v>
      </c>
      <c r="E44">
        <v>60013567</v>
      </c>
      <c r="F44">
        <v>256954</v>
      </c>
      <c r="G44">
        <v>2432890</v>
      </c>
      <c r="H44">
        <v>58529642</v>
      </c>
      <c r="I44">
        <v>15943347</v>
      </c>
    </row>
    <row r="45" spans="1:9" x14ac:dyDescent="0.3">
      <c r="A45" s="5">
        <v>45350</v>
      </c>
      <c r="B45">
        <v>2604518</v>
      </c>
      <c r="C45">
        <v>9670285</v>
      </c>
      <c r="D45">
        <v>9793403</v>
      </c>
      <c r="E45">
        <v>52420210</v>
      </c>
      <c r="F45">
        <v>176800</v>
      </c>
      <c r="G45">
        <v>394196</v>
      </c>
      <c r="H45">
        <v>48769003</v>
      </c>
      <c r="I45">
        <v>14404397</v>
      </c>
    </row>
    <row r="46" spans="1:9" x14ac:dyDescent="0.3">
      <c r="A46" s="5">
        <v>45351</v>
      </c>
      <c r="B46">
        <v>4557961</v>
      </c>
      <c r="C46">
        <v>12566949</v>
      </c>
      <c r="D46">
        <v>9909804</v>
      </c>
      <c r="E46">
        <v>56956110</v>
      </c>
      <c r="F46">
        <v>332581</v>
      </c>
      <c r="G46">
        <v>255529</v>
      </c>
      <c r="H46">
        <v>60796416</v>
      </c>
      <c r="I46">
        <v>26817847</v>
      </c>
    </row>
    <row r="47" spans="1:9" x14ac:dyDescent="0.3">
      <c r="A47" s="5">
        <v>45352</v>
      </c>
      <c r="B47">
        <v>2743747</v>
      </c>
      <c r="C47">
        <v>7319538</v>
      </c>
      <c r="D47">
        <v>11685681</v>
      </c>
      <c r="E47">
        <v>25741180</v>
      </c>
      <c r="F47">
        <v>172749</v>
      </c>
      <c r="G47">
        <v>137404</v>
      </c>
      <c r="H47">
        <v>45020674</v>
      </c>
      <c r="I47">
        <v>18744276</v>
      </c>
    </row>
    <row r="48" spans="1:9" x14ac:dyDescent="0.3">
      <c r="A48" s="5">
        <v>45355</v>
      </c>
      <c r="B48">
        <v>2098271</v>
      </c>
      <c r="C48">
        <v>4122762</v>
      </c>
      <c r="D48">
        <v>8093617</v>
      </c>
      <c r="E48">
        <v>29293343</v>
      </c>
      <c r="F48">
        <v>149500</v>
      </c>
      <c r="G48">
        <v>116406</v>
      </c>
      <c r="H48">
        <v>18910904</v>
      </c>
      <c r="I48">
        <v>21115815</v>
      </c>
    </row>
    <row r="49" spans="1:9" x14ac:dyDescent="0.3">
      <c r="A49" s="5">
        <v>45356</v>
      </c>
      <c r="B49">
        <v>1476068</v>
      </c>
      <c r="C49">
        <v>5958124</v>
      </c>
      <c r="D49">
        <v>5119974</v>
      </c>
      <c r="E49">
        <v>50278186</v>
      </c>
      <c r="F49">
        <v>135782</v>
      </c>
      <c r="G49">
        <v>159956</v>
      </c>
      <c r="H49">
        <v>21703407</v>
      </c>
      <c r="I49">
        <v>17048578</v>
      </c>
    </row>
    <row r="50" spans="1:9" x14ac:dyDescent="0.3">
      <c r="A50" s="5">
        <v>45357</v>
      </c>
      <c r="B50">
        <v>1953799</v>
      </c>
      <c r="C50">
        <v>4688928</v>
      </c>
      <c r="D50">
        <v>27546293</v>
      </c>
      <c r="E50">
        <v>45095839</v>
      </c>
      <c r="F50">
        <v>228023</v>
      </c>
      <c r="G50">
        <v>320983</v>
      </c>
      <c r="H50">
        <v>37638626</v>
      </c>
      <c r="I50">
        <v>28106873</v>
      </c>
    </row>
    <row r="51" spans="1:9" x14ac:dyDescent="0.3">
      <c r="A51" s="5">
        <v>45358</v>
      </c>
      <c r="B51">
        <v>2649188</v>
      </c>
      <c r="C51">
        <v>5727460</v>
      </c>
      <c r="D51">
        <v>12244152</v>
      </c>
      <c r="E51">
        <v>43620401</v>
      </c>
      <c r="F51">
        <v>224113</v>
      </c>
      <c r="G51">
        <v>123955</v>
      </c>
      <c r="H51">
        <v>43446051</v>
      </c>
      <c r="I51">
        <v>16960453</v>
      </c>
    </row>
    <row r="52" spans="1:9" x14ac:dyDescent="0.3">
      <c r="A52" s="5">
        <v>45359</v>
      </c>
      <c r="B52">
        <v>1607116</v>
      </c>
      <c r="C52">
        <v>5668057</v>
      </c>
      <c r="D52">
        <v>12739689</v>
      </c>
      <c r="E52">
        <v>43793152</v>
      </c>
      <c r="F52">
        <v>124830</v>
      </c>
      <c r="G52">
        <v>132202</v>
      </c>
      <c r="H52">
        <v>27144601</v>
      </c>
      <c r="I52">
        <v>14830911</v>
      </c>
    </row>
    <row r="53" spans="1:9" x14ac:dyDescent="0.3">
      <c r="A53" s="5">
        <v>45362</v>
      </c>
      <c r="B53">
        <v>8877859</v>
      </c>
      <c r="C53">
        <v>6358919</v>
      </c>
      <c r="D53">
        <v>21834555</v>
      </c>
      <c r="E53">
        <v>51557214</v>
      </c>
      <c r="F53">
        <v>183639</v>
      </c>
      <c r="G53">
        <v>80822</v>
      </c>
      <c r="H53">
        <v>32245967</v>
      </c>
      <c r="I53">
        <v>9689786</v>
      </c>
    </row>
    <row r="54" spans="1:9" x14ac:dyDescent="0.3">
      <c r="A54" s="5">
        <v>45363</v>
      </c>
      <c r="B54">
        <v>3246477</v>
      </c>
      <c r="C54">
        <v>8623482</v>
      </c>
      <c r="D54">
        <v>26276980</v>
      </c>
      <c r="E54">
        <v>55525865</v>
      </c>
      <c r="F54">
        <v>295197</v>
      </c>
      <c r="G54">
        <v>89007</v>
      </c>
      <c r="H54">
        <v>50549442</v>
      </c>
      <c r="I54">
        <v>12187000</v>
      </c>
    </row>
    <row r="55" spans="1:9" x14ac:dyDescent="0.3">
      <c r="A55" s="5">
        <v>45364</v>
      </c>
      <c r="B55">
        <v>4183231</v>
      </c>
      <c r="C55">
        <v>5082459</v>
      </c>
      <c r="D55">
        <v>18867590</v>
      </c>
      <c r="E55">
        <v>35428913</v>
      </c>
      <c r="F55">
        <v>378290</v>
      </c>
      <c r="G55">
        <v>324254</v>
      </c>
      <c r="H55">
        <v>30055940</v>
      </c>
      <c r="I55">
        <v>18555468</v>
      </c>
    </row>
    <row r="56" spans="1:9" x14ac:dyDescent="0.3">
      <c r="A56" s="5">
        <v>45365</v>
      </c>
      <c r="B56">
        <v>2846632</v>
      </c>
      <c r="C56">
        <v>5791975</v>
      </c>
      <c r="D56">
        <v>22298152</v>
      </c>
      <c r="E56">
        <v>44407570</v>
      </c>
      <c r="F56">
        <v>260675</v>
      </c>
      <c r="G56">
        <v>399135</v>
      </c>
      <c r="H56">
        <v>39388584</v>
      </c>
      <c r="I56">
        <v>21882474</v>
      </c>
    </row>
    <row r="57" spans="1:9" x14ac:dyDescent="0.3">
      <c r="A57" s="5">
        <v>45366</v>
      </c>
      <c r="B57">
        <v>5253583</v>
      </c>
      <c r="C57">
        <v>14529753</v>
      </c>
      <c r="D57">
        <v>59090490</v>
      </c>
      <c r="E57">
        <v>144608653</v>
      </c>
      <c r="F57">
        <v>1457199</v>
      </c>
      <c r="G57">
        <v>204122</v>
      </c>
      <c r="H57">
        <v>92456627</v>
      </c>
      <c r="I57">
        <v>33727529</v>
      </c>
    </row>
    <row r="58" spans="1:9" x14ac:dyDescent="0.3">
      <c r="A58" s="5">
        <v>45369</v>
      </c>
      <c r="B58">
        <v>3885042</v>
      </c>
      <c r="C58">
        <v>3453297</v>
      </c>
      <c r="D58">
        <v>8306257</v>
      </c>
      <c r="E58">
        <v>37891932</v>
      </c>
      <c r="F58">
        <v>1019190</v>
      </c>
      <c r="G58">
        <v>121121</v>
      </c>
      <c r="H58">
        <v>63149087</v>
      </c>
      <c r="I58">
        <v>16264114</v>
      </c>
    </row>
    <row r="59" spans="1:9" x14ac:dyDescent="0.3">
      <c r="A59" s="5">
        <v>45370</v>
      </c>
      <c r="B59">
        <v>1773910</v>
      </c>
      <c r="C59">
        <v>6335510</v>
      </c>
      <c r="D59">
        <v>5126171</v>
      </c>
      <c r="E59">
        <v>23063736</v>
      </c>
      <c r="F59">
        <v>248574</v>
      </c>
      <c r="G59">
        <v>434089</v>
      </c>
      <c r="H59">
        <v>66330810</v>
      </c>
      <c r="I59">
        <v>11083889</v>
      </c>
    </row>
    <row r="60" spans="1:9" x14ac:dyDescent="0.3">
      <c r="A60" s="5">
        <v>45371</v>
      </c>
      <c r="B60">
        <v>1102531</v>
      </c>
      <c r="C60">
        <v>9873916</v>
      </c>
      <c r="D60">
        <v>2500903</v>
      </c>
      <c r="E60">
        <v>34999580</v>
      </c>
      <c r="F60">
        <v>223997</v>
      </c>
      <c r="G60">
        <v>283372</v>
      </c>
      <c r="H60">
        <v>106653225</v>
      </c>
      <c r="I60">
        <v>25023460</v>
      </c>
    </row>
    <row r="61" spans="1:9" x14ac:dyDescent="0.3">
      <c r="A61" s="5">
        <v>45372</v>
      </c>
      <c r="B61">
        <v>1835813</v>
      </c>
      <c r="C61">
        <v>5128668</v>
      </c>
      <c r="D61">
        <v>3241411</v>
      </c>
      <c r="E61">
        <v>46221272</v>
      </c>
      <c r="F61">
        <v>249157</v>
      </c>
      <c r="G61">
        <v>305489</v>
      </c>
      <c r="H61">
        <v>60052616</v>
      </c>
      <c r="I61">
        <v>27803191</v>
      </c>
    </row>
    <row r="62" spans="1:9" x14ac:dyDescent="0.3">
      <c r="A62" s="5">
        <v>45373</v>
      </c>
      <c r="B62">
        <v>1243838</v>
      </c>
      <c r="C62">
        <v>4181990</v>
      </c>
      <c r="D62">
        <v>8405674</v>
      </c>
      <c r="E62">
        <v>31173104</v>
      </c>
      <c r="F62">
        <v>1504632</v>
      </c>
      <c r="G62">
        <v>494938</v>
      </c>
      <c r="H62">
        <v>22107144</v>
      </c>
      <c r="I62">
        <v>10605796</v>
      </c>
    </row>
    <row r="63" spans="1:9" x14ac:dyDescent="0.3">
      <c r="A63" s="5">
        <v>45376</v>
      </c>
      <c r="B63">
        <v>1557853</v>
      </c>
      <c r="C63">
        <v>5847219</v>
      </c>
      <c r="D63">
        <v>8325405</v>
      </c>
      <c r="E63">
        <v>20581329</v>
      </c>
      <c r="F63">
        <v>569382</v>
      </c>
      <c r="G63">
        <v>373518</v>
      </c>
      <c r="H63">
        <v>72280480</v>
      </c>
      <c r="I63">
        <v>10622000</v>
      </c>
    </row>
    <row r="64" spans="1:9" x14ac:dyDescent="0.3">
      <c r="A64" s="5">
        <v>45377</v>
      </c>
      <c r="B64">
        <v>1745893</v>
      </c>
      <c r="C64">
        <v>5669024</v>
      </c>
      <c r="D64">
        <v>7385937</v>
      </c>
      <c r="E64">
        <v>19146886</v>
      </c>
      <c r="F64">
        <v>331786</v>
      </c>
      <c r="G64">
        <v>1346320</v>
      </c>
      <c r="H64">
        <v>32450634</v>
      </c>
      <c r="I64">
        <v>13828709</v>
      </c>
    </row>
    <row r="65" spans="1:9" x14ac:dyDescent="0.3">
      <c r="A65" s="5">
        <v>45378</v>
      </c>
      <c r="B65">
        <v>2607662</v>
      </c>
      <c r="C65">
        <v>4186592</v>
      </c>
      <c r="D65">
        <v>6265831</v>
      </c>
      <c r="E65">
        <v>21079290</v>
      </c>
      <c r="F65">
        <v>936267</v>
      </c>
      <c r="G65">
        <v>948462</v>
      </c>
      <c r="H65">
        <v>25435732</v>
      </c>
      <c r="I65">
        <v>6453579</v>
      </c>
    </row>
    <row r="66" spans="1:9" x14ac:dyDescent="0.3">
      <c r="A66" s="5">
        <v>45379</v>
      </c>
      <c r="B66">
        <v>1759110</v>
      </c>
      <c r="C66">
        <v>6976596</v>
      </c>
      <c r="D66">
        <v>9498794</v>
      </c>
      <c r="E66">
        <v>31683472</v>
      </c>
      <c r="F66">
        <v>290043</v>
      </c>
      <c r="G66">
        <v>981896</v>
      </c>
      <c r="H66">
        <v>20613164</v>
      </c>
      <c r="I66">
        <v>11721252</v>
      </c>
    </row>
    <row r="67" spans="1:9" x14ac:dyDescent="0.3">
      <c r="A67" s="5">
        <v>45384</v>
      </c>
      <c r="B67">
        <v>1901480</v>
      </c>
      <c r="C67">
        <v>7158300</v>
      </c>
      <c r="D67">
        <v>1719467</v>
      </c>
      <c r="E67">
        <v>25424009</v>
      </c>
      <c r="F67">
        <v>360292</v>
      </c>
      <c r="G67">
        <v>874147</v>
      </c>
      <c r="H67">
        <v>47006397</v>
      </c>
      <c r="I67">
        <v>19834937</v>
      </c>
    </row>
    <row r="68" spans="1:9" x14ac:dyDescent="0.3">
      <c r="A68" s="5">
        <v>45385</v>
      </c>
      <c r="B68">
        <v>2136096</v>
      </c>
      <c r="C68">
        <v>9447110</v>
      </c>
      <c r="D68">
        <v>3641214</v>
      </c>
      <c r="E68">
        <v>28446283</v>
      </c>
      <c r="F68">
        <v>220251</v>
      </c>
      <c r="G68">
        <v>466378</v>
      </c>
      <c r="H68">
        <v>72925214</v>
      </c>
      <c r="I68">
        <v>23986290</v>
      </c>
    </row>
    <row r="69" spans="1:9" x14ac:dyDescent="0.3">
      <c r="A69" s="5">
        <v>45386</v>
      </c>
      <c r="B69">
        <v>2019893</v>
      </c>
      <c r="C69">
        <v>5379241</v>
      </c>
      <c r="D69">
        <v>10795147</v>
      </c>
      <c r="E69">
        <v>30442640</v>
      </c>
      <c r="F69">
        <v>232843</v>
      </c>
      <c r="G69">
        <v>264338</v>
      </c>
      <c r="H69">
        <v>20652385</v>
      </c>
      <c r="I69">
        <v>18581660</v>
      </c>
    </row>
    <row r="70" spans="1:9" x14ac:dyDescent="0.3">
      <c r="A70" s="5">
        <v>45387</v>
      </c>
      <c r="B70">
        <v>2609662</v>
      </c>
      <c r="C70">
        <v>8904552</v>
      </c>
      <c r="D70">
        <v>5151837</v>
      </c>
      <c r="E70">
        <v>57354782</v>
      </c>
      <c r="F70">
        <v>210063</v>
      </c>
      <c r="G70">
        <v>513480</v>
      </c>
      <c r="H70">
        <v>26479716</v>
      </c>
      <c r="I70">
        <v>16453629</v>
      </c>
    </row>
    <row r="71" spans="1:9" x14ac:dyDescent="0.3">
      <c r="A71" s="5">
        <v>45390</v>
      </c>
      <c r="B71">
        <v>1444515</v>
      </c>
      <c r="C71">
        <v>6514543</v>
      </c>
      <c r="D71">
        <v>44022250</v>
      </c>
      <c r="E71">
        <v>17801945</v>
      </c>
      <c r="F71">
        <v>456750</v>
      </c>
      <c r="G71">
        <v>388264</v>
      </c>
      <c r="H71">
        <v>21856074</v>
      </c>
      <c r="I71">
        <v>19999951</v>
      </c>
    </row>
    <row r="72" spans="1:9" x14ac:dyDescent="0.3">
      <c r="A72" s="5">
        <v>45391</v>
      </c>
      <c r="B72">
        <v>1716381</v>
      </c>
      <c r="C72">
        <v>12537763</v>
      </c>
      <c r="D72">
        <v>3571999</v>
      </c>
      <c r="E72">
        <v>56964110</v>
      </c>
      <c r="F72">
        <v>389884</v>
      </c>
      <c r="G72">
        <v>660329</v>
      </c>
      <c r="H72">
        <v>46463280</v>
      </c>
      <c r="I72">
        <v>20725997</v>
      </c>
    </row>
    <row r="73" spans="1:9" x14ac:dyDescent="0.3">
      <c r="A73" s="5">
        <v>45392</v>
      </c>
      <c r="B73">
        <v>1500522</v>
      </c>
      <c r="C73">
        <v>7280720</v>
      </c>
      <c r="D73">
        <v>70044824</v>
      </c>
      <c r="E73">
        <v>53216145</v>
      </c>
      <c r="F73">
        <v>209263</v>
      </c>
      <c r="G73">
        <v>2606632</v>
      </c>
      <c r="H73">
        <v>36949462</v>
      </c>
      <c r="I73">
        <v>21922895</v>
      </c>
    </row>
    <row r="74" spans="1:9" x14ac:dyDescent="0.3">
      <c r="A74" s="5">
        <v>45393</v>
      </c>
      <c r="B74">
        <v>2698526</v>
      </c>
      <c r="C74">
        <v>7308710</v>
      </c>
      <c r="D74">
        <v>6509931</v>
      </c>
      <c r="E74">
        <v>39103496</v>
      </c>
      <c r="F74">
        <v>214759</v>
      </c>
      <c r="G74">
        <v>396774</v>
      </c>
      <c r="H74">
        <v>51801862</v>
      </c>
      <c r="I74">
        <v>15046402</v>
      </c>
    </row>
    <row r="75" spans="1:9" x14ac:dyDescent="0.3">
      <c r="A75" s="5">
        <v>45394</v>
      </c>
      <c r="B75">
        <v>2603424</v>
      </c>
      <c r="C75">
        <v>7439051</v>
      </c>
      <c r="D75">
        <v>7024944</v>
      </c>
      <c r="E75">
        <v>31007911</v>
      </c>
      <c r="F75">
        <v>212541</v>
      </c>
      <c r="G75">
        <v>315269</v>
      </c>
      <c r="H75">
        <v>22520556</v>
      </c>
      <c r="I75">
        <v>10735186</v>
      </c>
    </row>
    <row r="76" spans="1:9" x14ac:dyDescent="0.3">
      <c r="A76" s="5">
        <v>45397</v>
      </c>
      <c r="B76">
        <v>1392029</v>
      </c>
      <c r="C76">
        <v>6369833</v>
      </c>
      <c r="D76">
        <v>38227140</v>
      </c>
      <c r="E76">
        <v>24347647</v>
      </c>
      <c r="F76">
        <v>213034</v>
      </c>
      <c r="G76">
        <v>995502</v>
      </c>
      <c r="H76">
        <v>28695150</v>
      </c>
      <c r="I76">
        <v>17809474</v>
      </c>
    </row>
    <row r="77" spans="1:9" x14ac:dyDescent="0.3">
      <c r="A77" s="5">
        <v>45398</v>
      </c>
      <c r="B77">
        <v>1318970</v>
      </c>
      <c r="C77">
        <v>5906056</v>
      </c>
      <c r="D77">
        <v>5496760</v>
      </c>
      <c r="E77">
        <v>27235255</v>
      </c>
      <c r="F77">
        <v>1023859</v>
      </c>
      <c r="G77">
        <v>696693</v>
      </c>
      <c r="H77">
        <v>22240134</v>
      </c>
      <c r="I77">
        <v>12566764</v>
      </c>
    </row>
    <row r="78" spans="1:9" x14ac:dyDescent="0.3">
      <c r="A78" s="5">
        <v>45399</v>
      </c>
      <c r="B78">
        <v>2243525</v>
      </c>
      <c r="C78">
        <v>4574640</v>
      </c>
      <c r="D78">
        <v>6290349</v>
      </c>
      <c r="E78">
        <v>19309290</v>
      </c>
      <c r="F78">
        <v>215564</v>
      </c>
      <c r="G78">
        <v>527360</v>
      </c>
      <c r="H78">
        <v>90815558</v>
      </c>
      <c r="I78">
        <v>15235252</v>
      </c>
    </row>
    <row r="79" spans="1:9" x14ac:dyDescent="0.3">
      <c r="A79" s="5">
        <v>45400</v>
      </c>
      <c r="B79">
        <v>2446630</v>
      </c>
      <c r="C79">
        <v>12725109</v>
      </c>
      <c r="D79">
        <v>186498460</v>
      </c>
      <c r="E79">
        <v>56508011</v>
      </c>
      <c r="F79">
        <v>212276</v>
      </c>
      <c r="G79">
        <v>402924</v>
      </c>
      <c r="H79">
        <v>35276400</v>
      </c>
      <c r="I79">
        <v>19792990</v>
      </c>
    </row>
    <row r="80" spans="1:9" x14ac:dyDescent="0.3">
      <c r="A80" s="5">
        <v>45401</v>
      </c>
      <c r="B80">
        <v>1407714</v>
      </c>
      <c r="C80">
        <v>7977550</v>
      </c>
      <c r="D80">
        <v>54904111</v>
      </c>
      <c r="E80">
        <v>42777852</v>
      </c>
      <c r="F80">
        <v>134270</v>
      </c>
      <c r="G80">
        <v>180733</v>
      </c>
      <c r="H80">
        <v>43758567</v>
      </c>
      <c r="I80">
        <v>9858971</v>
      </c>
    </row>
    <row r="81" spans="1:9" x14ac:dyDescent="0.3">
      <c r="A81" s="5">
        <v>45404</v>
      </c>
      <c r="B81">
        <v>3448159</v>
      </c>
      <c r="C81">
        <v>6523038</v>
      </c>
      <c r="D81">
        <v>53358305</v>
      </c>
      <c r="E81">
        <v>25523717</v>
      </c>
      <c r="F81">
        <v>163149</v>
      </c>
      <c r="G81">
        <v>238467</v>
      </c>
      <c r="H81">
        <v>25401886</v>
      </c>
      <c r="I81">
        <v>13320741</v>
      </c>
    </row>
    <row r="82" spans="1:9" x14ac:dyDescent="0.3">
      <c r="A82" s="5">
        <v>45405</v>
      </c>
      <c r="B82">
        <v>3561073</v>
      </c>
      <c r="C82">
        <v>10480005</v>
      </c>
      <c r="D82">
        <v>21664616</v>
      </c>
      <c r="E82">
        <v>32647963</v>
      </c>
      <c r="F82">
        <v>151884</v>
      </c>
      <c r="G82">
        <v>160895</v>
      </c>
      <c r="H82">
        <v>64561423</v>
      </c>
      <c r="I82">
        <v>11082204</v>
      </c>
    </row>
    <row r="83" spans="1:9" x14ac:dyDescent="0.3">
      <c r="A83" s="5">
        <v>45406</v>
      </c>
      <c r="B83">
        <v>3596131</v>
      </c>
      <c r="C83">
        <v>10276431</v>
      </c>
      <c r="D83">
        <v>6419714</v>
      </c>
      <c r="E83">
        <v>21390323</v>
      </c>
      <c r="F83">
        <v>207720</v>
      </c>
      <c r="G83">
        <v>182614</v>
      </c>
      <c r="H83">
        <v>144490375</v>
      </c>
      <c r="I83">
        <v>22456375</v>
      </c>
    </row>
    <row r="84" spans="1:9" x14ac:dyDescent="0.3">
      <c r="A84" s="5">
        <v>45407</v>
      </c>
      <c r="B84">
        <v>4952967</v>
      </c>
      <c r="C84">
        <v>9041658</v>
      </c>
      <c r="D84">
        <v>115274597</v>
      </c>
      <c r="E84">
        <v>26470399</v>
      </c>
      <c r="F84">
        <v>200525</v>
      </c>
      <c r="G84">
        <v>325533</v>
      </c>
      <c r="H84">
        <v>96112155</v>
      </c>
      <c r="I84">
        <v>11961757</v>
      </c>
    </row>
    <row r="85" spans="1:9" x14ac:dyDescent="0.3">
      <c r="A85" s="5">
        <v>45408</v>
      </c>
      <c r="B85">
        <v>2360260</v>
      </c>
      <c r="C85">
        <v>6745364</v>
      </c>
      <c r="D85">
        <v>7263836</v>
      </c>
      <c r="E85">
        <v>15520886</v>
      </c>
      <c r="F85">
        <v>135805</v>
      </c>
      <c r="G85">
        <v>201692</v>
      </c>
      <c r="H85">
        <v>36051385</v>
      </c>
      <c r="I85">
        <v>8894321</v>
      </c>
    </row>
    <row r="86" spans="1:9" x14ac:dyDescent="0.3">
      <c r="A86" s="5">
        <v>45411</v>
      </c>
      <c r="B86">
        <v>3704143</v>
      </c>
      <c r="C86">
        <v>6166791</v>
      </c>
      <c r="D86">
        <v>4637085</v>
      </c>
      <c r="E86">
        <v>20180940</v>
      </c>
      <c r="F86">
        <v>178758</v>
      </c>
      <c r="G86">
        <v>233141</v>
      </c>
      <c r="H86">
        <v>43510772</v>
      </c>
      <c r="I86">
        <v>4789618</v>
      </c>
    </row>
    <row r="87" spans="1:9" x14ac:dyDescent="0.3">
      <c r="A87" s="5">
        <v>45412</v>
      </c>
      <c r="B87">
        <v>2553342</v>
      </c>
      <c r="C87">
        <v>6910708</v>
      </c>
      <c r="D87">
        <v>43180109</v>
      </c>
      <c r="E87">
        <v>44382642</v>
      </c>
      <c r="F87">
        <v>169452</v>
      </c>
      <c r="G87">
        <v>251261</v>
      </c>
      <c r="H87">
        <v>54038891</v>
      </c>
      <c r="I87">
        <v>1679663</v>
      </c>
    </row>
    <row r="88" spans="1:9" x14ac:dyDescent="0.3">
      <c r="A88" s="5">
        <v>45413</v>
      </c>
      <c r="B88">
        <v>264606</v>
      </c>
      <c r="C88">
        <v>2463722</v>
      </c>
      <c r="D88">
        <v>233862</v>
      </c>
      <c r="E88">
        <v>1752322</v>
      </c>
      <c r="F88">
        <v>116388</v>
      </c>
      <c r="G88">
        <v>225195</v>
      </c>
      <c r="H88">
        <v>10108551</v>
      </c>
      <c r="I88">
        <v>3437262</v>
      </c>
    </row>
    <row r="89" spans="1:9" x14ac:dyDescent="0.3">
      <c r="A89" s="5">
        <v>45414</v>
      </c>
      <c r="B89">
        <v>1961686</v>
      </c>
      <c r="C89">
        <v>4075293</v>
      </c>
      <c r="D89">
        <v>9026136</v>
      </c>
      <c r="E89">
        <v>7966770</v>
      </c>
      <c r="F89">
        <v>95734</v>
      </c>
      <c r="G89">
        <v>781667</v>
      </c>
      <c r="H89">
        <v>47513511</v>
      </c>
      <c r="I89">
        <v>1095027</v>
      </c>
    </row>
    <row r="90" spans="1:9" x14ac:dyDescent="0.3">
      <c r="A90" s="5">
        <v>45415</v>
      </c>
      <c r="B90">
        <v>1642783</v>
      </c>
      <c r="C90">
        <v>4436848</v>
      </c>
      <c r="D90">
        <v>3354886</v>
      </c>
      <c r="E90">
        <v>16832563</v>
      </c>
      <c r="F90">
        <v>119363</v>
      </c>
      <c r="G90">
        <v>131573</v>
      </c>
      <c r="H90">
        <v>13155809</v>
      </c>
      <c r="I90">
        <v>5653859</v>
      </c>
    </row>
    <row r="91" spans="1:9" x14ac:dyDescent="0.3">
      <c r="A91" s="5">
        <v>45419</v>
      </c>
      <c r="B91">
        <v>2562233</v>
      </c>
      <c r="C91">
        <v>4581163</v>
      </c>
      <c r="D91">
        <v>15166765</v>
      </c>
      <c r="E91">
        <v>55817425</v>
      </c>
      <c r="F91">
        <v>173070</v>
      </c>
      <c r="G91">
        <v>148163</v>
      </c>
      <c r="H91">
        <v>29887433</v>
      </c>
      <c r="I91">
        <v>13614305</v>
      </c>
    </row>
    <row r="92" spans="1:9" x14ac:dyDescent="0.3">
      <c r="A92" s="5">
        <v>45420</v>
      </c>
      <c r="B92">
        <v>2091841</v>
      </c>
      <c r="C92">
        <v>6547258</v>
      </c>
      <c r="D92">
        <v>14996885</v>
      </c>
      <c r="E92">
        <v>31193174</v>
      </c>
      <c r="F92">
        <v>434492</v>
      </c>
      <c r="G92">
        <v>129609</v>
      </c>
      <c r="H92">
        <v>32806207</v>
      </c>
      <c r="I92">
        <v>31072062</v>
      </c>
    </row>
    <row r="93" spans="1:9" x14ac:dyDescent="0.3">
      <c r="A93" s="5">
        <v>45421</v>
      </c>
      <c r="B93">
        <v>1329957</v>
      </c>
      <c r="C93">
        <v>5508549</v>
      </c>
      <c r="D93">
        <v>23387991</v>
      </c>
      <c r="E93">
        <v>24832537</v>
      </c>
      <c r="F93">
        <v>334308</v>
      </c>
      <c r="G93">
        <v>167964</v>
      </c>
      <c r="H93">
        <v>100297087</v>
      </c>
      <c r="I93">
        <v>22289547</v>
      </c>
    </row>
    <row r="94" spans="1:9" x14ac:dyDescent="0.3">
      <c r="A94" s="5">
        <v>45422</v>
      </c>
      <c r="B94">
        <v>1408187</v>
      </c>
      <c r="C94">
        <v>3484305</v>
      </c>
      <c r="D94">
        <v>450216</v>
      </c>
      <c r="E94">
        <v>21429600</v>
      </c>
      <c r="F94">
        <v>201237</v>
      </c>
      <c r="G94">
        <v>277084</v>
      </c>
      <c r="H94">
        <v>16823465</v>
      </c>
      <c r="I94">
        <v>13034943</v>
      </c>
    </row>
    <row r="95" spans="1:9" x14ac:dyDescent="0.3">
      <c r="A95" s="5">
        <v>45425</v>
      </c>
      <c r="B95">
        <v>4031899</v>
      </c>
      <c r="C95">
        <v>4174288</v>
      </c>
      <c r="D95">
        <v>13338962</v>
      </c>
      <c r="E95">
        <v>18083633</v>
      </c>
      <c r="F95">
        <v>183158</v>
      </c>
      <c r="G95">
        <v>108437</v>
      </c>
      <c r="H95">
        <v>19215359</v>
      </c>
      <c r="I95">
        <v>7536239</v>
      </c>
    </row>
    <row r="96" spans="1:9" x14ac:dyDescent="0.3">
      <c r="A96" s="5">
        <v>45426</v>
      </c>
      <c r="B96">
        <v>6023670</v>
      </c>
      <c r="C96">
        <v>8759233</v>
      </c>
      <c r="D96">
        <v>828893</v>
      </c>
      <c r="E96">
        <v>80125072</v>
      </c>
      <c r="F96">
        <v>419192</v>
      </c>
      <c r="G96">
        <v>146447</v>
      </c>
      <c r="H96">
        <v>49667501</v>
      </c>
      <c r="I96">
        <v>41316273</v>
      </c>
    </row>
    <row r="97" spans="1:9" x14ac:dyDescent="0.3">
      <c r="A97" s="5">
        <v>45427</v>
      </c>
      <c r="B97">
        <v>1473536</v>
      </c>
      <c r="C97">
        <v>6430377</v>
      </c>
      <c r="D97">
        <v>3535177</v>
      </c>
      <c r="E97">
        <v>15971090</v>
      </c>
      <c r="F97">
        <v>592558</v>
      </c>
      <c r="G97">
        <v>407069</v>
      </c>
      <c r="H97">
        <v>25430594</v>
      </c>
      <c r="I97">
        <v>7637008</v>
      </c>
    </row>
    <row r="98" spans="1:9" x14ac:dyDescent="0.3">
      <c r="A98" s="5">
        <v>45428</v>
      </c>
      <c r="B98">
        <v>1649252</v>
      </c>
      <c r="C98">
        <v>3187392</v>
      </c>
      <c r="D98">
        <v>3474130</v>
      </c>
      <c r="E98">
        <v>35516089</v>
      </c>
      <c r="F98">
        <v>218593</v>
      </c>
      <c r="G98">
        <v>234443</v>
      </c>
      <c r="H98">
        <v>15321857</v>
      </c>
      <c r="I98">
        <v>31351272</v>
      </c>
    </row>
    <row r="99" spans="1:9" x14ac:dyDescent="0.3">
      <c r="A99" s="5">
        <v>45429</v>
      </c>
      <c r="B99">
        <v>1676789</v>
      </c>
      <c r="C99">
        <v>17262820</v>
      </c>
      <c r="D99">
        <v>26101428</v>
      </c>
      <c r="E99">
        <v>27895752</v>
      </c>
      <c r="F99">
        <v>967737</v>
      </c>
      <c r="G99">
        <v>349563</v>
      </c>
      <c r="H99">
        <v>18659793</v>
      </c>
      <c r="I99">
        <v>25245178</v>
      </c>
    </row>
    <row r="100" spans="1:9" x14ac:dyDescent="0.3">
      <c r="A100" s="5">
        <v>45432</v>
      </c>
      <c r="B100">
        <v>1582383</v>
      </c>
      <c r="C100">
        <v>2500856</v>
      </c>
      <c r="D100">
        <v>360612</v>
      </c>
      <c r="E100">
        <v>15407264</v>
      </c>
      <c r="F100">
        <v>205336</v>
      </c>
      <c r="G100">
        <v>671341</v>
      </c>
      <c r="H100">
        <v>70841281</v>
      </c>
      <c r="I100">
        <v>9161063</v>
      </c>
    </row>
    <row r="101" spans="1:9" x14ac:dyDescent="0.3">
      <c r="A101" s="5">
        <v>45433</v>
      </c>
      <c r="B101">
        <v>2178866</v>
      </c>
      <c r="C101">
        <v>3514840</v>
      </c>
      <c r="D101">
        <v>1700396</v>
      </c>
      <c r="E101">
        <v>16019405</v>
      </c>
      <c r="F101">
        <v>439277</v>
      </c>
      <c r="G101">
        <v>378081</v>
      </c>
      <c r="H101">
        <v>28192923</v>
      </c>
      <c r="I101">
        <v>17215410</v>
      </c>
    </row>
    <row r="102" spans="1:9" x14ac:dyDescent="0.3">
      <c r="A102" s="5">
        <v>45434</v>
      </c>
      <c r="B102">
        <v>1953010</v>
      </c>
      <c r="C102">
        <v>7363439</v>
      </c>
      <c r="D102">
        <v>7826667</v>
      </c>
      <c r="E102">
        <v>19973504</v>
      </c>
      <c r="F102">
        <v>188036</v>
      </c>
      <c r="G102">
        <v>443257</v>
      </c>
      <c r="H102">
        <v>63080461</v>
      </c>
      <c r="I102">
        <v>24840671</v>
      </c>
    </row>
    <row r="103" spans="1:9" x14ac:dyDescent="0.3">
      <c r="A103" s="5">
        <v>45435</v>
      </c>
      <c r="B103">
        <v>1440381</v>
      </c>
      <c r="C103">
        <v>5422989</v>
      </c>
      <c r="D103">
        <v>477357</v>
      </c>
      <c r="E103">
        <v>16675622</v>
      </c>
      <c r="F103">
        <v>173896</v>
      </c>
      <c r="G103">
        <v>156867</v>
      </c>
      <c r="H103">
        <v>136516651</v>
      </c>
      <c r="I103">
        <v>17073225</v>
      </c>
    </row>
    <row r="104" spans="1:9" x14ac:dyDescent="0.3">
      <c r="A104" s="5">
        <v>45436</v>
      </c>
      <c r="B104">
        <v>919468</v>
      </c>
      <c r="C104">
        <v>3996196</v>
      </c>
      <c r="D104">
        <v>749803</v>
      </c>
      <c r="E104">
        <v>15148768</v>
      </c>
      <c r="F104">
        <v>105927</v>
      </c>
      <c r="G104">
        <v>378860</v>
      </c>
      <c r="H104">
        <v>25762447</v>
      </c>
      <c r="I104">
        <v>5380752</v>
      </c>
    </row>
    <row r="105" spans="1:9" x14ac:dyDescent="0.3">
      <c r="A105" s="5">
        <v>45440</v>
      </c>
      <c r="B105">
        <v>2196897</v>
      </c>
      <c r="C105">
        <v>4151610</v>
      </c>
      <c r="D105">
        <v>447808</v>
      </c>
      <c r="E105">
        <v>20359945</v>
      </c>
      <c r="F105">
        <v>233773</v>
      </c>
      <c r="G105">
        <v>427811</v>
      </c>
      <c r="H105">
        <v>138754576</v>
      </c>
      <c r="I105">
        <v>7716088</v>
      </c>
    </row>
    <row r="106" spans="1:9" x14ac:dyDescent="0.3">
      <c r="A106" s="5">
        <v>45441</v>
      </c>
      <c r="B106">
        <v>2028914</v>
      </c>
      <c r="C106">
        <v>9234043</v>
      </c>
      <c r="D106">
        <v>26637096</v>
      </c>
      <c r="E106">
        <v>16614446</v>
      </c>
      <c r="F106">
        <v>168782</v>
      </c>
      <c r="G106">
        <v>163326</v>
      </c>
      <c r="H106">
        <v>50721872</v>
      </c>
      <c r="I106">
        <v>11146569</v>
      </c>
    </row>
    <row r="107" spans="1:9" x14ac:dyDescent="0.3">
      <c r="A107" s="5">
        <v>45442</v>
      </c>
      <c r="B107">
        <v>1694793</v>
      </c>
      <c r="C107">
        <v>4422681</v>
      </c>
      <c r="D107">
        <v>3293873</v>
      </c>
      <c r="E107">
        <v>23090714</v>
      </c>
      <c r="F107">
        <v>426518</v>
      </c>
      <c r="G107">
        <v>374391</v>
      </c>
      <c r="H107">
        <v>19315320</v>
      </c>
      <c r="I107">
        <v>21291111</v>
      </c>
    </row>
    <row r="108" spans="1:9" x14ac:dyDescent="0.3">
      <c r="A108" s="5">
        <v>45443</v>
      </c>
      <c r="B108">
        <v>4183291</v>
      </c>
      <c r="C108">
        <v>9214812</v>
      </c>
      <c r="D108">
        <v>31095108</v>
      </c>
      <c r="E108">
        <v>53598148</v>
      </c>
      <c r="F108">
        <v>421060</v>
      </c>
      <c r="G108">
        <v>345724</v>
      </c>
      <c r="H108">
        <v>44051067</v>
      </c>
      <c r="I108">
        <v>24113173</v>
      </c>
    </row>
    <row r="109" spans="1:9" x14ac:dyDescent="0.3">
      <c r="A109" s="5">
        <v>45446</v>
      </c>
      <c r="B109">
        <v>2147969</v>
      </c>
      <c r="C109">
        <v>6750189</v>
      </c>
      <c r="D109">
        <v>625255</v>
      </c>
      <c r="E109">
        <v>16041403</v>
      </c>
      <c r="F109">
        <v>112279</v>
      </c>
      <c r="G109">
        <v>141952</v>
      </c>
      <c r="H109">
        <v>51917083</v>
      </c>
      <c r="I109">
        <v>14688170</v>
      </c>
    </row>
    <row r="110" spans="1:9" x14ac:dyDescent="0.3">
      <c r="A110" s="5">
        <v>45447</v>
      </c>
      <c r="B110">
        <v>1646266</v>
      </c>
      <c r="C110">
        <v>5536266</v>
      </c>
      <c r="D110">
        <v>3193148</v>
      </c>
      <c r="E110">
        <v>22633804</v>
      </c>
      <c r="F110">
        <v>150789</v>
      </c>
      <c r="G110">
        <v>118518</v>
      </c>
      <c r="H110">
        <v>31952810</v>
      </c>
      <c r="I110">
        <v>15059526</v>
      </c>
    </row>
    <row r="111" spans="1:9" x14ac:dyDescent="0.3">
      <c r="A111" s="5">
        <v>45448</v>
      </c>
      <c r="B111">
        <v>1815206</v>
      </c>
      <c r="C111">
        <v>8196965</v>
      </c>
      <c r="D111">
        <v>3167509</v>
      </c>
      <c r="E111">
        <v>23768135</v>
      </c>
      <c r="F111">
        <v>82997</v>
      </c>
      <c r="G111">
        <v>133526</v>
      </c>
      <c r="H111">
        <v>19116764</v>
      </c>
      <c r="I111">
        <v>10454373</v>
      </c>
    </row>
    <row r="112" spans="1:9" x14ac:dyDescent="0.3">
      <c r="A112" s="5">
        <v>45449</v>
      </c>
      <c r="B112">
        <v>1326464</v>
      </c>
      <c r="C112">
        <v>3097352</v>
      </c>
      <c r="D112">
        <v>5597626</v>
      </c>
      <c r="E112">
        <v>13066947</v>
      </c>
      <c r="F112">
        <v>382789</v>
      </c>
      <c r="G112">
        <v>162785</v>
      </c>
      <c r="H112">
        <v>19410821</v>
      </c>
      <c r="I112">
        <v>8822394</v>
      </c>
    </row>
    <row r="113" spans="1:9" x14ac:dyDescent="0.3">
      <c r="A113" s="5">
        <v>45450</v>
      </c>
      <c r="B113">
        <v>2907425</v>
      </c>
      <c r="C113">
        <v>3301533</v>
      </c>
      <c r="D113">
        <v>440866</v>
      </c>
      <c r="E113">
        <v>17531587</v>
      </c>
      <c r="F113">
        <v>155571</v>
      </c>
      <c r="G113">
        <v>201380</v>
      </c>
      <c r="H113">
        <v>15420780</v>
      </c>
      <c r="I113">
        <v>12774048</v>
      </c>
    </row>
    <row r="114" spans="1:9" x14ac:dyDescent="0.3">
      <c r="A114" s="5">
        <v>45453</v>
      </c>
      <c r="B114">
        <v>1555931</v>
      </c>
      <c r="C114">
        <v>5144757</v>
      </c>
      <c r="D114">
        <v>3997761</v>
      </c>
      <c r="E114">
        <v>19224837</v>
      </c>
      <c r="F114">
        <v>136835</v>
      </c>
      <c r="G114">
        <v>132883</v>
      </c>
      <c r="H114">
        <v>29278150</v>
      </c>
      <c r="I114">
        <v>12221002</v>
      </c>
    </row>
    <row r="115" spans="1:9" x14ac:dyDescent="0.3">
      <c r="A115" s="5">
        <v>45454</v>
      </c>
      <c r="B115">
        <v>1720592</v>
      </c>
      <c r="C115">
        <v>4358625</v>
      </c>
      <c r="D115">
        <v>9127959</v>
      </c>
      <c r="E115">
        <v>22207081</v>
      </c>
      <c r="F115">
        <v>92234</v>
      </c>
      <c r="G115">
        <v>88122</v>
      </c>
      <c r="H115">
        <v>72423922</v>
      </c>
      <c r="I115">
        <v>12985012</v>
      </c>
    </row>
    <row r="116" spans="1:9" x14ac:dyDescent="0.3">
      <c r="A116" s="5">
        <v>45455</v>
      </c>
      <c r="B116">
        <v>3288083</v>
      </c>
      <c r="C116">
        <v>4021575</v>
      </c>
      <c r="D116">
        <v>13430518</v>
      </c>
      <c r="E116">
        <v>18165743</v>
      </c>
      <c r="F116">
        <v>188789</v>
      </c>
      <c r="G116">
        <v>191996</v>
      </c>
      <c r="H116">
        <v>31182621</v>
      </c>
      <c r="I116">
        <v>16206847</v>
      </c>
    </row>
    <row r="117" spans="1:9" x14ac:dyDescent="0.3">
      <c r="A117" s="5">
        <v>45456</v>
      </c>
      <c r="B117">
        <v>2266844</v>
      </c>
      <c r="C117">
        <v>7481512</v>
      </c>
      <c r="D117">
        <v>921127</v>
      </c>
      <c r="E117">
        <v>18065040</v>
      </c>
      <c r="F117">
        <v>130619</v>
      </c>
      <c r="G117">
        <v>208688</v>
      </c>
      <c r="H117">
        <v>25356193</v>
      </c>
      <c r="I117">
        <v>6430750</v>
      </c>
    </row>
    <row r="118" spans="1:9" x14ac:dyDescent="0.3">
      <c r="A118" s="5">
        <v>45457</v>
      </c>
      <c r="B118">
        <v>853710</v>
      </c>
      <c r="C118">
        <v>4871535</v>
      </c>
      <c r="D118">
        <v>7856757</v>
      </c>
      <c r="E118">
        <v>25618242</v>
      </c>
      <c r="F118">
        <v>159942</v>
      </c>
      <c r="G118">
        <v>259705</v>
      </c>
      <c r="H118">
        <v>19594181</v>
      </c>
      <c r="I118">
        <v>6821729</v>
      </c>
    </row>
    <row r="119" spans="1:9" x14ac:dyDescent="0.3">
      <c r="A119" s="5">
        <v>45460</v>
      </c>
      <c r="B119">
        <v>1122267</v>
      </c>
      <c r="C119">
        <v>5146827</v>
      </c>
      <c r="D119">
        <v>2094001</v>
      </c>
      <c r="E119">
        <v>14710012</v>
      </c>
      <c r="F119">
        <v>185043</v>
      </c>
      <c r="G119">
        <v>478673</v>
      </c>
      <c r="H119">
        <v>31122367</v>
      </c>
      <c r="I119">
        <v>5825941</v>
      </c>
    </row>
    <row r="120" spans="1:9" x14ac:dyDescent="0.3">
      <c r="A120" s="5">
        <v>45461</v>
      </c>
      <c r="B120">
        <v>1604675</v>
      </c>
      <c r="C120">
        <v>5679351</v>
      </c>
      <c r="D120">
        <v>30340776</v>
      </c>
      <c r="E120">
        <v>25427180</v>
      </c>
      <c r="F120">
        <v>163406</v>
      </c>
      <c r="G120">
        <v>363519</v>
      </c>
      <c r="H120">
        <v>15613502</v>
      </c>
      <c r="I120">
        <v>13056799</v>
      </c>
    </row>
    <row r="121" spans="1:9" x14ac:dyDescent="0.3">
      <c r="A121" s="5">
        <v>45462</v>
      </c>
      <c r="B121">
        <v>943032</v>
      </c>
      <c r="C121">
        <v>3875665</v>
      </c>
      <c r="D121">
        <v>48683860</v>
      </c>
      <c r="E121">
        <v>15842521</v>
      </c>
      <c r="F121">
        <v>149851</v>
      </c>
      <c r="G121">
        <v>102379</v>
      </c>
      <c r="H121">
        <v>10991331</v>
      </c>
      <c r="I121">
        <v>4334965</v>
      </c>
    </row>
    <row r="122" spans="1:9" x14ac:dyDescent="0.3">
      <c r="A122" s="5">
        <v>45463</v>
      </c>
      <c r="B122">
        <v>1559325</v>
      </c>
      <c r="C122">
        <v>4264404</v>
      </c>
      <c r="D122">
        <v>7704992</v>
      </c>
      <c r="E122">
        <v>16016072</v>
      </c>
      <c r="F122">
        <v>93117</v>
      </c>
      <c r="G122">
        <v>216380</v>
      </c>
      <c r="H122">
        <v>44742966</v>
      </c>
      <c r="I122">
        <v>9209723</v>
      </c>
    </row>
    <row r="123" spans="1:9" x14ac:dyDescent="0.3">
      <c r="A123" s="5">
        <v>45464</v>
      </c>
      <c r="B123">
        <v>6183289</v>
      </c>
      <c r="C123">
        <v>12801985</v>
      </c>
      <c r="D123">
        <v>1525488</v>
      </c>
      <c r="E123">
        <v>89803626</v>
      </c>
      <c r="F123">
        <v>422898</v>
      </c>
      <c r="G123">
        <v>746236</v>
      </c>
      <c r="H123">
        <v>55391480</v>
      </c>
      <c r="I123">
        <v>24287830</v>
      </c>
    </row>
    <row r="124" spans="1:9" x14ac:dyDescent="0.3">
      <c r="A124" s="5">
        <v>45467</v>
      </c>
      <c r="B124">
        <v>2752680</v>
      </c>
      <c r="C124">
        <v>3743238</v>
      </c>
      <c r="D124">
        <v>399369</v>
      </c>
      <c r="E124">
        <v>42754421</v>
      </c>
      <c r="F124">
        <v>135259</v>
      </c>
      <c r="G124">
        <v>189664</v>
      </c>
      <c r="H124">
        <v>42204102</v>
      </c>
      <c r="I124">
        <v>7487402</v>
      </c>
    </row>
    <row r="125" spans="1:9" x14ac:dyDescent="0.3">
      <c r="A125" s="5">
        <v>45468</v>
      </c>
      <c r="B125">
        <v>3545029</v>
      </c>
      <c r="C125">
        <v>14831435</v>
      </c>
      <c r="D125">
        <v>9349087</v>
      </c>
      <c r="E125">
        <v>16325290</v>
      </c>
      <c r="F125">
        <v>64997</v>
      </c>
      <c r="G125">
        <v>93066</v>
      </c>
      <c r="H125">
        <v>94495842</v>
      </c>
      <c r="I125">
        <v>8067392</v>
      </c>
    </row>
    <row r="126" spans="1:9" x14ac:dyDescent="0.3">
      <c r="A126" s="5">
        <v>45469</v>
      </c>
      <c r="B126">
        <v>1440176</v>
      </c>
      <c r="C126">
        <v>4826686</v>
      </c>
      <c r="D126">
        <v>10779688</v>
      </c>
      <c r="E126">
        <v>24355511</v>
      </c>
      <c r="F126">
        <v>271455</v>
      </c>
      <c r="G126">
        <v>191999</v>
      </c>
      <c r="H126">
        <v>41719977</v>
      </c>
      <c r="I126">
        <v>10698575</v>
      </c>
    </row>
    <row r="127" spans="1:9" x14ac:dyDescent="0.3">
      <c r="A127" s="5">
        <v>45470</v>
      </c>
      <c r="B127">
        <v>1001890</v>
      </c>
      <c r="C127">
        <v>4618231</v>
      </c>
      <c r="D127">
        <v>314008</v>
      </c>
      <c r="E127">
        <v>28742324</v>
      </c>
      <c r="F127">
        <v>90973</v>
      </c>
      <c r="G127">
        <v>111336</v>
      </c>
      <c r="H127">
        <v>17818588</v>
      </c>
      <c r="I127">
        <v>6831851</v>
      </c>
    </row>
    <row r="128" spans="1:9" x14ac:dyDescent="0.3">
      <c r="A128" s="5">
        <v>45471</v>
      </c>
      <c r="B128">
        <v>1225943</v>
      </c>
      <c r="C128">
        <v>5491556</v>
      </c>
      <c r="D128">
        <v>1942849</v>
      </c>
      <c r="E128">
        <v>24405412</v>
      </c>
      <c r="F128">
        <v>154604</v>
      </c>
      <c r="G128">
        <v>111112</v>
      </c>
      <c r="H128">
        <v>34208677</v>
      </c>
      <c r="I128">
        <v>7501581</v>
      </c>
    </row>
    <row r="129" spans="1:9" x14ac:dyDescent="0.3">
      <c r="A129" s="5">
        <v>45474</v>
      </c>
      <c r="B129">
        <v>1123384</v>
      </c>
      <c r="C129">
        <v>5755609</v>
      </c>
      <c r="D129">
        <v>1535951</v>
      </c>
      <c r="E129">
        <v>15905058</v>
      </c>
      <c r="F129">
        <v>453011</v>
      </c>
      <c r="G129">
        <v>125822</v>
      </c>
      <c r="H129">
        <v>20244679</v>
      </c>
      <c r="I129">
        <v>6653438</v>
      </c>
    </row>
    <row r="130" spans="1:9" x14ac:dyDescent="0.3">
      <c r="A130" s="5">
        <v>45475</v>
      </c>
      <c r="B130">
        <v>1577419</v>
      </c>
      <c r="C130">
        <v>5765652</v>
      </c>
      <c r="D130">
        <v>1364782</v>
      </c>
      <c r="E130">
        <v>17448210</v>
      </c>
      <c r="F130">
        <v>132101</v>
      </c>
      <c r="G130">
        <v>716562</v>
      </c>
      <c r="H130">
        <v>24082607</v>
      </c>
      <c r="I130">
        <v>7651209</v>
      </c>
    </row>
    <row r="131" spans="1:9" x14ac:dyDescent="0.3">
      <c r="A131" s="5">
        <v>45476</v>
      </c>
      <c r="B131">
        <v>2172456</v>
      </c>
      <c r="C131">
        <v>5657499</v>
      </c>
      <c r="D131">
        <v>1337312</v>
      </c>
      <c r="E131">
        <v>16403286</v>
      </c>
      <c r="F131">
        <v>290843</v>
      </c>
      <c r="G131">
        <v>164006</v>
      </c>
      <c r="H131">
        <v>34330227</v>
      </c>
      <c r="I131">
        <v>5149369</v>
      </c>
    </row>
    <row r="132" spans="1:9" x14ac:dyDescent="0.3">
      <c r="A132" s="5">
        <v>45477</v>
      </c>
      <c r="B132">
        <v>1130254</v>
      </c>
      <c r="C132">
        <v>3527673</v>
      </c>
      <c r="D132">
        <v>7929725</v>
      </c>
      <c r="E132">
        <v>14192578</v>
      </c>
      <c r="F132">
        <v>173728</v>
      </c>
      <c r="G132">
        <v>112718</v>
      </c>
      <c r="H132">
        <v>10827260</v>
      </c>
      <c r="I132">
        <v>6801590</v>
      </c>
    </row>
    <row r="133" spans="1:9" x14ac:dyDescent="0.3">
      <c r="A133" s="5">
        <v>45478</v>
      </c>
      <c r="B133">
        <v>1079171</v>
      </c>
      <c r="C133">
        <v>4211061</v>
      </c>
      <c r="D133">
        <v>3415615</v>
      </c>
      <c r="E133">
        <v>25225180</v>
      </c>
      <c r="F133">
        <v>202090</v>
      </c>
      <c r="G133">
        <v>237694</v>
      </c>
      <c r="H133">
        <v>9892614</v>
      </c>
      <c r="I133">
        <v>6609096</v>
      </c>
    </row>
    <row r="134" spans="1:9" x14ac:dyDescent="0.3">
      <c r="A134" s="5">
        <v>45481</v>
      </c>
      <c r="B134">
        <v>971467</v>
      </c>
      <c r="C134">
        <v>3555415</v>
      </c>
      <c r="D134">
        <v>6197285</v>
      </c>
      <c r="E134">
        <v>20154307</v>
      </c>
      <c r="F134">
        <v>215831</v>
      </c>
      <c r="G134">
        <v>169576</v>
      </c>
      <c r="H134">
        <v>33111645</v>
      </c>
      <c r="I134">
        <v>6900136</v>
      </c>
    </row>
    <row r="135" spans="1:9" x14ac:dyDescent="0.3">
      <c r="A135" s="5">
        <v>45482</v>
      </c>
      <c r="B135">
        <v>1177058</v>
      </c>
      <c r="C135">
        <v>7467069</v>
      </c>
      <c r="D135">
        <v>4455810</v>
      </c>
      <c r="E135">
        <v>26277635</v>
      </c>
      <c r="F135">
        <v>233410</v>
      </c>
      <c r="G135">
        <v>130273</v>
      </c>
      <c r="H135">
        <v>115290022</v>
      </c>
      <c r="I135">
        <v>8345319</v>
      </c>
    </row>
    <row r="136" spans="1:9" x14ac:dyDescent="0.3">
      <c r="A136" s="5">
        <v>45483</v>
      </c>
      <c r="B136">
        <v>982633</v>
      </c>
      <c r="C136">
        <v>2575288</v>
      </c>
      <c r="D136">
        <v>602127</v>
      </c>
      <c r="E136">
        <v>21761228</v>
      </c>
      <c r="F136">
        <v>214004</v>
      </c>
      <c r="G136">
        <v>574278</v>
      </c>
      <c r="H136">
        <v>19012165</v>
      </c>
      <c r="I136">
        <v>7423656</v>
      </c>
    </row>
    <row r="137" spans="1:9" x14ac:dyDescent="0.3">
      <c r="A137" s="5">
        <v>45484</v>
      </c>
      <c r="B137">
        <v>765771</v>
      </c>
      <c r="C137">
        <v>4099519</v>
      </c>
      <c r="D137">
        <v>858987</v>
      </c>
      <c r="E137">
        <v>12428210</v>
      </c>
      <c r="F137">
        <v>159322</v>
      </c>
      <c r="G137">
        <v>346712</v>
      </c>
      <c r="H137">
        <v>7831108</v>
      </c>
      <c r="I137">
        <v>6834968</v>
      </c>
    </row>
    <row r="138" spans="1:9" x14ac:dyDescent="0.3">
      <c r="A138" s="5">
        <v>45485</v>
      </c>
      <c r="B138">
        <v>1054328</v>
      </c>
      <c r="C138">
        <v>3390779</v>
      </c>
      <c r="D138">
        <v>5425071</v>
      </c>
      <c r="E138">
        <v>10681797</v>
      </c>
      <c r="F138">
        <v>112491</v>
      </c>
      <c r="G138">
        <v>340716</v>
      </c>
      <c r="H138">
        <v>11254760</v>
      </c>
      <c r="I138">
        <v>5102397</v>
      </c>
    </row>
    <row r="139" spans="1:9" x14ac:dyDescent="0.3">
      <c r="A139" s="5">
        <v>45488</v>
      </c>
      <c r="B139">
        <v>1097590</v>
      </c>
      <c r="C139">
        <v>3384191</v>
      </c>
      <c r="D139">
        <v>1004327</v>
      </c>
      <c r="E139">
        <v>13534070</v>
      </c>
      <c r="F139">
        <v>104508</v>
      </c>
      <c r="G139">
        <v>495321</v>
      </c>
      <c r="H139">
        <v>12177517</v>
      </c>
      <c r="I139">
        <v>5243588</v>
      </c>
    </row>
    <row r="140" spans="1:9" x14ac:dyDescent="0.3">
      <c r="A140" s="5">
        <v>45489</v>
      </c>
      <c r="B140">
        <v>925600</v>
      </c>
      <c r="C140">
        <v>2738578</v>
      </c>
      <c r="D140">
        <v>250368</v>
      </c>
      <c r="E140">
        <v>14160736</v>
      </c>
      <c r="F140">
        <v>125529</v>
      </c>
      <c r="G140">
        <v>188869</v>
      </c>
      <c r="H140">
        <v>16247274</v>
      </c>
      <c r="I140">
        <v>6915449</v>
      </c>
    </row>
    <row r="141" spans="1:9" x14ac:dyDescent="0.3">
      <c r="A141" s="5">
        <v>45490</v>
      </c>
      <c r="B141">
        <v>1658263</v>
      </c>
      <c r="C141">
        <v>3201063</v>
      </c>
      <c r="D141">
        <v>9530311</v>
      </c>
      <c r="E141">
        <v>12892719</v>
      </c>
      <c r="F141">
        <v>229274</v>
      </c>
      <c r="G141">
        <v>99547</v>
      </c>
      <c r="H141">
        <v>29850094</v>
      </c>
      <c r="I141">
        <v>10335800</v>
      </c>
    </row>
    <row r="142" spans="1:9" x14ac:dyDescent="0.3">
      <c r="A142" s="5">
        <v>45491</v>
      </c>
      <c r="B142">
        <v>891088</v>
      </c>
      <c r="C142">
        <v>3037879</v>
      </c>
      <c r="D142">
        <v>1186948</v>
      </c>
      <c r="E142">
        <v>13433977</v>
      </c>
      <c r="F142">
        <v>244641</v>
      </c>
      <c r="G142">
        <v>454493</v>
      </c>
      <c r="H142">
        <v>20595309</v>
      </c>
      <c r="I142">
        <v>6299691</v>
      </c>
    </row>
    <row r="143" spans="1:9" x14ac:dyDescent="0.3">
      <c r="A143" s="5">
        <v>45492</v>
      </c>
      <c r="B143">
        <v>985408</v>
      </c>
      <c r="C143">
        <v>3696977</v>
      </c>
      <c r="D143">
        <v>345454</v>
      </c>
      <c r="E143">
        <v>14701079</v>
      </c>
      <c r="F143">
        <v>166655</v>
      </c>
      <c r="G143">
        <v>99205</v>
      </c>
      <c r="H143">
        <v>66891520</v>
      </c>
      <c r="I143">
        <v>9741766</v>
      </c>
    </row>
    <row r="144" spans="1:9" x14ac:dyDescent="0.3">
      <c r="A144" s="5">
        <v>45495</v>
      </c>
      <c r="B144">
        <v>1926468</v>
      </c>
      <c r="C144">
        <v>2504304</v>
      </c>
      <c r="D144">
        <v>5867767</v>
      </c>
      <c r="E144">
        <v>52466189</v>
      </c>
      <c r="F144">
        <v>385763</v>
      </c>
      <c r="G144">
        <v>385853</v>
      </c>
      <c r="H144">
        <v>13013154</v>
      </c>
      <c r="I144">
        <v>16404097</v>
      </c>
    </row>
    <row r="145" spans="1:9" x14ac:dyDescent="0.3">
      <c r="A145" s="5">
        <v>45496</v>
      </c>
      <c r="B145">
        <v>2173585</v>
      </c>
      <c r="C145">
        <v>4052375</v>
      </c>
      <c r="D145">
        <v>5105721</v>
      </c>
      <c r="E145">
        <v>18838202</v>
      </c>
      <c r="F145">
        <v>82155</v>
      </c>
      <c r="G145">
        <v>93004</v>
      </c>
      <c r="H145">
        <v>53930929</v>
      </c>
      <c r="I145">
        <v>41499454</v>
      </c>
    </row>
    <row r="146" spans="1:9" x14ac:dyDescent="0.3">
      <c r="A146" s="5">
        <v>45497</v>
      </c>
      <c r="B146">
        <v>2043292</v>
      </c>
      <c r="C146">
        <v>3514124</v>
      </c>
      <c r="D146">
        <v>1346754</v>
      </c>
      <c r="E146">
        <v>45977434</v>
      </c>
      <c r="F146">
        <v>219068</v>
      </c>
      <c r="G146">
        <v>118843</v>
      </c>
      <c r="H146">
        <v>20703697</v>
      </c>
      <c r="I146">
        <v>11312048</v>
      </c>
    </row>
    <row r="147" spans="1:9" x14ac:dyDescent="0.3">
      <c r="A147" s="5">
        <v>45498</v>
      </c>
      <c r="B147">
        <v>2390645</v>
      </c>
      <c r="C147">
        <v>6985527</v>
      </c>
      <c r="D147">
        <v>1045404</v>
      </c>
      <c r="E147">
        <v>22066428</v>
      </c>
      <c r="F147">
        <v>372469</v>
      </c>
      <c r="G147">
        <v>316880</v>
      </c>
      <c r="H147">
        <v>24114705</v>
      </c>
      <c r="I147">
        <v>8122931</v>
      </c>
    </row>
    <row r="148" spans="1:9" x14ac:dyDescent="0.3">
      <c r="A148" s="5">
        <v>45499</v>
      </c>
      <c r="B148">
        <v>1499050</v>
      </c>
      <c r="C148">
        <v>4234917</v>
      </c>
      <c r="D148">
        <v>1937156</v>
      </c>
      <c r="E148">
        <v>16601051</v>
      </c>
      <c r="F148">
        <v>1201338</v>
      </c>
      <c r="G148">
        <v>286810</v>
      </c>
      <c r="H148">
        <v>24148486</v>
      </c>
      <c r="I148">
        <v>4999091</v>
      </c>
    </row>
    <row r="149" spans="1:9" x14ac:dyDescent="0.3">
      <c r="A149" s="5">
        <v>45502</v>
      </c>
      <c r="B149">
        <v>3333384</v>
      </c>
      <c r="C149">
        <v>3934522</v>
      </c>
      <c r="D149">
        <v>2329938</v>
      </c>
      <c r="E149">
        <v>38714477</v>
      </c>
      <c r="F149">
        <v>215435</v>
      </c>
      <c r="G149">
        <v>167007</v>
      </c>
      <c r="H149">
        <v>21256982</v>
      </c>
      <c r="I149">
        <v>3227948</v>
      </c>
    </row>
    <row r="150" spans="1:9" x14ac:dyDescent="0.3">
      <c r="A150" s="5">
        <v>45503</v>
      </c>
      <c r="B150">
        <v>1485800</v>
      </c>
      <c r="C150">
        <v>4233770</v>
      </c>
      <c r="D150">
        <v>1082903</v>
      </c>
      <c r="E150">
        <v>27722884</v>
      </c>
      <c r="F150">
        <v>168042</v>
      </c>
      <c r="G150">
        <v>203201</v>
      </c>
      <c r="H150">
        <v>12519886</v>
      </c>
      <c r="I150">
        <v>5931450</v>
      </c>
    </row>
    <row r="151" spans="1:9" x14ac:dyDescent="0.3">
      <c r="A151" s="5">
        <v>45504</v>
      </c>
      <c r="B151">
        <v>1591105</v>
      </c>
      <c r="C151">
        <v>6120668</v>
      </c>
      <c r="D151">
        <v>919940</v>
      </c>
      <c r="E151">
        <v>56216682</v>
      </c>
      <c r="F151">
        <v>146045</v>
      </c>
      <c r="G151">
        <v>374167</v>
      </c>
      <c r="H151">
        <v>16291040</v>
      </c>
      <c r="I151">
        <v>28006768</v>
      </c>
    </row>
    <row r="152" spans="1:9" x14ac:dyDescent="0.3">
      <c r="A152" s="5">
        <v>45505</v>
      </c>
      <c r="B152">
        <v>1109028</v>
      </c>
      <c r="C152">
        <v>5809365</v>
      </c>
      <c r="D152">
        <v>5833834</v>
      </c>
      <c r="E152">
        <v>32965480</v>
      </c>
      <c r="F152">
        <v>240197</v>
      </c>
      <c r="G152">
        <v>495829</v>
      </c>
      <c r="H152">
        <v>62248492</v>
      </c>
      <c r="I152">
        <v>7278177</v>
      </c>
    </row>
    <row r="153" spans="1:9" x14ac:dyDescent="0.3">
      <c r="A153" s="5">
        <v>45506</v>
      </c>
      <c r="B153">
        <v>1677158</v>
      </c>
      <c r="C153">
        <v>17472351</v>
      </c>
      <c r="D153">
        <v>2633642</v>
      </c>
      <c r="E153">
        <v>62062786</v>
      </c>
      <c r="F153">
        <v>201272</v>
      </c>
      <c r="G153">
        <v>237163</v>
      </c>
      <c r="H153">
        <v>93934661</v>
      </c>
      <c r="I153">
        <v>9187541</v>
      </c>
    </row>
    <row r="154" spans="1:9" x14ac:dyDescent="0.3">
      <c r="A154" s="5">
        <v>45509</v>
      </c>
      <c r="B154">
        <v>1549203</v>
      </c>
      <c r="C154">
        <v>22072594</v>
      </c>
      <c r="D154">
        <v>1689084</v>
      </c>
      <c r="E154">
        <v>42207147</v>
      </c>
      <c r="F154">
        <v>426295</v>
      </c>
      <c r="G154">
        <v>468850</v>
      </c>
      <c r="H154">
        <v>138193687</v>
      </c>
      <c r="I154">
        <v>12938869</v>
      </c>
    </row>
    <row r="155" spans="1:9" x14ac:dyDescent="0.3">
      <c r="A155" s="5">
        <v>45510</v>
      </c>
      <c r="B155">
        <v>2163688</v>
      </c>
      <c r="C155">
        <v>10652966</v>
      </c>
      <c r="D155">
        <v>2154478</v>
      </c>
      <c r="E155">
        <v>22329195</v>
      </c>
      <c r="F155">
        <v>176036</v>
      </c>
      <c r="G155">
        <v>277013</v>
      </c>
      <c r="H155">
        <v>150362835</v>
      </c>
      <c r="I155">
        <v>19220275</v>
      </c>
    </row>
    <row r="156" spans="1:9" x14ac:dyDescent="0.3">
      <c r="A156" s="5">
        <v>45511</v>
      </c>
      <c r="B156">
        <v>1123581</v>
      </c>
      <c r="C156">
        <v>7818118</v>
      </c>
      <c r="D156">
        <v>2178087</v>
      </c>
      <c r="E156">
        <v>17042177</v>
      </c>
      <c r="F156">
        <v>98092</v>
      </c>
      <c r="G156">
        <v>430638</v>
      </c>
      <c r="H156">
        <v>43695425</v>
      </c>
      <c r="I156">
        <v>11032705</v>
      </c>
    </row>
    <row r="157" spans="1:9" x14ac:dyDescent="0.3">
      <c r="A157" s="5">
        <v>45512</v>
      </c>
      <c r="B157">
        <v>993991</v>
      </c>
      <c r="C157">
        <v>3148392</v>
      </c>
      <c r="D157">
        <v>971249</v>
      </c>
      <c r="E157">
        <v>13944658</v>
      </c>
      <c r="F157">
        <v>172631</v>
      </c>
      <c r="G157">
        <v>101360</v>
      </c>
      <c r="H157">
        <v>21384805</v>
      </c>
      <c r="I157">
        <v>8550533</v>
      </c>
    </row>
    <row r="158" spans="1:9" x14ac:dyDescent="0.3">
      <c r="A158" s="5">
        <v>45513</v>
      </c>
      <c r="B158">
        <v>2052309</v>
      </c>
      <c r="C158">
        <v>4258678</v>
      </c>
      <c r="D158">
        <v>518810</v>
      </c>
      <c r="E158">
        <v>10688306</v>
      </c>
      <c r="F158">
        <v>137063</v>
      </c>
      <c r="G158">
        <v>257786</v>
      </c>
      <c r="H158">
        <v>19209575</v>
      </c>
      <c r="I158">
        <v>9513348</v>
      </c>
    </row>
    <row r="159" spans="1:9" x14ac:dyDescent="0.3">
      <c r="A159" s="5">
        <v>45516</v>
      </c>
      <c r="B159">
        <v>1810288</v>
      </c>
      <c r="C159">
        <v>15821964</v>
      </c>
      <c r="D159">
        <v>5729483</v>
      </c>
      <c r="E159">
        <v>12588124</v>
      </c>
      <c r="F159">
        <v>116585</v>
      </c>
      <c r="G159">
        <v>243034</v>
      </c>
      <c r="H159">
        <v>62764337</v>
      </c>
      <c r="I159">
        <v>7656436</v>
      </c>
    </row>
    <row r="160" spans="1:9" x14ac:dyDescent="0.3">
      <c r="A160" s="5">
        <v>45517</v>
      </c>
      <c r="B160">
        <v>2096367</v>
      </c>
      <c r="C160">
        <v>6916619</v>
      </c>
      <c r="D160">
        <v>571572</v>
      </c>
      <c r="E160">
        <v>17676532</v>
      </c>
      <c r="F160">
        <v>190597</v>
      </c>
      <c r="G160">
        <v>113894</v>
      </c>
      <c r="H160">
        <v>24200860</v>
      </c>
      <c r="I160">
        <v>5337469</v>
      </c>
    </row>
    <row r="161" spans="1:9" x14ac:dyDescent="0.3">
      <c r="A161" s="5">
        <v>45518</v>
      </c>
      <c r="B161">
        <v>844567</v>
      </c>
      <c r="C161">
        <v>6234345</v>
      </c>
      <c r="D161">
        <v>8789585</v>
      </c>
      <c r="E161">
        <v>12951619</v>
      </c>
      <c r="F161">
        <v>115854</v>
      </c>
      <c r="G161">
        <v>188389</v>
      </c>
      <c r="H161">
        <v>56235038</v>
      </c>
      <c r="I161">
        <v>8264643</v>
      </c>
    </row>
    <row r="162" spans="1:9" x14ac:dyDescent="0.3">
      <c r="A162" s="5">
        <v>45519</v>
      </c>
      <c r="B162">
        <v>2418404</v>
      </c>
      <c r="C162">
        <v>3352547</v>
      </c>
      <c r="D162">
        <v>9143622</v>
      </c>
      <c r="E162">
        <v>12780172</v>
      </c>
      <c r="F162">
        <v>236310</v>
      </c>
      <c r="G162">
        <v>106702</v>
      </c>
      <c r="H162">
        <v>55111825</v>
      </c>
      <c r="I162">
        <v>15859373</v>
      </c>
    </row>
    <row r="163" spans="1:9" x14ac:dyDescent="0.3">
      <c r="A163" s="5">
        <v>45520</v>
      </c>
      <c r="B163">
        <v>1246640</v>
      </c>
      <c r="C163">
        <v>3604323</v>
      </c>
      <c r="D163">
        <v>876176</v>
      </c>
      <c r="E163">
        <v>20039673</v>
      </c>
      <c r="F163">
        <v>96239</v>
      </c>
      <c r="G163">
        <v>152128</v>
      </c>
      <c r="H163">
        <v>15605188</v>
      </c>
      <c r="I163">
        <v>6416870</v>
      </c>
    </row>
    <row r="164" spans="1:9" x14ac:dyDescent="0.3">
      <c r="A164" s="5">
        <v>45523</v>
      </c>
      <c r="B164">
        <v>898295</v>
      </c>
      <c r="C164">
        <v>2868123</v>
      </c>
      <c r="D164">
        <v>579015</v>
      </c>
      <c r="E164">
        <v>10811368</v>
      </c>
      <c r="F164">
        <v>124316</v>
      </c>
      <c r="G164">
        <v>60600</v>
      </c>
      <c r="H164">
        <v>26051490</v>
      </c>
      <c r="I164">
        <v>8926547</v>
      </c>
    </row>
    <row r="165" spans="1:9" x14ac:dyDescent="0.3">
      <c r="A165" s="5">
        <v>45524</v>
      </c>
      <c r="B165">
        <v>1331981</v>
      </c>
      <c r="C165">
        <v>5347363</v>
      </c>
      <c r="D165">
        <v>733825</v>
      </c>
      <c r="E165">
        <v>16016718</v>
      </c>
      <c r="F165">
        <v>82320</v>
      </c>
      <c r="G165">
        <v>99448</v>
      </c>
      <c r="H165">
        <v>12191118</v>
      </c>
      <c r="I165">
        <v>9361588</v>
      </c>
    </row>
    <row r="166" spans="1:9" x14ac:dyDescent="0.3">
      <c r="A166" s="5">
        <v>45525</v>
      </c>
      <c r="B166">
        <v>2317682</v>
      </c>
      <c r="C166">
        <v>4223081</v>
      </c>
      <c r="D166">
        <v>1231520</v>
      </c>
      <c r="E166">
        <v>14780347</v>
      </c>
      <c r="F166">
        <v>145606</v>
      </c>
      <c r="G166">
        <v>70517</v>
      </c>
      <c r="H166">
        <v>67459534</v>
      </c>
      <c r="I166">
        <v>7115788</v>
      </c>
    </row>
    <row r="167" spans="1:9" x14ac:dyDescent="0.3">
      <c r="A167" s="5">
        <v>45526</v>
      </c>
      <c r="B167">
        <v>2721134</v>
      </c>
      <c r="C167">
        <v>11661731</v>
      </c>
      <c r="D167">
        <v>589750</v>
      </c>
      <c r="E167">
        <v>28560923</v>
      </c>
      <c r="F167">
        <v>137737</v>
      </c>
      <c r="G167">
        <v>102359</v>
      </c>
      <c r="H167">
        <v>9863277</v>
      </c>
      <c r="I167">
        <v>22803888</v>
      </c>
    </row>
    <row r="168" spans="1:9" x14ac:dyDescent="0.3">
      <c r="A168" s="5">
        <v>45527</v>
      </c>
      <c r="B168">
        <v>1821476</v>
      </c>
      <c r="C168">
        <v>3681022</v>
      </c>
      <c r="D168">
        <v>1638865</v>
      </c>
      <c r="E168">
        <v>39776176</v>
      </c>
      <c r="F168">
        <v>71276</v>
      </c>
      <c r="G168">
        <v>48462</v>
      </c>
      <c r="H168">
        <v>14711541</v>
      </c>
      <c r="I168">
        <v>7723175</v>
      </c>
    </row>
    <row r="169" spans="1:9" x14ac:dyDescent="0.3">
      <c r="A169" s="5">
        <v>45531</v>
      </c>
      <c r="B169">
        <v>1490247</v>
      </c>
      <c r="C169">
        <v>3472704</v>
      </c>
      <c r="D169">
        <v>2624584</v>
      </c>
      <c r="E169">
        <v>20998532</v>
      </c>
      <c r="F169">
        <v>212086</v>
      </c>
      <c r="G169">
        <v>185320</v>
      </c>
      <c r="H169">
        <v>74620615</v>
      </c>
      <c r="I169">
        <v>16962934</v>
      </c>
    </row>
    <row r="170" spans="1:9" x14ac:dyDescent="0.3">
      <c r="A170" s="5">
        <v>45532</v>
      </c>
      <c r="B170">
        <v>1040560</v>
      </c>
      <c r="C170">
        <v>3902487</v>
      </c>
      <c r="D170">
        <v>1447131</v>
      </c>
      <c r="E170">
        <v>70025960</v>
      </c>
      <c r="F170">
        <v>167991</v>
      </c>
      <c r="G170">
        <v>114416</v>
      </c>
      <c r="H170">
        <v>23591378</v>
      </c>
      <c r="I170">
        <v>15506139</v>
      </c>
    </row>
    <row r="171" spans="1:9" x14ac:dyDescent="0.3">
      <c r="A171" s="5">
        <v>45533</v>
      </c>
      <c r="B171">
        <v>1119836</v>
      </c>
      <c r="C171">
        <v>4975646</v>
      </c>
      <c r="D171">
        <v>301543</v>
      </c>
      <c r="E171">
        <v>31612842</v>
      </c>
      <c r="F171">
        <v>80060</v>
      </c>
      <c r="G171">
        <v>270694</v>
      </c>
      <c r="H171">
        <v>22024650</v>
      </c>
      <c r="I171">
        <v>6375301</v>
      </c>
    </row>
    <row r="172" spans="1:9" x14ac:dyDescent="0.3">
      <c r="A172" s="5">
        <v>45534</v>
      </c>
      <c r="B172">
        <v>4260741</v>
      </c>
      <c r="C172">
        <v>9090748</v>
      </c>
      <c r="D172">
        <v>726587</v>
      </c>
      <c r="E172">
        <v>46269274</v>
      </c>
      <c r="F172">
        <v>169583</v>
      </c>
      <c r="G172">
        <v>281635</v>
      </c>
      <c r="H172">
        <v>22664760</v>
      </c>
      <c r="I172">
        <v>17889534</v>
      </c>
    </row>
    <row r="173" spans="1:9" x14ac:dyDescent="0.3">
      <c r="A173" s="5">
        <v>45537</v>
      </c>
      <c r="B173">
        <v>2234636</v>
      </c>
      <c r="C173">
        <v>2721122</v>
      </c>
      <c r="D173">
        <v>1839203</v>
      </c>
      <c r="E173">
        <v>10610343</v>
      </c>
      <c r="F173">
        <v>114597</v>
      </c>
      <c r="G173">
        <v>2622969</v>
      </c>
      <c r="H173">
        <v>34847946</v>
      </c>
      <c r="I173">
        <v>5673520</v>
      </c>
    </row>
    <row r="174" spans="1:9" x14ac:dyDescent="0.3">
      <c r="A174" s="5">
        <v>45538</v>
      </c>
      <c r="B174">
        <v>909842</v>
      </c>
      <c r="C174">
        <v>4551707</v>
      </c>
      <c r="D174">
        <v>7011004</v>
      </c>
      <c r="E174">
        <v>19449902</v>
      </c>
      <c r="F174">
        <v>106636</v>
      </c>
      <c r="G174">
        <v>462760</v>
      </c>
      <c r="H174">
        <v>36903479</v>
      </c>
      <c r="I174">
        <v>20857611</v>
      </c>
    </row>
    <row r="175" spans="1:9" x14ac:dyDescent="0.3">
      <c r="A175" s="5">
        <v>45539</v>
      </c>
      <c r="B175">
        <v>1434930</v>
      </c>
      <c r="C175">
        <v>5466648</v>
      </c>
      <c r="D175">
        <v>691469</v>
      </c>
      <c r="E175">
        <v>13634826</v>
      </c>
      <c r="F175">
        <v>98212</v>
      </c>
      <c r="G175">
        <v>596927</v>
      </c>
      <c r="H175">
        <v>25431717</v>
      </c>
      <c r="I175">
        <v>9414991</v>
      </c>
    </row>
    <row r="176" spans="1:9" x14ac:dyDescent="0.3">
      <c r="A176" s="5">
        <v>45540</v>
      </c>
      <c r="B176">
        <v>2305261</v>
      </c>
      <c r="C176">
        <v>2804230</v>
      </c>
      <c r="D176">
        <v>4861773</v>
      </c>
      <c r="E176">
        <v>19615566</v>
      </c>
      <c r="F176">
        <v>132483</v>
      </c>
      <c r="G176">
        <v>588568</v>
      </c>
      <c r="H176">
        <v>31700270</v>
      </c>
      <c r="I176">
        <v>20054505</v>
      </c>
    </row>
    <row r="177" spans="1:9" x14ac:dyDescent="0.3">
      <c r="A177" s="5">
        <v>45541</v>
      </c>
      <c r="B177">
        <v>1648823</v>
      </c>
      <c r="C177">
        <v>4380608</v>
      </c>
      <c r="D177">
        <v>7966966</v>
      </c>
      <c r="E177">
        <v>14694992</v>
      </c>
      <c r="F177">
        <v>188048</v>
      </c>
      <c r="G177">
        <v>611748</v>
      </c>
      <c r="H177">
        <v>19921523</v>
      </c>
      <c r="I177">
        <v>11900532</v>
      </c>
    </row>
    <row r="178" spans="1:9" x14ac:dyDescent="0.3">
      <c r="A178" s="5">
        <v>45544</v>
      </c>
      <c r="B178">
        <v>1127367</v>
      </c>
      <c r="C178">
        <v>3705198</v>
      </c>
      <c r="D178">
        <v>1170323</v>
      </c>
      <c r="E178">
        <v>14039028</v>
      </c>
      <c r="F178">
        <v>293804</v>
      </c>
      <c r="G178">
        <v>372902</v>
      </c>
      <c r="H178">
        <v>19779547</v>
      </c>
      <c r="I178">
        <v>8802071</v>
      </c>
    </row>
    <row r="179" spans="1:9" x14ac:dyDescent="0.3">
      <c r="A179" s="5">
        <v>45545</v>
      </c>
      <c r="B179">
        <v>3200262</v>
      </c>
      <c r="C179">
        <v>1984192</v>
      </c>
      <c r="D179">
        <v>16433476</v>
      </c>
      <c r="E179">
        <v>19479459</v>
      </c>
      <c r="F179">
        <v>180218</v>
      </c>
      <c r="G179">
        <v>335179</v>
      </c>
      <c r="H179">
        <v>22363854</v>
      </c>
      <c r="I179">
        <v>21896326</v>
      </c>
    </row>
    <row r="180" spans="1:9" x14ac:dyDescent="0.3">
      <c r="A180" s="5">
        <v>45546</v>
      </c>
      <c r="B180">
        <v>1865508</v>
      </c>
      <c r="C180">
        <v>3271283</v>
      </c>
      <c r="D180">
        <v>1549481</v>
      </c>
      <c r="E180">
        <v>34282773</v>
      </c>
      <c r="F180">
        <v>484069</v>
      </c>
      <c r="G180">
        <v>184967</v>
      </c>
      <c r="H180">
        <v>17057528</v>
      </c>
      <c r="I180">
        <v>10562081</v>
      </c>
    </row>
    <row r="181" spans="1:9" x14ac:dyDescent="0.3">
      <c r="A181" s="5">
        <v>45547</v>
      </c>
      <c r="B181">
        <v>2026175</v>
      </c>
      <c r="C181">
        <v>5528172</v>
      </c>
      <c r="D181">
        <v>5281990</v>
      </c>
      <c r="E181">
        <v>19969877</v>
      </c>
      <c r="F181">
        <v>112347</v>
      </c>
      <c r="G181">
        <v>260938</v>
      </c>
      <c r="H181">
        <v>56978172</v>
      </c>
      <c r="I181">
        <v>12634506</v>
      </c>
    </row>
    <row r="182" spans="1:9" x14ac:dyDescent="0.3">
      <c r="A182" s="5">
        <v>45548</v>
      </c>
      <c r="B182">
        <v>2101369</v>
      </c>
      <c r="C182">
        <v>2420494</v>
      </c>
      <c r="D182">
        <v>1483136</v>
      </c>
      <c r="E182">
        <v>11139815</v>
      </c>
      <c r="F182">
        <v>612038</v>
      </c>
      <c r="G182">
        <v>328888</v>
      </c>
      <c r="H182">
        <v>22317199</v>
      </c>
      <c r="I182">
        <v>7910708</v>
      </c>
    </row>
    <row r="183" spans="1:9" x14ac:dyDescent="0.3">
      <c r="A183" s="5">
        <v>45551</v>
      </c>
      <c r="B183">
        <v>1030524</v>
      </c>
      <c r="C183">
        <v>2659751</v>
      </c>
      <c r="D183">
        <v>1976981</v>
      </c>
      <c r="E183">
        <v>13430718</v>
      </c>
      <c r="F183">
        <v>172656</v>
      </c>
      <c r="G183">
        <v>419985</v>
      </c>
      <c r="H183">
        <v>15217817</v>
      </c>
      <c r="I183">
        <v>6192449</v>
      </c>
    </row>
    <row r="184" spans="1:9" x14ac:dyDescent="0.3">
      <c r="A184" s="5">
        <v>45552</v>
      </c>
      <c r="B184">
        <v>2441405</v>
      </c>
      <c r="C184">
        <v>7475923</v>
      </c>
      <c r="D184">
        <v>44220174</v>
      </c>
      <c r="E184">
        <v>22588755</v>
      </c>
      <c r="F184">
        <v>199971</v>
      </c>
      <c r="G184">
        <v>303605</v>
      </c>
      <c r="H184">
        <v>14484780</v>
      </c>
      <c r="I184">
        <v>11387282</v>
      </c>
    </row>
    <row r="185" spans="1:9" x14ac:dyDescent="0.3">
      <c r="A185" s="5">
        <v>45553</v>
      </c>
      <c r="B185">
        <v>2676484</v>
      </c>
      <c r="C185">
        <v>9436444</v>
      </c>
      <c r="D185">
        <v>4496391</v>
      </c>
      <c r="E185">
        <v>22931571</v>
      </c>
      <c r="F185">
        <v>188261</v>
      </c>
      <c r="G185">
        <v>181761</v>
      </c>
      <c r="H185">
        <v>42135092</v>
      </c>
      <c r="I185">
        <v>30861973</v>
      </c>
    </row>
    <row r="186" spans="1:9" x14ac:dyDescent="0.3">
      <c r="A186" s="5">
        <v>45554</v>
      </c>
      <c r="B186">
        <v>2791079</v>
      </c>
      <c r="C186">
        <v>5866510</v>
      </c>
      <c r="D186">
        <v>4567192</v>
      </c>
      <c r="E186">
        <v>37129120</v>
      </c>
      <c r="F186">
        <v>199636</v>
      </c>
      <c r="G186">
        <v>406610</v>
      </c>
      <c r="H186">
        <v>78255862</v>
      </c>
      <c r="I186">
        <v>12565602</v>
      </c>
    </row>
    <row r="187" spans="1:9" x14ac:dyDescent="0.3">
      <c r="A187" s="5">
        <v>45555</v>
      </c>
      <c r="B187">
        <v>3467671</v>
      </c>
      <c r="C187">
        <v>12401764</v>
      </c>
      <c r="D187">
        <v>11288607</v>
      </c>
      <c r="E187">
        <v>89420506</v>
      </c>
      <c r="F187">
        <v>730550</v>
      </c>
      <c r="G187">
        <v>417628</v>
      </c>
      <c r="H187">
        <v>79866788</v>
      </c>
      <c r="I187">
        <v>22874341</v>
      </c>
    </row>
    <row r="188" spans="1:9" x14ac:dyDescent="0.3">
      <c r="A188" s="5">
        <v>45558</v>
      </c>
      <c r="B188">
        <v>2430049</v>
      </c>
      <c r="C188">
        <v>8915378</v>
      </c>
      <c r="D188">
        <v>5613649</v>
      </c>
      <c r="E188">
        <v>64610986</v>
      </c>
      <c r="F188">
        <v>150314</v>
      </c>
      <c r="G188">
        <v>189711</v>
      </c>
      <c r="H188">
        <v>36149488</v>
      </c>
      <c r="I188">
        <v>10453980</v>
      </c>
    </row>
    <row r="189" spans="1:9" x14ac:dyDescent="0.3">
      <c r="A189" s="5">
        <v>45559</v>
      </c>
      <c r="B189">
        <v>1455566</v>
      </c>
      <c r="C189">
        <v>11342845</v>
      </c>
      <c r="D189">
        <v>2034918</v>
      </c>
      <c r="E189">
        <v>45502774</v>
      </c>
      <c r="F189">
        <v>101215</v>
      </c>
      <c r="G189">
        <v>117209</v>
      </c>
      <c r="H189">
        <v>15285783</v>
      </c>
      <c r="I189">
        <v>25089808</v>
      </c>
    </row>
    <row r="190" spans="1:9" x14ac:dyDescent="0.3">
      <c r="A190" s="5">
        <v>45560</v>
      </c>
      <c r="B190">
        <v>1823463</v>
      </c>
      <c r="C190">
        <v>6238942</v>
      </c>
      <c r="D190">
        <v>1430850</v>
      </c>
      <c r="E190">
        <v>21315551</v>
      </c>
      <c r="F190">
        <v>918227</v>
      </c>
      <c r="G190">
        <v>72535</v>
      </c>
      <c r="H190">
        <v>15307529</v>
      </c>
      <c r="I190">
        <v>21401159</v>
      </c>
    </row>
    <row r="191" spans="1:9" x14ac:dyDescent="0.3">
      <c r="A191" s="5">
        <v>45561</v>
      </c>
      <c r="B191">
        <v>3984667</v>
      </c>
      <c r="C191">
        <v>6333184</v>
      </c>
      <c r="D191">
        <v>711184</v>
      </c>
      <c r="E191">
        <v>38385550</v>
      </c>
      <c r="F191">
        <v>424460</v>
      </c>
      <c r="G191">
        <v>333179</v>
      </c>
      <c r="H191">
        <v>22057448</v>
      </c>
      <c r="I191">
        <v>31785656</v>
      </c>
    </row>
    <row r="192" spans="1:9" x14ac:dyDescent="0.3">
      <c r="A192" s="5">
        <v>45562</v>
      </c>
      <c r="B192">
        <v>2998269</v>
      </c>
      <c r="C192">
        <v>7128530</v>
      </c>
      <c r="D192">
        <v>1222105</v>
      </c>
      <c r="E192">
        <v>40184757</v>
      </c>
      <c r="F192">
        <v>312437</v>
      </c>
      <c r="G192">
        <v>160577</v>
      </c>
      <c r="H192">
        <v>21008974</v>
      </c>
      <c r="I192">
        <v>25975858</v>
      </c>
    </row>
    <row r="193" spans="1:9" x14ac:dyDescent="0.3">
      <c r="A193" s="5">
        <v>45565</v>
      </c>
      <c r="B193">
        <v>2967198</v>
      </c>
      <c r="C193">
        <v>11853542</v>
      </c>
      <c r="D193">
        <v>5044617</v>
      </c>
      <c r="E193">
        <v>20158641</v>
      </c>
      <c r="F193">
        <v>351893</v>
      </c>
      <c r="G193">
        <v>265542</v>
      </c>
      <c r="H193">
        <v>44755384</v>
      </c>
      <c r="I193">
        <v>22008305</v>
      </c>
    </row>
    <row r="194" spans="1:9" x14ac:dyDescent="0.3">
      <c r="A194" s="5">
        <v>45566</v>
      </c>
      <c r="B194">
        <v>3219814</v>
      </c>
      <c r="C194">
        <v>7085630</v>
      </c>
      <c r="D194">
        <v>10590422</v>
      </c>
      <c r="E194">
        <v>17850886</v>
      </c>
      <c r="F194">
        <v>132164</v>
      </c>
      <c r="G194">
        <v>158972</v>
      </c>
      <c r="H194">
        <v>41290181</v>
      </c>
      <c r="I194">
        <v>21004916</v>
      </c>
    </row>
    <row r="195" spans="1:9" x14ac:dyDescent="0.3">
      <c r="A195" s="5">
        <v>45567</v>
      </c>
      <c r="B195">
        <v>2128582</v>
      </c>
      <c r="C195">
        <v>6736831</v>
      </c>
      <c r="D195">
        <v>1921656</v>
      </c>
      <c r="E195">
        <v>30061987</v>
      </c>
      <c r="F195">
        <v>135597</v>
      </c>
      <c r="G195">
        <v>123783</v>
      </c>
      <c r="H195">
        <v>30582680</v>
      </c>
      <c r="I195">
        <v>12242923</v>
      </c>
    </row>
    <row r="196" spans="1:9" x14ac:dyDescent="0.3">
      <c r="A196" s="5">
        <v>45568</v>
      </c>
      <c r="B196">
        <v>1443950</v>
      </c>
      <c r="C196">
        <v>3918609</v>
      </c>
      <c r="D196">
        <v>4265169</v>
      </c>
      <c r="E196">
        <v>30398573</v>
      </c>
      <c r="F196">
        <v>154615</v>
      </c>
      <c r="G196">
        <v>106052</v>
      </c>
      <c r="H196">
        <v>60925009</v>
      </c>
      <c r="I196">
        <v>25311056</v>
      </c>
    </row>
    <row r="197" spans="1:9" x14ac:dyDescent="0.3">
      <c r="A197" s="5">
        <v>45569</v>
      </c>
      <c r="B197">
        <v>1690859</v>
      </c>
      <c r="C197">
        <v>4783199</v>
      </c>
      <c r="D197">
        <v>1174245</v>
      </c>
      <c r="E197">
        <v>23976538</v>
      </c>
      <c r="F197">
        <v>804586</v>
      </c>
      <c r="G197">
        <v>136676</v>
      </c>
      <c r="H197">
        <v>15743256</v>
      </c>
      <c r="I197">
        <v>9245887</v>
      </c>
    </row>
    <row r="198" spans="1:9" x14ac:dyDescent="0.3">
      <c r="A198" s="5">
        <v>45572</v>
      </c>
      <c r="B198">
        <v>1220093</v>
      </c>
      <c r="C198">
        <v>3684427</v>
      </c>
      <c r="D198">
        <v>909268</v>
      </c>
      <c r="E198">
        <v>15923145</v>
      </c>
      <c r="F198">
        <v>734563</v>
      </c>
      <c r="G198">
        <v>234511</v>
      </c>
      <c r="H198">
        <v>12232854</v>
      </c>
      <c r="I198">
        <v>10120716</v>
      </c>
    </row>
    <row r="199" spans="1:9" x14ac:dyDescent="0.3">
      <c r="A199" s="5">
        <v>45573</v>
      </c>
      <c r="B199">
        <v>2577470</v>
      </c>
      <c r="C199">
        <v>4199632</v>
      </c>
      <c r="D199">
        <v>970317</v>
      </c>
      <c r="E199">
        <v>25903460</v>
      </c>
      <c r="F199">
        <v>156851</v>
      </c>
      <c r="G199">
        <v>195237</v>
      </c>
      <c r="H199">
        <v>12509671</v>
      </c>
      <c r="I199">
        <v>10597118</v>
      </c>
    </row>
    <row r="200" spans="1:9" x14ac:dyDescent="0.3">
      <c r="A200" s="5">
        <v>45574</v>
      </c>
      <c r="B200">
        <v>951043</v>
      </c>
      <c r="C200">
        <v>4153186</v>
      </c>
      <c r="D200">
        <v>1816205</v>
      </c>
      <c r="E200">
        <v>15260570</v>
      </c>
      <c r="F200">
        <v>1193819</v>
      </c>
      <c r="G200">
        <v>324647</v>
      </c>
      <c r="H200">
        <v>12199288</v>
      </c>
      <c r="I200">
        <v>7772089</v>
      </c>
    </row>
    <row r="201" spans="1:9" x14ac:dyDescent="0.3">
      <c r="A201" s="5">
        <v>45575</v>
      </c>
      <c r="B201">
        <v>1446954</v>
      </c>
      <c r="C201">
        <v>11869466</v>
      </c>
      <c r="D201">
        <v>1161177</v>
      </c>
      <c r="E201">
        <v>21603461</v>
      </c>
      <c r="F201">
        <v>169614</v>
      </c>
      <c r="G201">
        <v>319484</v>
      </c>
      <c r="H201">
        <v>24238948</v>
      </c>
      <c r="I201">
        <v>19897122</v>
      </c>
    </row>
    <row r="202" spans="1:9" x14ac:dyDescent="0.3">
      <c r="A202" s="5">
        <v>45576</v>
      </c>
      <c r="B202">
        <v>1628325</v>
      </c>
      <c r="C202">
        <v>6173128</v>
      </c>
      <c r="D202">
        <v>2717089</v>
      </c>
      <c r="E202">
        <v>15761198</v>
      </c>
      <c r="F202">
        <v>136567</v>
      </c>
      <c r="G202">
        <v>156477</v>
      </c>
      <c r="H202">
        <v>18691366</v>
      </c>
      <c r="I202">
        <v>10411722</v>
      </c>
    </row>
    <row r="203" spans="1:9" x14ac:dyDescent="0.3">
      <c r="A203" s="5">
        <v>45579</v>
      </c>
      <c r="B203">
        <v>1088620</v>
      </c>
      <c r="C203">
        <v>5176484</v>
      </c>
      <c r="D203">
        <v>2715634</v>
      </c>
      <c r="E203">
        <v>16919266</v>
      </c>
      <c r="F203">
        <v>104912</v>
      </c>
      <c r="G203">
        <v>213411</v>
      </c>
      <c r="H203">
        <v>52657431</v>
      </c>
      <c r="I203">
        <v>5458800</v>
      </c>
    </row>
    <row r="204" spans="1:9" x14ac:dyDescent="0.3">
      <c r="A204" s="5">
        <v>45580</v>
      </c>
      <c r="B204">
        <v>1722564</v>
      </c>
      <c r="C204">
        <v>4844767</v>
      </c>
      <c r="D204">
        <v>671289</v>
      </c>
      <c r="E204">
        <v>23543749</v>
      </c>
      <c r="F204">
        <v>137899</v>
      </c>
      <c r="G204">
        <v>93904</v>
      </c>
      <c r="H204">
        <v>27193128</v>
      </c>
      <c r="I204">
        <v>13003763</v>
      </c>
    </row>
    <row r="205" spans="1:9" x14ac:dyDescent="0.3">
      <c r="A205" s="5">
        <v>45581</v>
      </c>
      <c r="B205">
        <v>1339651</v>
      </c>
      <c r="C205">
        <v>6715727</v>
      </c>
      <c r="D205">
        <v>43853731</v>
      </c>
      <c r="E205">
        <v>18080653</v>
      </c>
      <c r="F205">
        <v>361379</v>
      </c>
      <c r="G205">
        <v>204432</v>
      </c>
      <c r="H205">
        <v>29877663</v>
      </c>
      <c r="I205">
        <v>17978015</v>
      </c>
    </row>
    <row r="206" spans="1:9" x14ac:dyDescent="0.3">
      <c r="A206" s="5">
        <v>45582</v>
      </c>
      <c r="B206">
        <v>1035884</v>
      </c>
      <c r="C206">
        <v>5002621</v>
      </c>
      <c r="D206">
        <v>13964084</v>
      </c>
      <c r="E206">
        <v>21238694</v>
      </c>
      <c r="F206">
        <v>766947</v>
      </c>
      <c r="G206">
        <v>240069</v>
      </c>
      <c r="H206">
        <v>20843399</v>
      </c>
      <c r="I206">
        <v>22971379</v>
      </c>
    </row>
    <row r="207" spans="1:9" x14ac:dyDescent="0.3">
      <c r="A207" s="5">
        <v>45583</v>
      </c>
      <c r="B207">
        <v>2385885</v>
      </c>
      <c r="C207">
        <v>7337127</v>
      </c>
      <c r="D207">
        <v>1525819</v>
      </c>
      <c r="E207">
        <v>13620100</v>
      </c>
      <c r="F207">
        <v>164482</v>
      </c>
      <c r="G207">
        <v>107566</v>
      </c>
      <c r="H207">
        <v>43804291</v>
      </c>
      <c r="I207">
        <v>6884071</v>
      </c>
    </row>
    <row r="208" spans="1:9" x14ac:dyDescent="0.3">
      <c r="A208" s="5">
        <v>45586</v>
      </c>
      <c r="B208">
        <v>1289770</v>
      </c>
      <c r="C208">
        <v>4627379</v>
      </c>
      <c r="D208">
        <v>10962151</v>
      </c>
      <c r="E208">
        <v>11052665</v>
      </c>
      <c r="F208">
        <v>160823</v>
      </c>
      <c r="G208">
        <v>289957</v>
      </c>
      <c r="H208">
        <v>17624936</v>
      </c>
      <c r="I208">
        <v>6902834</v>
      </c>
    </row>
    <row r="209" spans="1:9" x14ac:dyDescent="0.3">
      <c r="A209" s="5">
        <v>45587</v>
      </c>
      <c r="B209">
        <v>853524</v>
      </c>
      <c r="C209">
        <v>11470265</v>
      </c>
      <c r="D209">
        <v>557897</v>
      </c>
      <c r="E209">
        <v>13560551</v>
      </c>
      <c r="F209">
        <v>159972</v>
      </c>
      <c r="G209">
        <v>249693</v>
      </c>
      <c r="H209">
        <v>14742396</v>
      </c>
      <c r="I209">
        <v>9008177</v>
      </c>
    </row>
    <row r="210" spans="1:9" x14ac:dyDescent="0.3">
      <c r="A210" s="5">
        <v>45588</v>
      </c>
      <c r="B210">
        <v>1186470</v>
      </c>
      <c r="C210">
        <v>4699404</v>
      </c>
      <c r="D210">
        <v>7422636</v>
      </c>
      <c r="E210">
        <v>16259981</v>
      </c>
      <c r="F210">
        <v>193957</v>
      </c>
      <c r="G210">
        <v>309838</v>
      </c>
      <c r="H210">
        <v>30531262</v>
      </c>
      <c r="I210">
        <v>8538471</v>
      </c>
    </row>
    <row r="211" spans="1:9" x14ac:dyDescent="0.3">
      <c r="A211" s="5">
        <v>45589</v>
      </c>
      <c r="B211">
        <v>1620841</v>
      </c>
      <c r="C211">
        <v>1705520</v>
      </c>
      <c r="D211">
        <v>524534</v>
      </c>
      <c r="E211">
        <v>43188285</v>
      </c>
      <c r="F211">
        <v>79038</v>
      </c>
      <c r="G211">
        <v>218652</v>
      </c>
      <c r="H211">
        <v>97142083</v>
      </c>
      <c r="I211">
        <v>4183069</v>
      </c>
    </row>
    <row r="212" spans="1:9" x14ac:dyDescent="0.3">
      <c r="A212" s="5">
        <v>45590</v>
      </c>
      <c r="B212">
        <v>1533742</v>
      </c>
      <c r="C212">
        <v>3222704</v>
      </c>
      <c r="D212">
        <v>10201745</v>
      </c>
      <c r="E212">
        <v>12494985</v>
      </c>
      <c r="F212">
        <v>350360</v>
      </c>
      <c r="G212">
        <v>703371</v>
      </c>
      <c r="H212">
        <v>65456573</v>
      </c>
      <c r="I212">
        <v>4856498</v>
      </c>
    </row>
    <row r="213" spans="1:9" x14ac:dyDescent="0.3">
      <c r="A213" s="5">
        <v>45593</v>
      </c>
      <c r="B213">
        <v>1022879</v>
      </c>
      <c r="C213">
        <v>3061349</v>
      </c>
      <c r="D213">
        <v>1149558</v>
      </c>
      <c r="E213">
        <v>54600101</v>
      </c>
      <c r="F213">
        <v>229954</v>
      </c>
      <c r="G213">
        <v>317180</v>
      </c>
      <c r="H213">
        <v>79329459</v>
      </c>
      <c r="I213">
        <v>12501438</v>
      </c>
    </row>
    <row r="214" spans="1:9" x14ac:dyDescent="0.3">
      <c r="A214" s="5">
        <v>45594</v>
      </c>
      <c r="B214">
        <v>1678377</v>
      </c>
      <c r="C214">
        <v>5796551</v>
      </c>
      <c r="D214">
        <v>6310453</v>
      </c>
      <c r="E214">
        <v>38470803</v>
      </c>
      <c r="F214">
        <v>622996</v>
      </c>
      <c r="G214">
        <v>410381</v>
      </c>
      <c r="H214">
        <v>25733085</v>
      </c>
      <c r="I214">
        <v>7879628</v>
      </c>
    </row>
    <row r="215" spans="1:9" x14ac:dyDescent="0.3">
      <c r="A215" s="5">
        <v>45595</v>
      </c>
      <c r="B215">
        <v>3359764</v>
      </c>
      <c r="C215">
        <v>3594861</v>
      </c>
      <c r="D215">
        <v>1901835</v>
      </c>
      <c r="E215">
        <v>21041215</v>
      </c>
      <c r="F215">
        <v>1697102</v>
      </c>
      <c r="G215">
        <v>397094</v>
      </c>
      <c r="H215">
        <v>31563845</v>
      </c>
      <c r="I215">
        <v>7057575</v>
      </c>
    </row>
    <row r="216" spans="1:9" x14ac:dyDescent="0.3">
      <c r="A216" s="5">
        <v>45596</v>
      </c>
      <c r="B216">
        <v>2331962</v>
      </c>
      <c r="C216">
        <v>5817730</v>
      </c>
      <c r="D216">
        <v>2857657</v>
      </c>
      <c r="E216">
        <v>34305229</v>
      </c>
      <c r="F216">
        <v>923474</v>
      </c>
      <c r="G216">
        <v>1766987</v>
      </c>
      <c r="H216">
        <v>22841243</v>
      </c>
      <c r="I216">
        <v>13743432</v>
      </c>
    </row>
    <row r="217" spans="1:9" x14ac:dyDescent="0.3">
      <c r="A217" s="5">
        <v>45597</v>
      </c>
      <c r="B217">
        <v>3969980</v>
      </c>
      <c r="C217">
        <v>3078408</v>
      </c>
      <c r="D217">
        <v>2121296</v>
      </c>
      <c r="E217">
        <v>48832143</v>
      </c>
      <c r="F217">
        <v>658992</v>
      </c>
      <c r="G217">
        <v>454097</v>
      </c>
      <c r="H217">
        <v>60456577</v>
      </c>
      <c r="I217">
        <v>11356028</v>
      </c>
    </row>
    <row r="218" spans="1:9" x14ac:dyDescent="0.3">
      <c r="A218" s="5">
        <v>45600</v>
      </c>
      <c r="B218">
        <v>2433650</v>
      </c>
      <c r="C218">
        <v>2203299</v>
      </c>
      <c r="D218">
        <v>584831</v>
      </c>
      <c r="E218">
        <v>16376922</v>
      </c>
      <c r="F218">
        <v>589212</v>
      </c>
      <c r="G218">
        <v>242785</v>
      </c>
      <c r="H218">
        <v>70334115</v>
      </c>
      <c r="I218">
        <v>43490800</v>
      </c>
    </row>
    <row r="219" spans="1:9" x14ac:dyDescent="0.3">
      <c r="A219" s="5">
        <v>45601</v>
      </c>
      <c r="B219">
        <v>4440784</v>
      </c>
      <c r="C219">
        <v>3146989</v>
      </c>
      <c r="D219">
        <v>31758501</v>
      </c>
      <c r="E219">
        <v>49440052</v>
      </c>
      <c r="F219">
        <v>1943487</v>
      </c>
      <c r="G219">
        <v>232060</v>
      </c>
      <c r="H219">
        <v>70942202</v>
      </c>
      <c r="I219">
        <v>13485462</v>
      </c>
    </row>
    <row r="220" spans="1:9" x14ac:dyDescent="0.3">
      <c r="A220" s="5">
        <v>45602</v>
      </c>
      <c r="B220">
        <v>7726112</v>
      </c>
      <c r="C220">
        <v>9993741</v>
      </c>
      <c r="D220">
        <v>101014925</v>
      </c>
      <c r="E220">
        <v>20818302</v>
      </c>
      <c r="F220">
        <v>1398970</v>
      </c>
      <c r="G220">
        <v>359464</v>
      </c>
      <c r="H220">
        <v>54569546</v>
      </c>
      <c r="I220">
        <v>15541139</v>
      </c>
    </row>
    <row r="221" spans="1:9" x14ac:dyDescent="0.3">
      <c r="A221" s="5">
        <v>45603</v>
      </c>
      <c r="B221">
        <v>8032972</v>
      </c>
      <c r="C221">
        <v>5459046</v>
      </c>
      <c r="D221">
        <v>429378</v>
      </c>
      <c r="E221">
        <v>46222367</v>
      </c>
      <c r="F221">
        <v>510637</v>
      </c>
      <c r="G221">
        <v>404575</v>
      </c>
      <c r="H221">
        <v>35214756</v>
      </c>
      <c r="I221">
        <v>10552534</v>
      </c>
    </row>
    <row r="222" spans="1:9" x14ac:dyDescent="0.3">
      <c r="A222" s="5">
        <v>45604</v>
      </c>
      <c r="B222">
        <v>4062390</v>
      </c>
      <c r="C222">
        <v>3762038</v>
      </c>
      <c r="D222">
        <v>623465</v>
      </c>
      <c r="E222">
        <v>22518252</v>
      </c>
      <c r="F222">
        <v>2563594</v>
      </c>
      <c r="G222">
        <v>438883</v>
      </c>
      <c r="H222">
        <v>16251044</v>
      </c>
      <c r="I222">
        <v>6302712</v>
      </c>
    </row>
    <row r="223" spans="1:9" x14ac:dyDescent="0.3">
      <c r="A223" s="5">
        <v>45607</v>
      </c>
      <c r="B223">
        <v>1983432</v>
      </c>
      <c r="C223">
        <v>4917345</v>
      </c>
      <c r="D223">
        <v>1921858</v>
      </c>
      <c r="E223">
        <v>15570042</v>
      </c>
      <c r="F223">
        <v>1220471</v>
      </c>
      <c r="G223">
        <v>276703</v>
      </c>
      <c r="H223">
        <v>24901814</v>
      </c>
      <c r="I223">
        <v>6332301</v>
      </c>
    </row>
    <row r="224" spans="1:9" x14ac:dyDescent="0.3">
      <c r="A224" s="5">
        <v>45608</v>
      </c>
      <c r="B224">
        <v>3567212</v>
      </c>
      <c r="C224">
        <v>7008378</v>
      </c>
      <c r="D224">
        <v>19492256</v>
      </c>
      <c r="E224">
        <v>21699452</v>
      </c>
      <c r="F224">
        <v>312188</v>
      </c>
      <c r="G224">
        <v>393331</v>
      </c>
      <c r="H224">
        <v>25377406</v>
      </c>
      <c r="I224">
        <v>12884295</v>
      </c>
    </row>
    <row r="225" spans="1:9" x14ac:dyDescent="0.3">
      <c r="A225" s="5">
        <v>45609</v>
      </c>
      <c r="B225">
        <v>2832613</v>
      </c>
      <c r="C225">
        <v>4854518</v>
      </c>
      <c r="D225">
        <v>5819576</v>
      </c>
      <c r="E225">
        <v>45864605</v>
      </c>
      <c r="F225">
        <v>1771115</v>
      </c>
      <c r="G225">
        <v>481674</v>
      </c>
      <c r="H225">
        <v>69325927</v>
      </c>
      <c r="I225">
        <v>10718155</v>
      </c>
    </row>
    <row r="226" spans="1:9" x14ac:dyDescent="0.3">
      <c r="A226" s="5">
        <v>45610</v>
      </c>
      <c r="B226">
        <v>2533693</v>
      </c>
      <c r="C226">
        <v>5908605</v>
      </c>
      <c r="D226">
        <v>10589493</v>
      </c>
      <c r="E226">
        <v>16098944</v>
      </c>
      <c r="F226">
        <v>239112</v>
      </c>
      <c r="G226">
        <v>236661</v>
      </c>
      <c r="H226">
        <v>31254691</v>
      </c>
      <c r="I226">
        <v>12917307</v>
      </c>
    </row>
    <row r="227" spans="1:9" x14ac:dyDescent="0.3">
      <c r="A227" s="5">
        <v>45611</v>
      </c>
      <c r="B227">
        <v>3178704</v>
      </c>
      <c r="C227">
        <v>6007153</v>
      </c>
      <c r="D227">
        <v>682337</v>
      </c>
      <c r="E227">
        <v>20558734</v>
      </c>
      <c r="F227">
        <v>605812</v>
      </c>
      <c r="G227">
        <v>453298</v>
      </c>
      <c r="H227">
        <v>26922515</v>
      </c>
      <c r="I227">
        <v>9288630</v>
      </c>
    </row>
    <row r="228" spans="1:9" x14ac:dyDescent="0.3">
      <c r="A228" s="5">
        <v>45614</v>
      </c>
      <c r="B228">
        <v>6304337</v>
      </c>
      <c r="C228">
        <v>5512193</v>
      </c>
      <c r="D228">
        <v>711805</v>
      </c>
      <c r="E228">
        <v>18247606</v>
      </c>
      <c r="F228">
        <v>560381</v>
      </c>
      <c r="G228">
        <v>292142</v>
      </c>
      <c r="H228">
        <v>11104095</v>
      </c>
      <c r="I228">
        <v>17917445</v>
      </c>
    </row>
    <row r="229" spans="1:9" x14ac:dyDescent="0.3">
      <c r="A229" s="5">
        <v>45615</v>
      </c>
      <c r="B229">
        <v>5404738</v>
      </c>
      <c r="C229">
        <v>4199984</v>
      </c>
      <c r="D229">
        <v>782634</v>
      </c>
      <c r="E229">
        <v>22521670</v>
      </c>
      <c r="F229">
        <v>742103</v>
      </c>
      <c r="G229">
        <v>364766</v>
      </c>
      <c r="H229">
        <v>23901372</v>
      </c>
      <c r="I229">
        <v>51942978</v>
      </c>
    </row>
    <row r="230" spans="1:9" x14ac:dyDescent="0.3">
      <c r="A230" s="5">
        <v>45616</v>
      </c>
      <c r="B230">
        <v>1867220</v>
      </c>
      <c r="C230">
        <v>6659950</v>
      </c>
      <c r="D230">
        <v>9799008</v>
      </c>
      <c r="E230">
        <v>14605866</v>
      </c>
      <c r="F230">
        <v>864464</v>
      </c>
      <c r="G230">
        <v>260272</v>
      </c>
      <c r="H230">
        <v>37026299</v>
      </c>
      <c r="I230">
        <v>6943479</v>
      </c>
    </row>
    <row r="231" spans="1:9" x14ac:dyDescent="0.3">
      <c r="A231" s="5">
        <v>45617</v>
      </c>
      <c r="B231">
        <v>5454398</v>
      </c>
      <c r="C231">
        <v>4275260</v>
      </c>
      <c r="D231">
        <v>597569</v>
      </c>
      <c r="E231">
        <v>15315239</v>
      </c>
      <c r="F231">
        <v>233699</v>
      </c>
      <c r="G231">
        <v>195255</v>
      </c>
      <c r="H231">
        <v>24308445</v>
      </c>
      <c r="I231">
        <v>14246486</v>
      </c>
    </row>
    <row r="232" spans="1:9" x14ac:dyDescent="0.3">
      <c r="A232" s="5">
        <v>45618</v>
      </c>
      <c r="B232">
        <v>2868658</v>
      </c>
      <c r="C232">
        <v>10230847</v>
      </c>
      <c r="D232">
        <v>2602526</v>
      </c>
      <c r="E232">
        <v>29363716</v>
      </c>
      <c r="F232">
        <v>169526</v>
      </c>
      <c r="G232">
        <v>517020</v>
      </c>
      <c r="H232">
        <v>15593141</v>
      </c>
      <c r="I232">
        <v>27151006</v>
      </c>
    </row>
    <row r="233" spans="1:9" x14ac:dyDescent="0.3">
      <c r="A233" s="5">
        <v>45621</v>
      </c>
      <c r="B233">
        <v>5509464</v>
      </c>
      <c r="C233">
        <v>16951867</v>
      </c>
      <c r="D233">
        <v>5074444</v>
      </c>
      <c r="E233">
        <v>52078480</v>
      </c>
      <c r="F233">
        <v>344993</v>
      </c>
      <c r="G233">
        <v>426699</v>
      </c>
      <c r="H233">
        <v>31097848</v>
      </c>
      <c r="I233">
        <v>36252866</v>
      </c>
    </row>
    <row r="234" spans="1:9" x14ac:dyDescent="0.3">
      <c r="A234" s="5">
        <v>45622</v>
      </c>
      <c r="B234">
        <v>1993298</v>
      </c>
      <c r="C234">
        <v>4854510</v>
      </c>
      <c r="D234">
        <v>9831800</v>
      </c>
      <c r="E234">
        <v>37433213</v>
      </c>
      <c r="F234">
        <v>1368589</v>
      </c>
      <c r="G234">
        <v>247078</v>
      </c>
      <c r="H234">
        <v>16715296</v>
      </c>
      <c r="I234">
        <v>8383836</v>
      </c>
    </row>
    <row r="235" spans="1:9" x14ac:dyDescent="0.3">
      <c r="A235" s="5">
        <v>45623</v>
      </c>
      <c r="B235">
        <v>1962171</v>
      </c>
      <c r="C235">
        <v>3948375</v>
      </c>
      <c r="D235">
        <v>591423</v>
      </c>
      <c r="E235">
        <v>25984681</v>
      </c>
      <c r="F235">
        <v>448224</v>
      </c>
      <c r="G235">
        <v>741507</v>
      </c>
      <c r="H235">
        <v>11143921</v>
      </c>
      <c r="I235">
        <v>7992269</v>
      </c>
    </row>
    <row r="236" spans="1:9" x14ac:dyDescent="0.3">
      <c r="A236" s="5">
        <v>45624</v>
      </c>
      <c r="B236">
        <v>1606465</v>
      </c>
      <c r="C236">
        <v>2742311</v>
      </c>
      <c r="D236">
        <v>588996</v>
      </c>
      <c r="E236">
        <v>18051198</v>
      </c>
      <c r="F236">
        <v>162195</v>
      </c>
      <c r="G236">
        <v>560893</v>
      </c>
      <c r="H236">
        <v>6103950</v>
      </c>
      <c r="I236">
        <v>4926317</v>
      </c>
    </row>
    <row r="237" spans="1:9" x14ac:dyDescent="0.3">
      <c r="A237" s="5">
        <v>45625</v>
      </c>
      <c r="B237">
        <v>2380552</v>
      </c>
      <c r="C237">
        <v>11856703</v>
      </c>
      <c r="D237">
        <v>19132521</v>
      </c>
      <c r="E237">
        <v>20235257</v>
      </c>
      <c r="F237">
        <v>172429</v>
      </c>
      <c r="G237">
        <v>300371</v>
      </c>
      <c r="H237">
        <v>24886536</v>
      </c>
      <c r="I237">
        <v>8452272</v>
      </c>
    </row>
    <row r="238" spans="1:9" x14ac:dyDescent="0.3">
      <c r="A238" s="5">
        <v>45628</v>
      </c>
      <c r="B238">
        <v>1931093</v>
      </c>
      <c r="C238">
        <v>9969558</v>
      </c>
      <c r="D238">
        <v>1356989</v>
      </c>
      <c r="E238">
        <v>13776663</v>
      </c>
      <c r="F238">
        <v>195265</v>
      </c>
      <c r="G238">
        <v>440817</v>
      </c>
      <c r="H238">
        <v>15108644</v>
      </c>
      <c r="I238">
        <v>6512497</v>
      </c>
    </row>
    <row r="239" spans="1:9" x14ac:dyDescent="0.3">
      <c r="A239" s="5">
        <v>45629</v>
      </c>
      <c r="B239">
        <v>2193680</v>
      </c>
      <c r="C239">
        <v>14271457</v>
      </c>
      <c r="D239">
        <v>1656481</v>
      </c>
      <c r="E239">
        <v>17859061</v>
      </c>
      <c r="F239">
        <v>725145</v>
      </c>
      <c r="G239">
        <v>503547</v>
      </c>
      <c r="H239">
        <v>30776283</v>
      </c>
      <c r="I239">
        <v>8589649</v>
      </c>
    </row>
    <row r="240" spans="1:9" x14ac:dyDescent="0.3">
      <c r="A240" s="5">
        <v>45630</v>
      </c>
      <c r="B240">
        <v>4060643</v>
      </c>
      <c r="C240">
        <v>4224888</v>
      </c>
      <c r="D240">
        <v>503251</v>
      </c>
      <c r="E240">
        <v>15505348</v>
      </c>
      <c r="F240">
        <v>949766</v>
      </c>
      <c r="G240">
        <v>527922</v>
      </c>
      <c r="H240">
        <v>20669150</v>
      </c>
      <c r="I240">
        <v>7758984</v>
      </c>
    </row>
    <row r="241" spans="1:9" x14ac:dyDescent="0.3">
      <c r="A241" s="5">
        <v>45631</v>
      </c>
      <c r="B241">
        <v>3715214</v>
      </c>
      <c r="C241">
        <v>3979387</v>
      </c>
      <c r="D241">
        <v>15582132</v>
      </c>
      <c r="E241">
        <v>15648577</v>
      </c>
      <c r="F241">
        <v>279660</v>
      </c>
      <c r="G241">
        <v>135210</v>
      </c>
      <c r="H241">
        <v>24770801</v>
      </c>
      <c r="I241">
        <v>8422443</v>
      </c>
    </row>
    <row r="242" spans="1:9" x14ac:dyDescent="0.3">
      <c r="A242" s="5">
        <v>45632</v>
      </c>
      <c r="B242">
        <v>2351711</v>
      </c>
      <c r="C242">
        <v>4419294</v>
      </c>
      <c r="D242">
        <v>4422711</v>
      </c>
      <c r="E242">
        <v>27201774</v>
      </c>
      <c r="F242">
        <v>1723900</v>
      </c>
      <c r="G242">
        <v>176776</v>
      </c>
      <c r="H242">
        <v>76888478</v>
      </c>
      <c r="I242">
        <v>11563571</v>
      </c>
    </row>
    <row r="243" spans="1:9" x14ac:dyDescent="0.3">
      <c r="A243" s="5">
        <v>45635</v>
      </c>
      <c r="B243">
        <v>2639783</v>
      </c>
      <c r="C243">
        <v>7141046</v>
      </c>
      <c r="D243">
        <v>4643140</v>
      </c>
      <c r="E243">
        <v>10752723</v>
      </c>
      <c r="F243">
        <v>756172</v>
      </c>
      <c r="G243">
        <v>291046</v>
      </c>
      <c r="H243">
        <v>63254926</v>
      </c>
      <c r="I243">
        <v>9364160</v>
      </c>
    </row>
    <row r="244" spans="1:9" x14ac:dyDescent="0.3">
      <c r="A244" s="5">
        <v>45636</v>
      </c>
      <c r="B244">
        <v>1481524</v>
      </c>
      <c r="C244">
        <v>8578212</v>
      </c>
      <c r="D244">
        <v>8538830</v>
      </c>
      <c r="E244">
        <v>12480036</v>
      </c>
      <c r="F244">
        <v>1034918</v>
      </c>
      <c r="G244">
        <v>243522</v>
      </c>
      <c r="H244">
        <v>22921957</v>
      </c>
      <c r="I244">
        <v>13143139</v>
      </c>
    </row>
    <row r="245" spans="1:9" x14ac:dyDescent="0.3">
      <c r="A245" s="5">
        <v>45637</v>
      </c>
      <c r="B245">
        <v>3058026</v>
      </c>
      <c r="C245">
        <v>6158523</v>
      </c>
      <c r="D245">
        <v>5093163</v>
      </c>
      <c r="E245">
        <v>22689657</v>
      </c>
      <c r="F245">
        <v>548483</v>
      </c>
      <c r="G245">
        <v>795577</v>
      </c>
      <c r="H245">
        <v>38399196</v>
      </c>
      <c r="I245">
        <v>9894494</v>
      </c>
    </row>
    <row r="246" spans="1:9" x14ac:dyDescent="0.3">
      <c r="A246" s="5">
        <v>45638</v>
      </c>
      <c r="B246">
        <v>1596780</v>
      </c>
      <c r="C246">
        <v>5358003</v>
      </c>
      <c r="D246">
        <v>8927962</v>
      </c>
      <c r="E246">
        <v>14616549</v>
      </c>
      <c r="F246">
        <v>235200</v>
      </c>
      <c r="G246">
        <v>1371112</v>
      </c>
      <c r="H246">
        <v>18755100</v>
      </c>
      <c r="I246">
        <v>7117142</v>
      </c>
    </row>
    <row r="247" spans="1:9" x14ac:dyDescent="0.3">
      <c r="A247" s="5">
        <v>45639</v>
      </c>
      <c r="B247">
        <v>2015813</v>
      </c>
      <c r="C247">
        <v>4069293</v>
      </c>
      <c r="D247">
        <v>757288</v>
      </c>
      <c r="E247">
        <v>17831401</v>
      </c>
      <c r="F247">
        <v>215416</v>
      </c>
      <c r="G247">
        <v>670898</v>
      </c>
      <c r="H247">
        <v>8075118</v>
      </c>
      <c r="I247">
        <v>8267094</v>
      </c>
    </row>
    <row r="248" spans="1:9" x14ac:dyDescent="0.3">
      <c r="A248" s="5">
        <v>45642</v>
      </c>
      <c r="B248">
        <v>1359168</v>
      </c>
      <c r="C248">
        <v>9962882</v>
      </c>
      <c r="D248">
        <v>2045635</v>
      </c>
      <c r="E248">
        <v>18511887</v>
      </c>
      <c r="F248">
        <v>210885</v>
      </c>
      <c r="G248">
        <v>178296</v>
      </c>
      <c r="H248">
        <v>10297107</v>
      </c>
      <c r="I248">
        <v>12972923</v>
      </c>
    </row>
    <row r="249" spans="1:9" x14ac:dyDescent="0.3">
      <c r="A249" s="5">
        <v>45643</v>
      </c>
      <c r="B249">
        <v>2365428</v>
      </c>
      <c r="C249">
        <v>9894577</v>
      </c>
      <c r="D249">
        <v>12178465</v>
      </c>
      <c r="E249">
        <v>20337157</v>
      </c>
      <c r="F249">
        <v>1619549</v>
      </c>
      <c r="G249">
        <v>179026</v>
      </c>
      <c r="H249">
        <v>16452033</v>
      </c>
      <c r="I249">
        <v>22053156</v>
      </c>
    </row>
    <row r="250" spans="1:9" x14ac:dyDescent="0.3">
      <c r="A250" s="5">
        <v>45644</v>
      </c>
      <c r="B250">
        <v>3573076</v>
      </c>
      <c r="C250">
        <v>6693940</v>
      </c>
      <c r="D250">
        <v>4079147</v>
      </c>
      <c r="E250">
        <v>17505571</v>
      </c>
      <c r="F250">
        <v>609200</v>
      </c>
      <c r="G250">
        <v>153419</v>
      </c>
      <c r="H250">
        <v>17620383</v>
      </c>
      <c r="I250">
        <v>16337276</v>
      </c>
    </row>
    <row r="251" spans="1:9" x14ac:dyDescent="0.3">
      <c r="A251" s="5">
        <v>45645</v>
      </c>
      <c r="B251">
        <v>1895911</v>
      </c>
      <c r="C251">
        <v>7927687</v>
      </c>
      <c r="D251">
        <v>7960321</v>
      </c>
      <c r="E251">
        <v>22468143</v>
      </c>
      <c r="F251">
        <v>296428</v>
      </c>
      <c r="G251">
        <v>504715</v>
      </c>
      <c r="H251">
        <v>16171546</v>
      </c>
      <c r="I251">
        <v>13959583</v>
      </c>
    </row>
    <row r="252" spans="1:9" x14ac:dyDescent="0.3">
      <c r="A252" s="5">
        <v>45646</v>
      </c>
      <c r="B252">
        <v>3840236</v>
      </c>
      <c r="C252">
        <v>12497015</v>
      </c>
      <c r="D252">
        <v>18509233</v>
      </c>
      <c r="E252">
        <v>75955984</v>
      </c>
      <c r="F252">
        <v>851530</v>
      </c>
      <c r="G252">
        <v>509675</v>
      </c>
      <c r="H252">
        <v>23870849</v>
      </c>
      <c r="I252">
        <v>21158730</v>
      </c>
    </row>
    <row r="253" spans="1:9" x14ac:dyDescent="0.3">
      <c r="A253" s="5">
        <v>45649</v>
      </c>
      <c r="B253">
        <v>2737381</v>
      </c>
      <c r="C253">
        <v>4392030</v>
      </c>
      <c r="D253">
        <v>312537</v>
      </c>
      <c r="E253">
        <v>13697932</v>
      </c>
      <c r="F253">
        <v>1607363</v>
      </c>
      <c r="G253">
        <v>172065</v>
      </c>
      <c r="H253">
        <v>6533098</v>
      </c>
      <c r="I253">
        <v>6564724</v>
      </c>
    </row>
    <row r="254" spans="1:9" x14ac:dyDescent="0.3">
      <c r="A254" s="5">
        <v>45650</v>
      </c>
      <c r="B254">
        <v>754282</v>
      </c>
      <c r="C254">
        <v>953899</v>
      </c>
      <c r="D254">
        <v>209667</v>
      </c>
      <c r="E254">
        <v>3604795</v>
      </c>
      <c r="F254">
        <v>58763</v>
      </c>
      <c r="G254">
        <v>81268</v>
      </c>
      <c r="H254">
        <v>3908850</v>
      </c>
      <c r="I254">
        <v>3634589</v>
      </c>
    </row>
    <row r="255" spans="1:9" x14ac:dyDescent="0.3">
      <c r="A255" s="5">
        <v>45653</v>
      </c>
      <c r="B255">
        <v>1126432</v>
      </c>
      <c r="C255">
        <v>4922461</v>
      </c>
      <c r="D255">
        <v>281264</v>
      </c>
      <c r="E255">
        <v>13069986</v>
      </c>
      <c r="F255">
        <v>520890</v>
      </c>
      <c r="G255">
        <v>109834</v>
      </c>
      <c r="H255">
        <v>8634979</v>
      </c>
      <c r="I255">
        <v>5924098</v>
      </c>
    </row>
    <row r="256" spans="1:9" x14ac:dyDescent="0.3">
      <c r="A256" s="5">
        <v>45656</v>
      </c>
      <c r="B256">
        <v>812636</v>
      </c>
      <c r="C256">
        <v>2902451</v>
      </c>
      <c r="D256">
        <v>766147</v>
      </c>
      <c r="E256">
        <v>11565121</v>
      </c>
      <c r="F256">
        <v>140481</v>
      </c>
      <c r="G256">
        <v>119384</v>
      </c>
      <c r="H256">
        <v>8792530</v>
      </c>
      <c r="I256">
        <v>5181790</v>
      </c>
    </row>
  </sheetData>
  <mergeCells count="1">
    <mergeCell ref="B1:I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DE2DE-400D-43A3-800A-B22405BFFC49}">
  <sheetPr>
    <tabColor theme="9" tint="0.79998168889431442"/>
  </sheetPr>
  <dimension ref="A1:O69"/>
  <sheetViews>
    <sheetView topLeftCell="A43" workbookViewId="0">
      <selection activeCell="H65" sqref="H65"/>
    </sheetView>
  </sheetViews>
  <sheetFormatPr defaultRowHeight="14.4" x14ac:dyDescent="0.3"/>
  <cols>
    <col min="1" max="1" width="18.88671875" style="90" bestFit="1" customWidth="1"/>
    <col min="2" max="2" width="14.5546875" style="90" bestFit="1" customWidth="1"/>
    <col min="3" max="3" width="19.21875" style="90" bestFit="1" customWidth="1"/>
    <col min="4" max="4" width="13.6640625" style="90" bestFit="1" customWidth="1"/>
    <col min="5" max="5" width="5.77734375" style="90" customWidth="1"/>
    <col min="6" max="6" width="12.77734375" style="90" customWidth="1"/>
    <col min="7" max="7" width="10.21875" style="90" bestFit="1" customWidth="1"/>
    <col min="8" max="8" width="12.77734375" style="90" customWidth="1"/>
    <col min="9" max="9" width="10.21875" style="90" bestFit="1" customWidth="1"/>
    <col min="10" max="10" width="12.77734375" style="90" customWidth="1"/>
    <col min="11" max="11" width="8.77734375" style="90" customWidth="1"/>
    <col min="12" max="12" width="9.88671875" style="90" bestFit="1" customWidth="1"/>
    <col min="13" max="15" width="8.88671875" style="90"/>
    <col min="16" max="16" width="5.77734375" style="90" customWidth="1"/>
    <col min="17" max="16384" width="8.88671875" style="90"/>
  </cols>
  <sheetData>
    <row r="1" spans="1:15" x14ac:dyDescent="0.3">
      <c r="A1" s="148" t="s">
        <v>40</v>
      </c>
    </row>
    <row r="2" spans="1:15" x14ac:dyDescent="0.3">
      <c r="A2" s="90" t="s">
        <v>2</v>
      </c>
      <c r="B2" s="90" t="s">
        <v>63</v>
      </c>
      <c r="C2" s="90" t="s">
        <v>1</v>
      </c>
      <c r="D2" s="90" t="s">
        <v>64</v>
      </c>
    </row>
    <row r="3" spans="1:15" x14ac:dyDescent="0.3">
      <c r="A3" s="90" t="s">
        <v>62</v>
      </c>
      <c r="B3" s="90" t="s">
        <v>65</v>
      </c>
      <c r="C3" s="90" t="s">
        <v>20</v>
      </c>
      <c r="D3" s="90" t="s">
        <v>72</v>
      </c>
    </row>
    <row r="4" spans="1:15" x14ac:dyDescent="0.3">
      <c r="A4" s="90" t="s">
        <v>58</v>
      </c>
      <c r="B4" s="90" t="s">
        <v>66</v>
      </c>
      <c r="C4" s="90" t="s">
        <v>68</v>
      </c>
      <c r="D4" s="90" t="s">
        <v>71</v>
      </c>
    </row>
    <row r="5" spans="1:15" x14ac:dyDescent="0.3">
      <c r="A5" s="90" t="s">
        <v>59</v>
      </c>
      <c r="B5" s="90" t="s">
        <v>67</v>
      </c>
      <c r="C5" s="90" t="s">
        <v>69</v>
      </c>
      <c r="D5" s="90" t="s">
        <v>73</v>
      </c>
    </row>
    <row r="6" spans="1:15" x14ac:dyDescent="0.3">
      <c r="A6" s="90" t="s">
        <v>60</v>
      </c>
      <c r="B6" s="90" t="s">
        <v>65</v>
      </c>
      <c r="C6" s="90" t="s">
        <v>23</v>
      </c>
      <c r="D6" s="90" t="s">
        <v>72</v>
      </c>
    </row>
    <row r="7" spans="1:15" x14ac:dyDescent="0.3">
      <c r="A7" s="90" t="s">
        <v>61</v>
      </c>
      <c r="B7" s="90" t="s">
        <v>66</v>
      </c>
      <c r="C7" s="90" t="s">
        <v>70</v>
      </c>
      <c r="D7" s="90" t="s">
        <v>71</v>
      </c>
    </row>
    <row r="9" spans="1:15" x14ac:dyDescent="0.3">
      <c r="A9" s="148" t="s">
        <v>41</v>
      </c>
    </row>
    <row r="10" spans="1:15" x14ac:dyDescent="0.3">
      <c r="B10" s="149" t="s">
        <v>46</v>
      </c>
      <c r="C10" s="149"/>
      <c r="D10" s="149"/>
      <c r="F10" s="149" t="s">
        <v>9</v>
      </c>
      <c r="G10" s="149"/>
      <c r="H10" s="149"/>
      <c r="I10" s="149"/>
      <c r="J10" s="149"/>
      <c r="L10" s="149" t="s">
        <v>53</v>
      </c>
      <c r="M10" s="149"/>
    </row>
    <row r="11" spans="1:15" x14ac:dyDescent="0.3">
      <c r="F11" s="150" t="s">
        <v>47</v>
      </c>
      <c r="G11" s="150" t="s">
        <v>48</v>
      </c>
      <c r="H11" s="150"/>
      <c r="I11" s="150" t="s">
        <v>49</v>
      </c>
      <c r="J11" s="150"/>
      <c r="L11" s="151" t="s">
        <v>55</v>
      </c>
      <c r="M11" s="151" t="s">
        <v>56</v>
      </c>
    </row>
    <row r="12" spans="1:15" x14ac:dyDescent="0.3">
      <c r="A12" s="90" t="s">
        <v>42</v>
      </c>
      <c r="B12" s="152" t="s">
        <v>43</v>
      </c>
      <c r="C12" s="152" t="s">
        <v>44</v>
      </c>
      <c r="D12" s="153" t="s">
        <v>45</v>
      </c>
      <c r="E12" s="153"/>
      <c r="F12" s="153" t="s">
        <v>50</v>
      </c>
      <c r="G12" s="153" t="s">
        <v>50</v>
      </c>
      <c r="H12" s="153" t="s">
        <v>51</v>
      </c>
      <c r="I12" s="153" t="s">
        <v>52</v>
      </c>
      <c r="J12" s="153" t="s">
        <v>51</v>
      </c>
      <c r="K12" s="153"/>
      <c r="L12" s="153" t="s">
        <v>50</v>
      </c>
      <c r="M12" s="153" t="s">
        <v>50</v>
      </c>
      <c r="N12" s="153"/>
      <c r="O12" s="153" t="s">
        <v>57</v>
      </c>
    </row>
    <row r="13" spans="1:15" x14ac:dyDescent="0.3">
      <c r="A13" s="89" t="s">
        <v>62</v>
      </c>
      <c r="B13" s="154">
        <v>26.42</v>
      </c>
      <c r="C13" s="155">
        <v>77501715</v>
      </c>
      <c r="D13" s="156">
        <v>53426165</v>
      </c>
      <c r="E13" s="156"/>
      <c r="F13" s="156">
        <v>33619544</v>
      </c>
      <c r="G13" s="156">
        <v>4902637</v>
      </c>
      <c r="H13" s="95">
        <f>G13/F13</f>
        <v>0.14582699277539279</v>
      </c>
      <c r="I13" s="156">
        <v>2638506</v>
      </c>
      <c r="J13" s="95">
        <f>I13/F13</f>
        <v>7.8481314321217438E-2</v>
      </c>
      <c r="K13" s="156"/>
      <c r="L13" s="157">
        <v>17.579999999999998</v>
      </c>
      <c r="M13" s="157">
        <v>32.26</v>
      </c>
      <c r="N13" s="156"/>
      <c r="O13" s="157">
        <v>0.55000000000000004</v>
      </c>
    </row>
    <row r="14" spans="1:15" x14ac:dyDescent="0.3">
      <c r="A14" s="90" t="s">
        <v>58</v>
      </c>
      <c r="B14" s="154">
        <v>187.42</v>
      </c>
      <c r="C14" s="156">
        <v>147559246</v>
      </c>
      <c r="D14" s="156">
        <v>124448072</v>
      </c>
      <c r="E14" s="156"/>
      <c r="F14" s="156">
        <v>75082928</v>
      </c>
      <c r="G14" s="156">
        <v>9369532</v>
      </c>
      <c r="H14" s="95">
        <f>G14/F14</f>
        <v>0.12478911317896393</v>
      </c>
      <c r="I14" s="156">
        <v>4651109</v>
      </c>
      <c r="J14" s="95">
        <f>I14/F14</f>
        <v>6.1946292238363426E-2</v>
      </c>
      <c r="K14" s="156"/>
      <c r="L14" s="157">
        <v>14.98</v>
      </c>
      <c r="M14" s="157">
        <v>31.18</v>
      </c>
      <c r="N14" s="156"/>
      <c r="O14" s="157">
        <v>0.52</v>
      </c>
    </row>
    <row r="15" spans="1:15" x14ac:dyDescent="0.3">
      <c r="A15" s="90" t="s">
        <v>59</v>
      </c>
      <c r="B15" s="154">
        <v>486.45</v>
      </c>
      <c r="C15" s="156">
        <v>113973266</v>
      </c>
      <c r="D15" s="156">
        <v>131354921</v>
      </c>
      <c r="E15" s="156"/>
      <c r="F15" s="156">
        <v>71811000</v>
      </c>
      <c r="G15" s="156">
        <v>9075000</v>
      </c>
      <c r="H15" s="95">
        <f>G15/F15</f>
        <v>0.12637339683335422</v>
      </c>
      <c r="I15" s="156">
        <v>5739541</v>
      </c>
      <c r="J15" s="95">
        <f>I15/F15</f>
        <v>7.9925652058876778E-2</v>
      </c>
      <c r="K15" s="156"/>
      <c r="L15" s="157">
        <v>14.6</v>
      </c>
      <c r="M15" s="157">
        <v>20.98</v>
      </c>
      <c r="N15" s="156"/>
      <c r="O15" s="157">
        <v>0.27</v>
      </c>
    </row>
    <row r="16" spans="1:15" x14ac:dyDescent="0.3">
      <c r="A16" s="90" t="s">
        <v>60</v>
      </c>
      <c r="B16" s="154">
        <v>11.85</v>
      </c>
      <c r="C16" s="156">
        <v>99042541</v>
      </c>
      <c r="D16" s="156">
        <v>61779007</v>
      </c>
      <c r="E16" s="156"/>
      <c r="F16" s="156">
        <v>24160534</v>
      </c>
      <c r="G16" s="156">
        <v>4106614</v>
      </c>
      <c r="H16" s="95">
        <f>G16/F16</f>
        <v>0.16997198820191639</v>
      </c>
      <c r="I16" s="156">
        <v>2174691</v>
      </c>
      <c r="J16" s="95">
        <f>I16/F16</f>
        <v>9.0010055241328685E-2</v>
      </c>
      <c r="K16" s="156"/>
      <c r="L16" s="157">
        <v>24.06</v>
      </c>
      <c r="M16" s="157">
        <v>31.06</v>
      </c>
      <c r="N16" s="156"/>
      <c r="O16" s="157">
        <v>1.72</v>
      </c>
    </row>
    <row r="17" spans="1:15" x14ac:dyDescent="0.3">
      <c r="A17" s="90" t="s">
        <v>61</v>
      </c>
      <c r="B17" s="154">
        <v>290.67</v>
      </c>
      <c r="C17" s="156">
        <v>59712116</v>
      </c>
      <c r="D17" s="156">
        <v>34595627</v>
      </c>
      <c r="E17" s="156"/>
      <c r="F17" s="156">
        <v>22265915</v>
      </c>
      <c r="G17" s="156">
        <v>2758162</v>
      </c>
      <c r="H17" s="95">
        <f>G17/F17</f>
        <v>0.12387373256387622</v>
      </c>
      <c r="I17" s="156">
        <v>1960763</v>
      </c>
      <c r="J17" s="95">
        <f>I17/F17</f>
        <v>8.8061191287220855E-2</v>
      </c>
      <c r="K17" s="156"/>
      <c r="L17" s="157">
        <v>22.82</v>
      </c>
      <c r="M17" s="157">
        <v>54.93</v>
      </c>
      <c r="N17" s="156"/>
      <c r="O17" s="157">
        <v>0.79</v>
      </c>
    </row>
    <row r="20" spans="1:15" x14ac:dyDescent="0.3">
      <c r="A20" s="148" t="s">
        <v>173</v>
      </c>
    </row>
    <row r="21" spans="1:15" x14ac:dyDescent="0.3">
      <c r="A21" s="4" t="s">
        <v>175</v>
      </c>
      <c r="B21" s="4" t="s">
        <v>28</v>
      </c>
      <c r="C21" s="4" t="s">
        <v>176</v>
      </c>
      <c r="D21" s="4" t="s">
        <v>177</v>
      </c>
    </row>
    <row r="22" spans="1:15" x14ac:dyDescent="0.3">
      <c r="A22" s="54">
        <v>44926</v>
      </c>
      <c r="B22" s="90">
        <v>855.46771240234295</v>
      </c>
      <c r="D22" s="90">
        <v>100</v>
      </c>
    </row>
    <row r="23" spans="1:15" x14ac:dyDescent="0.3">
      <c r="A23" s="54">
        <v>44957</v>
      </c>
      <c r="B23" s="90">
        <v>856.26715087890625</v>
      </c>
      <c r="C23" s="158">
        <f>B23/B22-1</f>
        <v>9.3450455811860955E-4</v>
      </c>
      <c r="D23" s="101">
        <f>(1+C23)*D22</f>
        <v>100.09345045581186</v>
      </c>
    </row>
    <row r="24" spans="1:15" x14ac:dyDescent="0.3">
      <c r="A24" s="54">
        <v>44985</v>
      </c>
      <c r="B24" s="90">
        <v>897.4415283203125</v>
      </c>
      <c r="C24" s="158">
        <f t="shared" ref="C24:C46" si="0">B24/B23-1</f>
        <v>4.8085900993799946E-2</v>
      </c>
      <c r="D24" s="101">
        <f t="shared" ref="D24:D46" si="1">(1+C24)*D23</f>
        <v>104.90653420455786</v>
      </c>
    </row>
    <row r="25" spans="1:15" x14ac:dyDescent="0.3">
      <c r="A25" s="54">
        <v>45016</v>
      </c>
      <c r="B25" s="90">
        <v>981.98895263671875</v>
      </c>
      <c r="C25" s="158">
        <f t="shared" si="0"/>
        <v>9.4209395986665001E-2</v>
      </c>
      <c r="D25" s="101">
        <f t="shared" si="1"/>
        <v>114.78971542702367</v>
      </c>
    </row>
    <row r="26" spans="1:15" x14ac:dyDescent="0.3">
      <c r="A26" s="54">
        <v>45044</v>
      </c>
      <c r="B26" s="90">
        <v>1013.534301757812</v>
      </c>
      <c r="C26" s="158">
        <f t="shared" si="0"/>
        <v>3.2123934832863021E-2</v>
      </c>
      <c r="D26" s="101">
        <f t="shared" si="1"/>
        <v>118.47721276488427</v>
      </c>
    </row>
    <row r="27" spans="1:15" x14ac:dyDescent="0.3">
      <c r="A27" s="54">
        <v>45077</v>
      </c>
      <c r="B27" s="90">
        <v>927.77374267578125</v>
      </c>
      <c r="C27" s="158">
        <f t="shared" si="0"/>
        <v>-8.4615349409776219E-2</v>
      </c>
      <c r="D27" s="101">
        <f t="shared" si="1"/>
        <v>108.45222200968719</v>
      </c>
    </row>
    <row r="28" spans="1:15" x14ac:dyDescent="0.3">
      <c r="A28" s="54">
        <v>45107</v>
      </c>
      <c r="B28" s="90">
        <v>926.57427978515625</v>
      </c>
      <c r="C28" s="158">
        <f t="shared" si="0"/>
        <v>-1.2928398762026561E-3</v>
      </c>
      <c r="D28" s="101">
        <f t="shared" si="1"/>
        <v>108.31201065241028</v>
      </c>
    </row>
    <row r="29" spans="1:15" x14ac:dyDescent="0.3">
      <c r="A29" s="54">
        <v>45138</v>
      </c>
      <c r="B29" s="90">
        <v>930.9722900390625</v>
      </c>
      <c r="C29" s="158">
        <f t="shared" si="0"/>
        <v>4.7465274504769894E-3</v>
      </c>
      <c r="D29" s="101">
        <f t="shared" si="1"/>
        <v>108.8261165841883</v>
      </c>
    </row>
    <row r="30" spans="1:15" x14ac:dyDescent="0.3">
      <c r="A30" s="54">
        <v>45169</v>
      </c>
      <c r="B30" s="90">
        <v>1007.037353515625</v>
      </c>
      <c r="C30" s="158">
        <f t="shared" si="0"/>
        <v>8.1704970481313532E-2</v>
      </c>
      <c r="D30" s="101">
        <f t="shared" si="1"/>
        <v>117.71775122729539</v>
      </c>
    </row>
    <row r="31" spans="1:15" x14ac:dyDescent="0.3">
      <c r="A31" s="54">
        <v>45198</v>
      </c>
      <c r="B31" s="90">
        <v>997.341796875</v>
      </c>
      <c r="C31" s="158">
        <f t="shared" si="0"/>
        <v>-9.6278023916166466E-3</v>
      </c>
      <c r="D31" s="101">
        <f t="shared" si="1"/>
        <v>116.5843879804935</v>
      </c>
    </row>
    <row r="32" spans="1:15" x14ac:dyDescent="0.3">
      <c r="A32" s="54">
        <v>45230</v>
      </c>
      <c r="B32" s="90">
        <v>1103.611328125</v>
      </c>
      <c r="C32" s="158">
        <f t="shared" si="0"/>
        <v>0.1065527701566078</v>
      </c>
      <c r="D32" s="101">
        <f t="shared" si="1"/>
        <v>129.00677747682781</v>
      </c>
    </row>
    <row r="33" spans="1:4" x14ac:dyDescent="0.3">
      <c r="A33" s="54">
        <v>45260</v>
      </c>
      <c r="B33" s="90">
        <v>1049.63037109375</v>
      </c>
      <c r="C33" s="158">
        <f t="shared" si="0"/>
        <v>-4.8913014623510498E-2</v>
      </c>
      <c r="D33" s="101">
        <f t="shared" si="1"/>
        <v>122.69666708357177</v>
      </c>
    </row>
    <row r="34" spans="1:4" x14ac:dyDescent="0.3">
      <c r="A34" s="54">
        <v>45289</v>
      </c>
      <c r="B34" s="90">
        <v>1110.109008789062</v>
      </c>
      <c r="C34" s="158">
        <f t="shared" si="0"/>
        <v>5.761898603628568E-2</v>
      </c>
      <c r="D34" s="101">
        <f t="shared" si="1"/>
        <v>129.76632463095888</v>
      </c>
    </row>
    <row r="35" spans="1:4" x14ac:dyDescent="0.3">
      <c r="A35" s="54">
        <v>45322</v>
      </c>
      <c r="B35" s="90">
        <v>1176.585693359375</v>
      </c>
      <c r="C35" s="158">
        <f t="shared" si="0"/>
        <v>5.9883024139068652E-2</v>
      </c>
      <c r="D35" s="101">
        <f t="shared" si="1"/>
        <v>137.53712458127282</v>
      </c>
    </row>
    <row r="36" spans="1:4" x14ac:dyDescent="0.3">
      <c r="A36" s="54">
        <v>45351</v>
      </c>
      <c r="B36" s="90">
        <v>1241.562866210938</v>
      </c>
      <c r="C36" s="158">
        <f t="shared" si="0"/>
        <v>5.5225193726468724E-2</v>
      </c>
      <c r="D36" s="101">
        <f t="shared" si="1"/>
        <v>145.13263893085508</v>
      </c>
    </row>
    <row r="37" spans="1:4" x14ac:dyDescent="0.3">
      <c r="A37" s="54">
        <v>45379</v>
      </c>
      <c r="B37" s="90">
        <v>1349.02490234375</v>
      </c>
      <c r="C37" s="158">
        <f t="shared" si="0"/>
        <v>8.6553841982057511E-2</v>
      </c>
      <c r="D37" s="101">
        <f t="shared" si="1"/>
        <v>157.69442642731531</v>
      </c>
    </row>
    <row r="38" spans="1:4" x14ac:dyDescent="0.3">
      <c r="A38" s="54">
        <v>45412</v>
      </c>
      <c r="B38" s="90">
        <v>1332.717529296875</v>
      </c>
      <c r="C38" s="158">
        <f t="shared" si="0"/>
        <v>-1.2088266879687004E-2</v>
      </c>
      <c r="D38" s="101">
        <f t="shared" si="1"/>
        <v>155.78817411522274</v>
      </c>
    </row>
    <row r="39" spans="1:4" x14ac:dyDescent="0.3">
      <c r="A39" s="54">
        <v>45443</v>
      </c>
      <c r="B39" s="90">
        <v>1391.705078125</v>
      </c>
      <c r="C39" s="158">
        <f t="shared" si="0"/>
        <v>4.4261103745852237E-2</v>
      </c>
      <c r="D39" s="101">
        <f t="shared" si="1"/>
        <v>162.68353065211352</v>
      </c>
    </row>
    <row r="40" spans="1:4" x14ac:dyDescent="0.3">
      <c r="A40" s="54">
        <v>45471</v>
      </c>
      <c r="B40" s="90">
        <v>1319.72021484375</v>
      </c>
      <c r="C40" s="158">
        <f t="shared" si="0"/>
        <v>-5.1724222619229709E-2</v>
      </c>
      <c r="D40" s="101">
        <f t="shared" si="1"/>
        <v>154.26885149618133</v>
      </c>
    </row>
    <row r="41" spans="1:4" x14ac:dyDescent="0.3">
      <c r="A41" s="54">
        <v>45504</v>
      </c>
      <c r="B41" s="90">
        <v>1296.725219726562</v>
      </c>
      <c r="C41" s="158">
        <f t="shared" si="0"/>
        <v>-1.742414404094772E-2</v>
      </c>
      <c r="D41" s="101">
        <f t="shared" si="1"/>
        <v>151.58084880668028</v>
      </c>
    </row>
    <row r="42" spans="1:4" x14ac:dyDescent="0.3">
      <c r="A42" s="54">
        <v>45534</v>
      </c>
      <c r="B42" s="90">
        <v>1362.711181640625</v>
      </c>
      <c r="C42" s="158">
        <f t="shared" si="0"/>
        <v>5.0886618776472492E-2</v>
      </c>
      <c r="D42" s="101">
        <f t="shared" si="1"/>
        <v>159.29428567371994</v>
      </c>
    </row>
    <row r="43" spans="1:4" x14ac:dyDescent="0.3">
      <c r="A43" s="54">
        <v>45565</v>
      </c>
      <c r="B43" s="90">
        <v>1237.237670898438</v>
      </c>
      <c r="C43" s="158">
        <f t="shared" si="0"/>
        <v>-9.2076378643289769E-2</v>
      </c>
      <c r="D43" s="101">
        <f t="shared" si="1"/>
        <v>144.62704471031412</v>
      </c>
    </row>
    <row r="44" spans="1:4" x14ac:dyDescent="0.3">
      <c r="A44" s="54">
        <v>45596</v>
      </c>
      <c r="B44" s="90">
        <v>1249.852172851562</v>
      </c>
      <c r="C44" s="158">
        <f t="shared" si="0"/>
        <v>1.0195698247664753E-2</v>
      </c>
      <c r="D44" s="101">
        <f t="shared" si="1"/>
        <v>146.10161841663199</v>
      </c>
    </row>
    <row r="45" spans="1:4" x14ac:dyDescent="0.3">
      <c r="A45" s="54">
        <v>45625</v>
      </c>
      <c r="B45" s="90">
        <v>1226.854858398438</v>
      </c>
      <c r="C45" s="158">
        <f t="shared" si="0"/>
        <v>-1.8400027581386147E-2</v>
      </c>
      <c r="D45" s="101">
        <f t="shared" si="1"/>
        <v>143.41334460808082</v>
      </c>
    </row>
    <row r="46" spans="1:4" x14ac:dyDescent="0.3">
      <c r="A46" s="54">
        <v>45656</v>
      </c>
      <c r="B46" s="90">
        <v>1144.864624023438</v>
      </c>
      <c r="C46" s="158">
        <f t="shared" si="0"/>
        <v>-6.6829612169471919E-2</v>
      </c>
      <c r="D46" s="101">
        <f t="shared" si="1"/>
        <v>133.82908640799596</v>
      </c>
    </row>
    <row r="49" spans="1:4" x14ac:dyDescent="0.3">
      <c r="A49"/>
      <c r="B49" s="90" t="s">
        <v>217</v>
      </c>
      <c r="C49" s="158">
        <f>STDEV(C23:C46)*SQRT(12)</f>
        <v>0.19634388720834212</v>
      </c>
    </row>
    <row r="50" spans="1:4" x14ac:dyDescent="0.3">
      <c r="A50"/>
      <c r="B50" s="90" t="s">
        <v>76</v>
      </c>
      <c r="C50" s="159" cm="1">
        <f t="array" ref="C50">PRODUCT(1+C23:C46)-1</f>
        <v>0.33829086407995956</v>
      </c>
    </row>
    <row r="51" spans="1:4" x14ac:dyDescent="0.3">
      <c r="A51"/>
      <c r="B51" s="90" t="s">
        <v>80</v>
      </c>
      <c r="C51" s="158">
        <f>(1+C50)^0.5-1</f>
        <v>0.15684522045084304</v>
      </c>
    </row>
    <row r="54" spans="1:4" x14ac:dyDescent="0.3">
      <c r="A54" s="148" t="s">
        <v>197</v>
      </c>
    </row>
    <row r="55" spans="1:4" x14ac:dyDescent="0.3">
      <c r="A55" s="90" t="s">
        <v>193</v>
      </c>
      <c r="B55" s="95">
        <v>0.1401</v>
      </c>
    </row>
    <row r="56" spans="1:4" x14ac:dyDescent="0.3">
      <c r="A56" s="90" t="s">
        <v>194</v>
      </c>
      <c r="B56" s="95">
        <v>0.1716</v>
      </c>
    </row>
    <row r="57" spans="1:4" x14ac:dyDescent="0.3">
      <c r="A57" s="90" t="s">
        <v>195</v>
      </c>
      <c r="B57" s="90">
        <v>0.8</v>
      </c>
    </row>
    <row r="58" spans="1:4" x14ac:dyDescent="0.3">
      <c r="A58" s="90" t="s">
        <v>196</v>
      </c>
      <c r="B58" s="90">
        <v>0.95</v>
      </c>
    </row>
    <row r="62" spans="1:4" x14ac:dyDescent="0.3">
      <c r="A62" s="148" t="s">
        <v>218</v>
      </c>
    </row>
    <row r="63" spans="1:4" x14ac:dyDescent="0.3">
      <c r="B63" s="153" t="s">
        <v>20</v>
      </c>
      <c r="C63" s="153" t="s">
        <v>219</v>
      </c>
      <c r="D63" s="153" t="s">
        <v>220</v>
      </c>
    </row>
    <row r="64" spans="1:4" x14ac:dyDescent="0.3">
      <c r="A64" s="90" t="s">
        <v>221</v>
      </c>
      <c r="B64" s="95">
        <v>0.61470000000000002</v>
      </c>
      <c r="C64" s="95">
        <v>-1.1900000000000001E-2</v>
      </c>
      <c r="D64" s="95">
        <v>0.39900000000000002</v>
      </c>
    </row>
    <row r="65" spans="1:4" x14ac:dyDescent="0.3">
      <c r="A65" s="90" t="s">
        <v>222</v>
      </c>
      <c r="B65" s="95">
        <v>9.3200000000000005E-2</v>
      </c>
      <c r="C65" s="95">
        <v>-6.0000000000000001E-3</v>
      </c>
      <c r="D65" s="95">
        <v>9.3200000000000005E-2</v>
      </c>
    </row>
    <row r="66" spans="1:4" x14ac:dyDescent="0.3">
      <c r="A66" s="90" t="s">
        <v>223</v>
      </c>
      <c r="B66" s="95">
        <v>7.7600000000000002E-2</v>
      </c>
      <c r="C66" s="95">
        <v>-6.4999999999999997E-3</v>
      </c>
      <c r="D66" s="95">
        <v>6.0400000000000002E-2</v>
      </c>
    </row>
    <row r="67" spans="1:4" x14ac:dyDescent="0.3">
      <c r="A67" s="90" t="s">
        <v>224</v>
      </c>
      <c r="B67" s="90">
        <v>0.75</v>
      </c>
      <c r="C67" s="95">
        <v>3.1699999999999999E-2</v>
      </c>
      <c r="D67" s="90">
        <v>0.75</v>
      </c>
    </row>
    <row r="68" spans="1:4" x14ac:dyDescent="0.3">
      <c r="A68" s="90" t="s">
        <v>54</v>
      </c>
      <c r="B68" s="95">
        <v>0.18140000000000001</v>
      </c>
      <c r="C68" s="95">
        <v>6.0000000000000001E-3</v>
      </c>
      <c r="D68" s="95">
        <v>0.1263</v>
      </c>
    </row>
    <row r="69" spans="1:4" x14ac:dyDescent="0.3">
      <c r="A69" s="90" t="s">
        <v>225</v>
      </c>
      <c r="B69" s="90">
        <v>4.4000000000000004</v>
      </c>
      <c r="C69" s="95">
        <v>-0.34599999999999997</v>
      </c>
      <c r="D69" s="90">
        <v>7.2</v>
      </c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759B1-27CB-4515-9D57-9B48D7CDFA94}">
  <sheetPr>
    <tabColor theme="9" tint="0.79998168889431442"/>
  </sheetPr>
  <dimension ref="A1:Q88"/>
  <sheetViews>
    <sheetView workbookViewId="0">
      <selection activeCell="G52" sqref="G52"/>
    </sheetView>
  </sheetViews>
  <sheetFormatPr defaultRowHeight="14.4" x14ac:dyDescent="0.3"/>
  <cols>
    <col min="1" max="1" width="33" bestFit="1" customWidth="1"/>
    <col min="2" max="2" width="15" bestFit="1" customWidth="1"/>
    <col min="3" max="3" width="10.109375" bestFit="1" customWidth="1"/>
    <col min="4" max="4" width="7.33203125" bestFit="1" customWidth="1"/>
    <col min="5" max="10" width="12.77734375" customWidth="1"/>
    <col min="11" max="11" width="8.77734375" customWidth="1"/>
    <col min="12" max="12" width="5" bestFit="1" customWidth="1"/>
    <col min="16" max="16" width="5.77734375" customWidth="1"/>
  </cols>
  <sheetData>
    <row r="1" spans="1:17" x14ac:dyDescent="0.3">
      <c r="A1" s="6" t="s">
        <v>40</v>
      </c>
    </row>
    <row r="2" spans="1:17" x14ac:dyDescent="0.3">
      <c r="A2" s="3" t="s">
        <v>2</v>
      </c>
      <c r="B2" s="3" t="s">
        <v>63</v>
      </c>
      <c r="C2" s="3" t="s">
        <v>1</v>
      </c>
      <c r="D2" s="3" t="s">
        <v>64</v>
      </c>
    </row>
    <row r="3" spans="1:17" x14ac:dyDescent="0.3">
      <c r="A3" t="s">
        <v>115</v>
      </c>
      <c r="B3" t="s">
        <v>65</v>
      </c>
      <c r="C3" t="s">
        <v>27</v>
      </c>
      <c r="D3" t="s">
        <v>72</v>
      </c>
    </row>
    <row r="4" spans="1:17" x14ac:dyDescent="0.3">
      <c r="A4" t="s">
        <v>116</v>
      </c>
      <c r="B4" t="s">
        <v>67</v>
      </c>
      <c r="C4" t="s">
        <v>117</v>
      </c>
      <c r="D4" t="s">
        <v>73</v>
      </c>
    </row>
    <row r="5" spans="1:17" x14ac:dyDescent="0.3">
      <c r="A5" t="s">
        <v>118</v>
      </c>
      <c r="B5" t="s">
        <v>67</v>
      </c>
      <c r="C5" t="s">
        <v>119</v>
      </c>
      <c r="D5" t="s">
        <v>73</v>
      </c>
    </row>
    <row r="6" spans="1:17" x14ac:dyDescent="0.3">
      <c r="A6" t="s">
        <v>120</v>
      </c>
      <c r="B6" t="s">
        <v>205</v>
      </c>
      <c r="C6" t="s">
        <v>206</v>
      </c>
      <c r="D6" t="s">
        <v>204</v>
      </c>
    </row>
    <row r="9" spans="1:17" x14ac:dyDescent="0.3">
      <c r="A9" s="6" t="s">
        <v>41</v>
      </c>
    </row>
    <row r="10" spans="1:17" x14ac:dyDescent="0.3">
      <c r="A10" s="3" t="s">
        <v>42</v>
      </c>
      <c r="B10" s="3" t="s">
        <v>136</v>
      </c>
      <c r="C10" s="3" t="s">
        <v>137</v>
      </c>
      <c r="D10" s="3" t="s">
        <v>138</v>
      </c>
      <c r="E10" s="3" t="s">
        <v>139</v>
      </c>
      <c r="F10" s="3" t="s">
        <v>134</v>
      </c>
      <c r="G10" s="3" t="s">
        <v>133</v>
      </c>
      <c r="H10" s="3" t="s">
        <v>140</v>
      </c>
      <c r="I10" s="3" t="s">
        <v>44</v>
      </c>
    </row>
    <row r="11" spans="1:17" x14ac:dyDescent="0.3">
      <c r="A11" s="1" t="s">
        <v>115</v>
      </c>
      <c r="B11" s="16" t="s">
        <v>141</v>
      </c>
      <c r="C11" s="59">
        <v>980</v>
      </c>
      <c r="D11" s="60">
        <v>0.91</v>
      </c>
      <c r="E11" s="60">
        <v>3.31</v>
      </c>
      <c r="F11" s="60">
        <v>1.1399999999999999</v>
      </c>
      <c r="G11" s="60">
        <v>8.9499999999999993</v>
      </c>
      <c r="H11" s="2">
        <v>5.3499999999999999E-2</v>
      </c>
      <c r="I11" s="61" t="s">
        <v>144</v>
      </c>
      <c r="J11" s="13"/>
      <c r="K11" s="2"/>
      <c r="L11" s="13"/>
      <c r="M11" s="13"/>
      <c r="N11" s="14"/>
      <c r="O11" s="14"/>
      <c r="P11" s="13"/>
      <c r="Q11" s="14"/>
    </row>
    <row r="12" spans="1:17" x14ac:dyDescent="0.3">
      <c r="A12" t="s">
        <v>116</v>
      </c>
      <c r="B12" s="16" t="s">
        <v>142</v>
      </c>
      <c r="C12">
        <v>75</v>
      </c>
      <c r="D12">
        <v>1.1200000000000001</v>
      </c>
      <c r="E12">
        <v>2.0099999999999998</v>
      </c>
      <c r="F12">
        <v>0.83</v>
      </c>
      <c r="G12">
        <v>13.87</v>
      </c>
      <c r="H12" s="2">
        <v>2.63E-2</v>
      </c>
      <c r="I12" s="61" t="s">
        <v>145</v>
      </c>
      <c r="J12" s="13"/>
      <c r="K12" s="2"/>
      <c r="L12" s="13"/>
      <c r="M12" s="13"/>
      <c r="N12" s="14"/>
      <c r="O12" s="14"/>
      <c r="P12" s="13"/>
      <c r="Q12" s="14"/>
    </row>
    <row r="13" spans="1:17" x14ac:dyDescent="0.3">
      <c r="A13" t="s">
        <v>118</v>
      </c>
      <c r="B13" s="16" t="s">
        <v>142</v>
      </c>
      <c r="C13">
        <v>195</v>
      </c>
      <c r="D13">
        <v>1.43</v>
      </c>
      <c r="E13">
        <v>4.53</v>
      </c>
      <c r="F13">
        <v>2.41</v>
      </c>
      <c r="G13">
        <v>1.29</v>
      </c>
      <c r="H13" s="2">
        <v>1.72E-2</v>
      </c>
      <c r="I13" s="61" t="s">
        <v>146</v>
      </c>
      <c r="J13" s="13"/>
      <c r="K13" s="2"/>
      <c r="L13" s="13"/>
      <c r="M13" s="13"/>
      <c r="N13" s="14"/>
      <c r="O13" s="14"/>
      <c r="P13" s="13"/>
      <c r="Q13" s="14"/>
    </row>
    <row r="14" spans="1:17" x14ac:dyDescent="0.3">
      <c r="A14" t="s">
        <v>120</v>
      </c>
      <c r="B14" s="16" t="s">
        <v>143</v>
      </c>
      <c r="C14">
        <v>58.75</v>
      </c>
      <c r="D14">
        <v>0.98</v>
      </c>
      <c r="E14">
        <v>5.87</v>
      </c>
      <c r="F14">
        <v>1.9</v>
      </c>
      <c r="G14">
        <v>11.69</v>
      </c>
      <c r="H14" s="2">
        <v>4.58E-2</v>
      </c>
      <c r="I14" s="61" t="s">
        <v>147</v>
      </c>
      <c r="J14" s="13"/>
      <c r="K14" s="2"/>
      <c r="L14" s="13"/>
      <c r="M14" s="13"/>
      <c r="N14" s="14"/>
      <c r="O14" s="14"/>
      <c r="P14" s="13"/>
      <c r="Q14" s="14"/>
    </row>
    <row r="15" spans="1:17" x14ac:dyDescent="0.3">
      <c r="B15" s="16"/>
      <c r="C15" s="13"/>
      <c r="D15" s="13"/>
      <c r="E15" s="13"/>
      <c r="F15" s="13"/>
      <c r="H15" s="13"/>
      <c r="I15" s="2"/>
      <c r="J15" s="13"/>
      <c r="K15" s="2"/>
      <c r="L15" s="13"/>
      <c r="M15" s="13"/>
      <c r="N15" s="14"/>
      <c r="O15" s="14"/>
      <c r="P15" s="13"/>
      <c r="Q15" s="14"/>
    </row>
    <row r="17" spans="1:3" x14ac:dyDescent="0.3">
      <c r="A17" s="6" t="s">
        <v>121</v>
      </c>
    </row>
    <row r="18" spans="1:3" x14ac:dyDescent="0.3">
      <c r="A18" s="3" t="s">
        <v>148</v>
      </c>
      <c r="B18" s="3">
        <v>2023</v>
      </c>
      <c r="C18" s="3">
        <v>2024</v>
      </c>
    </row>
    <row r="19" spans="1:3" x14ac:dyDescent="0.3">
      <c r="A19" t="s">
        <v>122</v>
      </c>
      <c r="B19" s="11">
        <v>35796</v>
      </c>
      <c r="C19" s="11">
        <v>32733</v>
      </c>
    </row>
    <row r="20" spans="1:3" x14ac:dyDescent="0.3">
      <c r="A20" t="s">
        <v>123</v>
      </c>
      <c r="B20" s="11">
        <v>30262</v>
      </c>
      <c r="C20" s="11">
        <v>33121</v>
      </c>
    </row>
    <row r="21" spans="1:3" x14ac:dyDescent="0.3">
      <c r="A21" t="s">
        <v>124</v>
      </c>
      <c r="B21" s="11">
        <v>66058</v>
      </c>
      <c r="C21" s="11">
        <v>65854</v>
      </c>
    </row>
    <row r="22" spans="1:3" x14ac:dyDescent="0.3">
      <c r="A22" t="s">
        <v>125</v>
      </c>
      <c r="B22" s="11">
        <v>3447</v>
      </c>
      <c r="C22" s="11">
        <v>3414</v>
      </c>
    </row>
    <row r="23" spans="1:3" x14ac:dyDescent="0.3">
      <c r="A23" t="s">
        <v>126</v>
      </c>
      <c r="B23" s="11">
        <v>32070</v>
      </c>
      <c r="C23" s="11">
        <v>33043</v>
      </c>
    </row>
    <row r="24" spans="1:3" x14ac:dyDescent="0.3">
      <c r="A24" t="s">
        <v>127</v>
      </c>
      <c r="B24" s="11">
        <v>30348</v>
      </c>
      <c r="C24" s="11">
        <v>32309</v>
      </c>
    </row>
    <row r="25" spans="1:3" x14ac:dyDescent="0.3">
      <c r="A25" t="s">
        <v>128</v>
      </c>
      <c r="B25" s="11">
        <v>23533</v>
      </c>
      <c r="C25" s="11">
        <v>23979</v>
      </c>
    </row>
    <row r="26" spans="1:3" x14ac:dyDescent="0.3">
      <c r="A26" t="s">
        <v>129</v>
      </c>
      <c r="B26">
        <v>1.1599999999999999</v>
      </c>
      <c r="C26">
        <v>1.24</v>
      </c>
    </row>
    <row r="27" spans="1:3" x14ac:dyDescent="0.3">
      <c r="A27" t="s">
        <v>130</v>
      </c>
      <c r="B27">
        <v>1.1599999999999999</v>
      </c>
      <c r="C27">
        <v>1.24</v>
      </c>
    </row>
    <row r="28" spans="1:3" x14ac:dyDescent="0.3">
      <c r="A28" t="s">
        <v>131</v>
      </c>
      <c r="B28">
        <v>60.7</v>
      </c>
      <c r="C28">
        <v>7.2</v>
      </c>
    </row>
    <row r="29" spans="1:3" x14ac:dyDescent="0.3">
      <c r="A29" t="s">
        <v>132</v>
      </c>
      <c r="B29">
        <v>13</v>
      </c>
      <c r="C29">
        <v>13</v>
      </c>
    </row>
    <row r="30" spans="1:3" x14ac:dyDescent="0.3">
      <c r="A30" t="s">
        <v>133</v>
      </c>
      <c r="B30">
        <v>7</v>
      </c>
      <c r="C30">
        <v>7.9</v>
      </c>
    </row>
    <row r="31" spans="1:3" x14ac:dyDescent="0.3">
      <c r="A31" t="s">
        <v>134</v>
      </c>
      <c r="B31" t="s">
        <v>135</v>
      </c>
      <c r="C31" t="s">
        <v>135</v>
      </c>
    </row>
    <row r="33" spans="1:4" x14ac:dyDescent="0.3">
      <c r="A33" s="6" t="s">
        <v>173</v>
      </c>
    </row>
    <row r="34" spans="1:4" x14ac:dyDescent="0.3">
      <c r="A34" s="4" t="s">
        <v>1</v>
      </c>
      <c r="B34" s="4" t="s">
        <v>33</v>
      </c>
      <c r="C34" s="4" t="s">
        <v>176</v>
      </c>
      <c r="D34" s="4" t="s">
        <v>177</v>
      </c>
    </row>
    <row r="35" spans="1:4" x14ac:dyDescent="0.3">
      <c r="A35" s="54">
        <v>44926</v>
      </c>
      <c r="B35">
        <v>514.86859130859295</v>
      </c>
      <c r="D35">
        <v>100</v>
      </c>
    </row>
    <row r="36" spans="1:4" x14ac:dyDescent="0.3">
      <c r="A36" s="54">
        <v>44957</v>
      </c>
      <c r="B36">
        <v>595.43853759765625</v>
      </c>
      <c r="C36" s="66">
        <f>B36/B35-1</f>
        <v>0.15648642711781324</v>
      </c>
      <c r="D36" s="67">
        <f>(1+C36)*D35</f>
        <v>115.64864271178132</v>
      </c>
    </row>
    <row r="37" spans="1:4" x14ac:dyDescent="0.3">
      <c r="A37" s="54">
        <v>44985</v>
      </c>
      <c r="B37">
        <v>634.5751953125</v>
      </c>
      <c r="C37" s="66">
        <f t="shared" ref="C37:C59" si="0">B37/B36-1</f>
        <v>6.5727451690889449E-2</v>
      </c>
      <c r="D37" s="67">
        <f t="shared" ref="D37:D59" si="1">(1+C37)*D36</f>
        <v>123.24993328873686</v>
      </c>
    </row>
    <row r="38" spans="1:4" x14ac:dyDescent="0.3">
      <c r="A38" s="54">
        <v>45016</v>
      </c>
      <c r="B38">
        <v>548.97271728515625</v>
      </c>
      <c r="C38" s="66">
        <f t="shared" si="0"/>
        <v>-0.13489729611191048</v>
      </c>
      <c r="D38" s="67">
        <f t="shared" si="1"/>
        <v>106.6238505421129</v>
      </c>
    </row>
    <row r="39" spans="1:4" x14ac:dyDescent="0.3">
      <c r="A39" s="54">
        <v>45044</v>
      </c>
      <c r="B39">
        <v>573.04083251953125</v>
      </c>
      <c r="C39" s="66">
        <f t="shared" si="0"/>
        <v>4.3842097205484931E-2</v>
      </c>
      <c r="D39" s="67">
        <f t="shared" si="1"/>
        <v>111.29846376200332</v>
      </c>
    </row>
    <row r="40" spans="1:4" x14ac:dyDescent="0.3">
      <c r="A40" s="54">
        <v>45077</v>
      </c>
      <c r="B40">
        <v>589.796630859375</v>
      </c>
      <c r="C40" s="66">
        <f t="shared" si="0"/>
        <v>2.9240147279160356E-2</v>
      </c>
      <c r="D40" s="67">
        <f t="shared" si="1"/>
        <v>114.55284723434859</v>
      </c>
    </row>
    <row r="41" spans="1:4" x14ac:dyDescent="0.3">
      <c r="A41" s="54">
        <v>45107</v>
      </c>
      <c r="B41">
        <v>620.95953369140625</v>
      </c>
      <c r="C41" s="66">
        <f t="shared" si="0"/>
        <v>5.2836691838379579E-2</v>
      </c>
      <c r="D41" s="67">
        <f t="shared" si="1"/>
        <v>120.60544072287884</v>
      </c>
    </row>
    <row r="42" spans="1:4" x14ac:dyDescent="0.3">
      <c r="A42" s="54">
        <v>45138</v>
      </c>
      <c r="B42">
        <v>645.53021240234375</v>
      </c>
      <c r="C42" s="66">
        <f t="shared" si="0"/>
        <v>3.9568888756522869E-2</v>
      </c>
      <c r="D42" s="67">
        <f t="shared" si="1"/>
        <v>125.37766399027385</v>
      </c>
    </row>
    <row r="43" spans="1:4" x14ac:dyDescent="0.3">
      <c r="A43" s="54">
        <v>45169</v>
      </c>
      <c r="B43">
        <v>582.478515625</v>
      </c>
      <c r="C43" s="66">
        <f t="shared" si="0"/>
        <v>-9.7674276998897636E-2</v>
      </c>
      <c r="D43" s="67">
        <f t="shared" si="1"/>
        <v>113.13149130821313</v>
      </c>
    </row>
    <row r="44" spans="1:4" x14ac:dyDescent="0.3">
      <c r="A44" s="54">
        <v>45198</v>
      </c>
      <c r="B44">
        <v>644.21270751953125</v>
      </c>
      <c r="C44" s="66">
        <f t="shared" si="0"/>
        <v>0.10598535437532908</v>
      </c>
      <c r="D44" s="67">
        <f t="shared" si="1"/>
        <v>125.12177250552355</v>
      </c>
    </row>
    <row r="45" spans="1:4" x14ac:dyDescent="0.3">
      <c r="A45" s="54">
        <v>45230</v>
      </c>
      <c r="B45">
        <v>591.668701171875</v>
      </c>
      <c r="C45" s="66">
        <f t="shared" si="0"/>
        <v>-8.1563132385219506E-2</v>
      </c>
      <c r="D45" s="67">
        <f t="shared" si="1"/>
        <v>114.91644881038222</v>
      </c>
    </row>
    <row r="46" spans="1:4" x14ac:dyDescent="0.3">
      <c r="A46" s="54">
        <v>45260</v>
      </c>
      <c r="B46">
        <v>601.5369873046875</v>
      </c>
      <c r="C46" s="66">
        <f t="shared" si="0"/>
        <v>1.6678736112400561E-2</v>
      </c>
      <c r="D46" s="67">
        <f t="shared" si="1"/>
        <v>116.83310993506477</v>
      </c>
    </row>
    <row r="47" spans="1:4" x14ac:dyDescent="0.3">
      <c r="A47" s="54">
        <v>45289</v>
      </c>
      <c r="B47">
        <v>634.90582275390625</v>
      </c>
      <c r="C47" s="66">
        <f t="shared" si="0"/>
        <v>5.5472624549214755E-2</v>
      </c>
      <c r="D47" s="67">
        <f t="shared" si="1"/>
        <v>123.31414917740975</v>
      </c>
    </row>
    <row r="48" spans="1:4" x14ac:dyDescent="0.3">
      <c r="A48" s="54">
        <v>45322</v>
      </c>
      <c r="B48">
        <v>617.60675048828125</v>
      </c>
      <c r="C48" s="66">
        <f t="shared" si="0"/>
        <v>-2.7246674460458142E-2</v>
      </c>
      <c r="D48" s="67">
        <f t="shared" si="1"/>
        <v>119.95424869840448</v>
      </c>
    </row>
    <row r="49" spans="1:7" x14ac:dyDescent="0.3">
      <c r="A49" s="54">
        <v>45351</v>
      </c>
      <c r="B49">
        <v>613.91033935546875</v>
      </c>
      <c r="C49" s="66">
        <f t="shared" si="0"/>
        <v>-5.985056235039754E-3</v>
      </c>
      <c r="D49" s="67">
        <f t="shared" si="1"/>
        <v>119.23631577431259</v>
      </c>
    </row>
    <row r="50" spans="1:7" x14ac:dyDescent="0.3">
      <c r="A50" s="54">
        <v>45379</v>
      </c>
      <c r="B50">
        <v>618.40594482421875</v>
      </c>
      <c r="C50" s="66">
        <f t="shared" si="0"/>
        <v>7.3229023532488391E-3</v>
      </c>
      <c r="D50" s="67">
        <f t="shared" si="1"/>
        <v>120.10947167168902</v>
      </c>
    </row>
    <row r="51" spans="1:7" x14ac:dyDescent="0.3">
      <c r="A51" s="54">
        <v>45412</v>
      </c>
      <c r="B51">
        <v>694.9324951171875</v>
      </c>
      <c r="C51" s="66">
        <f t="shared" si="0"/>
        <v>0.12374808317006281</v>
      </c>
      <c r="D51" s="67">
        <f t="shared" si="1"/>
        <v>134.9727885616295</v>
      </c>
    </row>
    <row r="52" spans="1:7" ht="15.6" x14ac:dyDescent="0.3">
      <c r="A52" s="54">
        <v>45443</v>
      </c>
      <c r="B52">
        <v>695.890869140625</v>
      </c>
      <c r="C52" s="66">
        <f t="shared" si="0"/>
        <v>1.3790893794307646E-3</v>
      </c>
      <c r="D52" s="67">
        <f t="shared" si="1"/>
        <v>135.15892810084699</v>
      </c>
      <c r="G52" s="160"/>
    </row>
    <row r="53" spans="1:7" x14ac:dyDescent="0.3">
      <c r="A53" s="54">
        <v>45471</v>
      </c>
      <c r="B53">
        <v>683.40008544921875</v>
      </c>
      <c r="C53" s="66">
        <f t="shared" si="0"/>
        <v>-1.7949342699138282E-2</v>
      </c>
      <c r="D53" s="67">
        <f t="shared" si="1"/>
        <v>132.73291418151669</v>
      </c>
    </row>
    <row r="54" spans="1:7" x14ac:dyDescent="0.3">
      <c r="A54" s="54">
        <v>45504</v>
      </c>
      <c r="B54">
        <v>703.4853515625</v>
      </c>
      <c r="C54" s="66">
        <f t="shared" si="0"/>
        <v>2.9390201349007272E-2</v>
      </c>
      <c r="D54" s="67">
        <f t="shared" si="1"/>
        <v>136.63396125495197</v>
      </c>
    </row>
    <row r="55" spans="1:7" x14ac:dyDescent="0.3">
      <c r="A55" s="54">
        <v>45534</v>
      </c>
      <c r="B55">
        <v>666.2904052734375</v>
      </c>
      <c r="C55" s="66">
        <f t="shared" si="0"/>
        <v>-5.2872382070855317E-2</v>
      </c>
      <c r="D55" s="67">
        <f t="shared" si="1"/>
        <v>129.40979825162572</v>
      </c>
    </row>
    <row r="56" spans="1:7" x14ac:dyDescent="0.3">
      <c r="A56" s="54">
        <v>45565</v>
      </c>
      <c r="B56">
        <v>668.788818359375</v>
      </c>
      <c r="C56" s="66">
        <f t="shared" si="0"/>
        <v>3.7497359502156602E-3</v>
      </c>
      <c r="D56" s="67">
        <f t="shared" si="1"/>
        <v>129.89505082444001</v>
      </c>
    </row>
    <row r="57" spans="1:7" x14ac:dyDescent="0.3">
      <c r="A57" s="54">
        <v>45596</v>
      </c>
      <c r="B57">
        <v>711.2626953125</v>
      </c>
      <c r="C57" s="66">
        <f t="shared" si="0"/>
        <v>6.3508652936690613E-2</v>
      </c>
      <c r="D57" s="67">
        <f t="shared" si="1"/>
        <v>138.14451052544317</v>
      </c>
    </row>
    <row r="58" spans="1:7" x14ac:dyDescent="0.3">
      <c r="A58" s="54">
        <v>45625</v>
      </c>
      <c r="B58">
        <v>732.32904052734375</v>
      </c>
      <c r="C58" s="66">
        <f t="shared" si="0"/>
        <v>2.9618234379054531E-2</v>
      </c>
      <c r="D58" s="67">
        <f t="shared" si="1"/>
        <v>142.23610701636551</v>
      </c>
    </row>
    <row r="59" spans="1:7" x14ac:dyDescent="0.3">
      <c r="A59" s="54">
        <v>45656</v>
      </c>
      <c r="B59">
        <v>781.30413818359375</v>
      </c>
      <c r="C59" s="66">
        <f t="shared" si="0"/>
        <v>6.6875809842230849E-2</v>
      </c>
      <c r="D59" s="67">
        <f t="shared" si="1"/>
        <v>151.74826186189117</v>
      </c>
    </row>
    <row r="62" spans="1:7" x14ac:dyDescent="0.3">
      <c r="A62" s="68" t="s">
        <v>75</v>
      </c>
      <c r="C62" s="69">
        <f>STDEV(C36:C59)*SQRT(12)</f>
        <v>0.23418518468366309</v>
      </c>
    </row>
    <row r="63" spans="1:7" x14ac:dyDescent="0.3">
      <c r="A63" s="70" t="s">
        <v>76</v>
      </c>
      <c r="C63" s="69" cm="1">
        <f t="array" ref="C63">PRODUCT(1+C36:C59)-1</f>
        <v>0.51748261861891209</v>
      </c>
    </row>
    <row r="64" spans="1:7" x14ac:dyDescent="0.3">
      <c r="A64" s="71" t="s">
        <v>80</v>
      </c>
      <c r="C64" s="69">
        <f>(1+C63)^0.5-1</f>
        <v>0.23186144457033486</v>
      </c>
    </row>
    <row r="67" spans="1:4" x14ac:dyDescent="0.3">
      <c r="A67" s="6" t="s">
        <v>197</v>
      </c>
    </row>
    <row r="68" spans="1:4" x14ac:dyDescent="0.3">
      <c r="A68" t="s">
        <v>193</v>
      </c>
      <c r="B68" s="2">
        <v>5.9900000000000002E-2</v>
      </c>
    </row>
    <row r="69" spans="1:4" x14ac:dyDescent="0.3">
      <c r="A69" t="s">
        <v>198</v>
      </c>
      <c r="B69" s="2">
        <v>-0.1135</v>
      </c>
    </row>
    <row r="70" spans="1:4" x14ac:dyDescent="0.3">
      <c r="A70" t="s">
        <v>199</v>
      </c>
      <c r="B70">
        <v>0.67</v>
      </c>
    </row>
    <row r="71" spans="1:4" x14ac:dyDescent="0.3">
      <c r="A71" t="s">
        <v>200</v>
      </c>
      <c r="B71">
        <v>0.59</v>
      </c>
    </row>
    <row r="74" spans="1:4" x14ac:dyDescent="0.3">
      <c r="A74" s="6" t="s">
        <v>218</v>
      </c>
    </row>
    <row r="75" spans="1:4" x14ac:dyDescent="0.3">
      <c r="B75" s="9" t="s">
        <v>27</v>
      </c>
      <c r="C75" s="9" t="s">
        <v>219</v>
      </c>
      <c r="D75" s="9" t="s">
        <v>220</v>
      </c>
    </row>
    <row r="76" spans="1:4" x14ac:dyDescent="0.3">
      <c r="A76" t="s">
        <v>226</v>
      </c>
      <c r="B76" s="2">
        <v>1.5599999999999999E-2</v>
      </c>
      <c r="C76" s="2">
        <v>-1E-3</v>
      </c>
      <c r="D76" s="2">
        <v>2.2200000000000001E-2</v>
      </c>
    </row>
    <row r="77" spans="1:4" x14ac:dyDescent="0.3">
      <c r="A77" t="s">
        <v>227</v>
      </c>
      <c r="B77" s="2">
        <v>0.46989999999999998</v>
      </c>
      <c r="C77" s="2">
        <v>-1.3899999999999999E-2</v>
      </c>
      <c r="D77" s="2">
        <v>0.57230000000000003</v>
      </c>
    </row>
    <row r="78" spans="1:4" x14ac:dyDescent="0.3">
      <c r="A78" t="s">
        <v>228</v>
      </c>
      <c r="B78" s="2">
        <v>2.9499999999999998E-2</v>
      </c>
      <c r="C78" s="2">
        <v>-0.22839999999999999</v>
      </c>
      <c r="D78" s="2">
        <v>-1.04E-2</v>
      </c>
    </row>
    <row r="79" spans="1:4" x14ac:dyDescent="0.3">
      <c r="A79" t="s">
        <v>229</v>
      </c>
      <c r="B79">
        <v>0.32</v>
      </c>
      <c r="C79" s="2">
        <v>3.0099999999999998E-2</v>
      </c>
      <c r="D79">
        <v>0.37</v>
      </c>
    </row>
    <row r="80" spans="1:4" x14ac:dyDescent="0.3">
      <c r="A80" t="s">
        <v>230</v>
      </c>
      <c r="B80" s="2">
        <v>0.1133</v>
      </c>
      <c r="C80" s="2">
        <v>3.5200000000000002E-2</v>
      </c>
      <c r="D80" s="2">
        <v>0.27350000000000002</v>
      </c>
    </row>
    <row r="81" spans="1:4" x14ac:dyDescent="0.3">
      <c r="A81" t="s">
        <v>231</v>
      </c>
      <c r="B81" s="2">
        <v>-1.78E-2</v>
      </c>
      <c r="C81" s="2">
        <v>-4.0599999999999997E-2</v>
      </c>
      <c r="D81" s="2">
        <v>3.9899999999999998E-2</v>
      </c>
    </row>
    <row r="82" spans="1:4" x14ac:dyDescent="0.3">
      <c r="A82" t="s">
        <v>232</v>
      </c>
      <c r="B82" s="2">
        <v>2.4400000000000002E-2</v>
      </c>
      <c r="C82" s="2">
        <v>-2.2000000000000001E-3</v>
      </c>
      <c r="D82" s="2">
        <v>2.7199999999999998E-2</v>
      </c>
    </row>
    <row r="83" spans="1:4" x14ac:dyDescent="0.3">
      <c r="A83" t="s">
        <v>233</v>
      </c>
      <c r="B83" s="2">
        <v>2.47E-2</v>
      </c>
      <c r="C83" s="2">
        <v>2.2000000000000001E-3</v>
      </c>
      <c r="D83" s="2">
        <v>0.02</v>
      </c>
    </row>
    <row r="84" spans="1:4" x14ac:dyDescent="0.3">
      <c r="B84" s="2"/>
      <c r="C84" s="2"/>
      <c r="D84" s="2"/>
    </row>
    <row r="85" spans="1:4" x14ac:dyDescent="0.3">
      <c r="C85" s="2"/>
    </row>
    <row r="86" spans="1:4" x14ac:dyDescent="0.3">
      <c r="B86" s="2"/>
      <c r="C86" s="2"/>
      <c r="D86" s="2"/>
    </row>
    <row r="87" spans="1:4" x14ac:dyDescent="0.3">
      <c r="C87" s="2"/>
    </row>
    <row r="88" spans="1:4" x14ac:dyDescent="0.3">
      <c r="B88" s="2"/>
      <c r="C88" s="2"/>
      <c r="D88" s="2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2B8B7-B515-4718-ACF0-B896313E0BB3}">
  <sheetPr>
    <tabColor theme="9" tint="0.79998168889431442"/>
  </sheetPr>
  <dimension ref="A1:Q70"/>
  <sheetViews>
    <sheetView workbookViewId="0">
      <selection activeCell="A57" sqref="A57"/>
    </sheetView>
  </sheetViews>
  <sheetFormatPr defaultRowHeight="14.4" x14ac:dyDescent="0.3"/>
  <cols>
    <col min="1" max="1" width="33" bestFit="1" customWidth="1"/>
    <col min="2" max="2" width="14.109375" bestFit="1" customWidth="1"/>
    <col min="3" max="3" width="10.109375" bestFit="1" customWidth="1"/>
    <col min="4" max="4" width="7.33203125" bestFit="1" customWidth="1"/>
    <col min="5" max="5" width="10.21875" bestFit="1" customWidth="1"/>
    <col min="6" max="6" width="9.88671875" bestFit="1" customWidth="1"/>
    <col min="7" max="7" width="12.77734375" bestFit="1" customWidth="1"/>
    <col min="8" max="8" width="12.109375" bestFit="1" customWidth="1"/>
    <col min="9" max="9" width="10.5546875" bestFit="1" customWidth="1"/>
    <col min="10" max="10" width="12.77734375" customWidth="1"/>
    <col min="11" max="11" width="8.77734375" customWidth="1"/>
    <col min="12" max="12" width="5" bestFit="1" customWidth="1"/>
    <col min="16" max="16" width="5.77734375" customWidth="1"/>
  </cols>
  <sheetData>
    <row r="1" spans="1:17" x14ac:dyDescent="0.3">
      <c r="A1" s="6" t="s">
        <v>40</v>
      </c>
    </row>
    <row r="2" spans="1:17" x14ac:dyDescent="0.3">
      <c r="A2" s="3" t="s">
        <v>2</v>
      </c>
      <c r="B2" s="3" t="s">
        <v>63</v>
      </c>
      <c r="C2" s="3" t="s">
        <v>1</v>
      </c>
      <c r="D2" s="3" t="s">
        <v>64</v>
      </c>
    </row>
    <row r="3" spans="1:17" x14ac:dyDescent="0.3">
      <c r="A3" t="s">
        <v>149</v>
      </c>
      <c r="B3" t="s">
        <v>65</v>
      </c>
      <c r="C3" t="s">
        <v>21</v>
      </c>
      <c r="D3" t="s">
        <v>72</v>
      </c>
    </row>
    <row r="4" spans="1:17" x14ac:dyDescent="0.3">
      <c r="A4" t="s">
        <v>116</v>
      </c>
      <c r="B4" t="s">
        <v>67</v>
      </c>
      <c r="C4" t="s">
        <v>117</v>
      </c>
      <c r="D4" t="s">
        <v>73</v>
      </c>
    </row>
    <row r="5" spans="1:17" x14ac:dyDescent="0.3">
      <c r="A5" t="s">
        <v>115</v>
      </c>
      <c r="B5" t="s">
        <v>65</v>
      </c>
      <c r="C5" t="s">
        <v>27</v>
      </c>
      <c r="D5" t="s">
        <v>72</v>
      </c>
    </row>
    <row r="6" spans="1:17" x14ac:dyDescent="0.3">
      <c r="A6" t="s">
        <v>150</v>
      </c>
      <c r="B6" t="s">
        <v>154</v>
      </c>
      <c r="C6" t="s">
        <v>155</v>
      </c>
      <c r="D6" t="s">
        <v>156</v>
      </c>
    </row>
    <row r="9" spans="1:17" x14ac:dyDescent="0.3">
      <c r="A9" s="6" t="s">
        <v>41</v>
      </c>
    </row>
    <row r="10" spans="1:17" x14ac:dyDescent="0.3">
      <c r="A10" s="3" t="s">
        <v>42</v>
      </c>
      <c r="B10" s="3" t="s">
        <v>136</v>
      </c>
      <c r="C10" s="3" t="s">
        <v>137</v>
      </c>
      <c r="D10" s="3" t="s">
        <v>138</v>
      </c>
      <c r="E10" s="3" t="s">
        <v>139</v>
      </c>
      <c r="F10" s="3" t="s">
        <v>134</v>
      </c>
      <c r="G10" s="3" t="s">
        <v>133</v>
      </c>
      <c r="H10" s="3" t="s">
        <v>140</v>
      </c>
      <c r="I10" s="3" t="s">
        <v>44</v>
      </c>
    </row>
    <row r="11" spans="1:17" x14ac:dyDescent="0.3">
      <c r="A11" s="1" t="s">
        <v>149</v>
      </c>
      <c r="B11" s="16" t="s">
        <v>141</v>
      </c>
      <c r="C11" s="59">
        <v>493</v>
      </c>
      <c r="D11" s="60">
        <v>0.94</v>
      </c>
      <c r="E11" s="60">
        <v>1.39</v>
      </c>
      <c r="F11" s="60">
        <v>0.85</v>
      </c>
      <c r="G11" s="60">
        <v>6.65</v>
      </c>
      <c r="H11" s="2">
        <v>3.6200000000000003E-2</v>
      </c>
      <c r="I11" s="61" t="s">
        <v>151</v>
      </c>
    </row>
    <row r="12" spans="1:17" x14ac:dyDescent="0.3">
      <c r="A12" t="s">
        <v>116</v>
      </c>
      <c r="B12" s="16" t="s">
        <v>142</v>
      </c>
      <c r="C12">
        <v>75</v>
      </c>
      <c r="D12">
        <v>1.1200000000000001</v>
      </c>
      <c r="E12">
        <v>2.0099999999999998</v>
      </c>
      <c r="F12">
        <v>0.83</v>
      </c>
      <c r="G12">
        <v>13.87</v>
      </c>
      <c r="H12" s="2">
        <v>2.63E-2</v>
      </c>
      <c r="I12" s="61" t="s">
        <v>145</v>
      </c>
    </row>
    <row r="13" spans="1:17" x14ac:dyDescent="0.3">
      <c r="A13" t="s">
        <v>115</v>
      </c>
      <c r="B13" s="16" t="s">
        <v>141</v>
      </c>
      <c r="C13" s="59">
        <v>980</v>
      </c>
      <c r="D13" s="60">
        <v>0.91</v>
      </c>
      <c r="E13" s="60">
        <v>3.31</v>
      </c>
      <c r="F13" s="60">
        <v>1.1399999999999999</v>
      </c>
      <c r="G13" s="60">
        <v>8.9499999999999993</v>
      </c>
      <c r="H13" s="2">
        <v>5.3499999999999999E-2</v>
      </c>
      <c r="I13" s="61" t="s">
        <v>144</v>
      </c>
    </row>
    <row r="14" spans="1:17" x14ac:dyDescent="0.3">
      <c r="A14" t="s">
        <v>150</v>
      </c>
      <c r="B14" s="16" t="s">
        <v>152</v>
      </c>
      <c r="C14">
        <v>11.5</v>
      </c>
      <c r="D14">
        <v>1.01</v>
      </c>
      <c r="E14">
        <v>1.91</v>
      </c>
      <c r="F14">
        <v>1.2</v>
      </c>
      <c r="G14">
        <v>6.93</v>
      </c>
      <c r="H14" s="2">
        <v>5.8400000000000001E-2</v>
      </c>
      <c r="I14" s="61" t="s">
        <v>153</v>
      </c>
    </row>
    <row r="15" spans="1:17" x14ac:dyDescent="0.3">
      <c r="B15" s="16"/>
      <c r="C15" s="13"/>
      <c r="D15" s="13"/>
      <c r="E15" s="13"/>
      <c r="F15" s="13"/>
      <c r="H15" s="13"/>
      <c r="I15" s="2"/>
      <c r="J15" s="13"/>
      <c r="K15" s="2"/>
      <c r="L15" s="13"/>
      <c r="M15" s="13"/>
      <c r="N15" s="14"/>
      <c r="O15" s="14"/>
      <c r="P15" s="13"/>
      <c r="Q15" s="14"/>
    </row>
    <row r="16" spans="1:17" x14ac:dyDescent="0.3">
      <c r="B16" s="16"/>
      <c r="C16" s="13"/>
      <c r="D16" s="13"/>
      <c r="E16" s="13"/>
      <c r="F16" s="13"/>
      <c r="H16" s="13"/>
      <c r="I16" s="2"/>
      <c r="J16" s="13"/>
      <c r="K16" s="2"/>
      <c r="L16" s="13"/>
      <c r="M16" s="13"/>
      <c r="N16" s="14"/>
      <c r="O16" s="14"/>
      <c r="P16" s="13"/>
      <c r="Q16" s="14"/>
    </row>
    <row r="17" spans="1:17" x14ac:dyDescent="0.3">
      <c r="A17" s="6" t="s">
        <v>173</v>
      </c>
      <c r="B17" s="16"/>
      <c r="C17" s="13"/>
      <c r="D17" s="13"/>
      <c r="E17" s="13"/>
      <c r="F17" s="13"/>
      <c r="H17" s="13"/>
      <c r="I17" s="2"/>
      <c r="J17" s="13"/>
      <c r="K17" s="2"/>
      <c r="L17" s="13"/>
      <c r="M17" s="13"/>
      <c r="N17" s="14"/>
      <c r="O17" s="14"/>
      <c r="P17" s="13"/>
      <c r="Q17" s="14"/>
    </row>
    <row r="18" spans="1:17" x14ac:dyDescent="0.3">
      <c r="A18" s="4" t="s">
        <v>1</v>
      </c>
      <c r="B18" s="4" t="s">
        <v>32</v>
      </c>
      <c r="C18" s="4" t="s">
        <v>176</v>
      </c>
      <c r="D18" s="4" t="s">
        <v>177</v>
      </c>
    </row>
    <row r="19" spans="1:17" x14ac:dyDescent="0.3">
      <c r="A19" s="54">
        <v>44926</v>
      </c>
      <c r="B19">
        <v>248.33332824707</v>
      </c>
      <c r="D19">
        <v>100</v>
      </c>
    </row>
    <row r="20" spans="1:17" x14ac:dyDescent="0.3">
      <c r="A20" s="54">
        <v>44957</v>
      </c>
      <c r="B20">
        <v>282.310546875</v>
      </c>
      <c r="C20" s="66">
        <f>B20/B19-1</f>
        <v>0.13682101741142705</v>
      </c>
      <c r="D20" s="67">
        <f>(1+C20)*D19</f>
        <v>113.6821017411427</v>
      </c>
    </row>
    <row r="21" spans="1:17" x14ac:dyDescent="0.3">
      <c r="A21" s="54">
        <v>44985</v>
      </c>
      <c r="B21">
        <v>325.43157958984381</v>
      </c>
      <c r="C21" s="66">
        <f t="shared" ref="C21:C43" si="0">B21/B20-1</f>
        <v>0.15274325806161504</v>
      </c>
      <c r="D21" s="67">
        <f t="shared" ref="D21:D43" si="1">(1+C21)*D20</f>
        <v>131.04627634437685</v>
      </c>
    </row>
    <row r="22" spans="1:17" x14ac:dyDescent="0.3">
      <c r="A22" s="54">
        <v>45016</v>
      </c>
      <c r="B22">
        <v>300.09857177734381</v>
      </c>
      <c r="C22" s="66">
        <f t="shared" si="0"/>
        <v>-7.7844343946055661E-2</v>
      </c>
      <c r="D22" s="67">
        <f t="shared" si="1"/>
        <v>120.84506493577533</v>
      </c>
    </row>
    <row r="23" spans="1:17" x14ac:dyDescent="0.3">
      <c r="A23" s="54">
        <v>45044</v>
      </c>
      <c r="B23">
        <v>281.36923217773438</v>
      </c>
      <c r="C23" s="66">
        <f t="shared" si="0"/>
        <v>-6.2410625577737022E-2</v>
      </c>
      <c r="D23" s="67">
        <f t="shared" si="1"/>
        <v>113.30304883515133</v>
      </c>
    </row>
    <row r="24" spans="1:17" x14ac:dyDescent="0.3">
      <c r="A24" s="54">
        <v>45077</v>
      </c>
      <c r="B24">
        <v>261.37850952148438</v>
      </c>
      <c r="C24" s="66">
        <f t="shared" si="0"/>
        <v>-7.1048005147991145E-2</v>
      </c>
      <c r="D24" s="67">
        <f t="shared" si="1"/>
        <v>105.2530932382284</v>
      </c>
    </row>
    <row r="25" spans="1:17" x14ac:dyDescent="0.3">
      <c r="A25" s="54">
        <v>45107</v>
      </c>
      <c r="B25">
        <v>296.86203002929688</v>
      </c>
      <c r="C25" s="66">
        <f t="shared" si="0"/>
        <v>0.13575530969540517</v>
      </c>
      <c r="D25" s="67">
        <f t="shared" si="1"/>
        <v>119.54175950718346</v>
      </c>
    </row>
    <row r="26" spans="1:17" x14ac:dyDescent="0.3">
      <c r="A26" s="54">
        <v>45138</v>
      </c>
      <c r="B26">
        <v>314.85366821289063</v>
      </c>
      <c r="C26" s="66">
        <f t="shared" si="0"/>
        <v>6.0606060606060552E-2</v>
      </c>
      <c r="D26" s="67">
        <f t="shared" si="1"/>
        <v>126.78671462883094</v>
      </c>
    </row>
    <row r="27" spans="1:17" x14ac:dyDescent="0.3">
      <c r="A27" s="54">
        <v>45169</v>
      </c>
      <c r="B27">
        <v>306.35760498046881</v>
      </c>
      <c r="C27" s="66">
        <f t="shared" si="0"/>
        <v>-2.6984164677659517E-2</v>
      </c>
      <c r="D27" s="67">
        <f t="shared" si="1"/>
        <v>123.36548104234714</v>
      </c>
    </row>
    <row r="28" spans="1:17" x14ac:dyDescent="0.3">
      <c r="A28" s="54">
        <v>45198</v>
      </c>
      <c r="B28">
        <v>312.35482788085938</v>
      </c>
      <c r="C28" s="66">
        <f t="shared" si="0"/>
        <v>1.9575890406810403E-2</v>
      </c>
      <c r="D28" s="67">
        <f t="shared" si="1"/>
        <v>125.78047017921557</v>
      </c>
    </row>
    <row r="29" spans="1:17" x14ac:dyDescent="0.3">
      <c r="A29" s="54">
        <v>45230</v>
      </c>
      <c r="B29">
        <v>300.86013793945313</v>
      </c>
      <c r="C29" s="66">
        <f t="shared" si="0"/>
        <v>-3.6800103329251654E-2</v>
      </c>
      <c r="D29" s="67">
        <f t="shared" si="1"/>
        <v>121.15173587981857</v>
      </c>
    </row>
    <row r="30" spans="1:17" x14ac:dyDescent="0.3">
      <c r="A30" s="54">
        <v>45260</v>
      </c>
      <c r="B30">
        <v>323.34970092773438</v>
      </c>
      <c r="C30" s="66">
        <f t="shared" si="0"/>
        <v>7.4750889706788559E-2</v>
      </c>
      <c r="D30" s="67">
        <f t="shared" si="1"/>
        <v>130.20793592635687</v>
      </c>
    </row>
    <row r="31" spans="1:17" x14ac:dyDescent="0.3">
      <c r="A31" s="54">
        <v>45289</v>
      </c>
      <c r="B31">
        <v>328.84716796875</v>
      </c>
      <c r="C31" s="66">
        <f t="shared" si="0"/>
        <v>1.7001614738602289E-2</v>
      </c>
      <c r="D31" s="67">
        <f t="shared" si="1"/>
        <v>132.42168108888541</v>
      </c>
    </row>
    <row r="32" spans="1:17" x14ac:dyDescent="0.3">
      <c r="A32" s="54">
        <v>45322</v>
      </c>
      <c r="B32">
        <v>316.86334228515619</v>
      </c>
      <c r="C32" s="66">
        <f t="shared" si="0"/>
        <v>-3.6441930631838759E-2</v>
      </c>
      <c r="D32" s="67">
        <f t="shared" si="1"/>
        <v>127.59597937249276</v>
      </c>
    </row>
    <row r="33" spans="1:5" x14ac:dyDescent="0.3">
      <c r="A33" s="54">
        <v>45351</v>
      </c>
      <c r="B33">
        <v>327.35879516601563</v>
      </c>
      <c r="C33" s="66">
        <f t="shared" si="0"/>
        <v>3.3122963373321435E-2</v>
      </c>
      <c r="D33" s="67">
        <f t="shared" si="1"/>
        <v>131.82233632383091</v>
      </c>
    </row>
    <row r="34" spans="1:5" x14ac:dyDescent="0.3">
      <c r="A34" s="54">
        <v>45379</v>
      </c>
      <c r="B34">
        <v>385.83355712890619</v>
      </c>
      <c r="C34" s="66">
        <f t="shared" si="0"/>
        <v>0.17862590780014287</v>
      </c>
      <c r="D34" s="67">
        <f t="shared" si="1"/>
        <v>155.36922081801094</v>
      </c>
    </row>
    <row r="35" spans="1:5" x14ac:dyDescent="0.3">
      <c r="A35" s="54">
        <v>45412</v>
      </c>
      <c r="B35">
        <v>388.42172241210938</v>
      </c>
      <c r="C35" s="66">
        <f t="shared" si="0"/>
        <v>6.7079838841972439E-3</v>
      </c>
      <c r="D35" s="67">
        <f t="shared" si="1"/>
        <v>156.41143504735845</v>
      </c>
    </row>
    <row r="36" spans="1:5" x14ac:dyDescent="0.3">
      <c r="A36" s="54">
        <v>45443</v>
      </c>
      <c r="B36">
        <v>409.91738891601563</v>
      </c>
      <c r="C36" s="66">
        <f t="shared" si="0"/>
        <v>5.5341051397479912E-2</v>
      </c>
      <c r="D36" s="67">
        <f t="shared" si="1"/>
        <v>165.06740831346789</v>
      </c>
    </row>
    <row r="37" spans="1:5" x14ac:dyDescent="0.3">
      <c r="A37" s="54">
        <v>45471</v>
      </c>
      <c r="B37">
        <v>362.9268798828125</v>
      </c>
      <c r="C37" s="66">
        <f t="shared" si="0"/>
        <v>-0.11463409531726554</v>
      </c>
      <c r="D37" s="67">
        <f t="shared" si="1"/>
        <v>146.14505529508781</v>
      </c>
    </row>
    <row r="38" spans="1:5" x14ac:dyDescent="0.3">
      <c r="A38" s="54">
        <v>45504</v>
      </c>
      <c r="B38">
        <v>371.925048828125</v>
      </c>
      <c r="C38" s="66">
        <f t="shared" si="0"/>
        <v>2.4793338394273778E-2</v>
      </c>
      <c r="D38" s="67">
        <f t="shared" si="1"/>
        <v>149.76847910566877</v>
      </c>
    </row>
    <row r="39" spans="1:5" x14ac:dyDescent="0.3">
      <c r="A39" s="54">
        <v>45534</v>
      </c>
      <c r="B39">
        <v>373.42474365234381</v>
      </c>
      <c r="C39" s="66">
        <f t="shared" si="0"/>
        <v>4.0322501239002939E-3</v>
      </c>
      <c r="D39" s="67">
        <f t="shared" si="1"/>
        <v>150.37238307409896</v>
      </c>
    </row>
    <row r="40" spans="1:5" x14ac:dyDescent="0.3">
      <c r="A40" s="54">
        <v>45565</v>
      </c>
      <c r="B40">
        <v>381.42315673828119</v>
      </c>
      <c r="C40" s="66">
        <f t="shared" si="0"/>
        <v>2.1419076325011499E-2</v>
      </c>
      <c r="D40" s="67">
        <f t="shared" si="1"/>
        <v>153.59322062433696</v>
      </c>
    </row>
    <row r="41" spans="1:5" x14ac:dyDescent="0.3">
      <c r="A41" s="54">
        <v>45596</v>
      </c>
      <c r="B41">
        <v>374.9244384765625</v>
      </c>
      <c r="C41" s="66">
        <f t="shared" si="0"/>
        <v>-1.7038080008807355E-2</v>
      </c>
      <c r="D41" s="67">
        <f t="shared" si="1"/>
        <v>150.97628704252912</v>
      </c>
    </row>
    <row r="42" spans="1:5" x14ac:dyDescent="0.3">
      <c r="A42" s="54">
        <v>45625</v>
      </c>
      <c r="B42">
        <v>364.42657470703119</v>
      </c>
      <c r="C42" s="66">
        <f t="shared" si="0"/>
        <v>-2.7999945301478535E-2</v>
      </c>
      <c r="D42" s="67">
        <f t="shared" si="1"/>
        <v>146.74895926351797</v>
      </c>
    </row>
    <row r="43" spans="1:5" x14ac:dyDescent="0.3">
      <c r="A43" s="54">
        <v>45656</v>
      </c>
      <c r="B43">
        <v>364.42657470703119</v>
      </c>
      <c r="C43" s="66">
        <f t="shared" si="0"/>
        <v>0</v>
      </c>
      <c r="D43" s="67">
        <f t="shared" si="1"/>
        <v>146.74895926351797</v>
      </c>
    </row>
    <row r="46" spans="1:5" x14ac:dyDescent="0.3">
      <c r="A46" s="68" t="s">
        <v>75</v>
      </c>
      <c r="C46" s="69">
        <f>STDEV(C20:C43)*SQRT(12)</f>
        <v>0.26223324504716577</v>
      </c>
      <c r="E46" s="66">
        <v>0.26223324504716577</v>
      </c>
    </row>
    <row r="47" spans="1:5" x14ac:dyDescent="0.3">
      <c r="A47" s="70" t="s">
        <v>76</v>
      </c>
      <c r="C47" s="69" cm="1">
        <f t="array" ref="C47">PRODUCT(1+C20:C43)-1</f>
        <v>0.46748959263517964</v>
      </c>
      <c r="E47" s="66">
        <v>0.46748959263517964</v>
      </c>
    </row>
    <row r="48" spans="1:5" x14ac:dyDescent="0.3">
      <c r="A48" s="71" t="s">
        <v>80</v>
      </c>
      <c r="C48" s="69">
        <f>(1+C47)^0.5-1</f>
        <v>0.21139984837178338</v>
      </c>
      <c r="E48" s="66">
        <v>0.21139984837178338</v>
      </c>
    </row>
    <row r="51" spans="1:4" x14ac:dyDescent="0.3">
      <c r="A51" s="6" t="s">
        <v>201</v>
      </c>
    </row>
    <row r="52" spans="1:4" x14ac:dyDescent="0.3">
      <c r="A52" t="s">
        <v>193</v>
      </c>
      <c r="B52" s="2">
        <v>6.6199999999999995E-2</v>
      </c>
    </row>
    <row r="53" spans="1:4" x14ac:dyDescent="0.3">
      <c r="A53" t="s">
        <v>198</v>
      </c>
      <c r="B53" s="2">
        <v>0.13519999999999999</v>
      </c>
    </row>
    <row r="54" spans="1:4" x14ac:dyDescent="0.3">
      <c r="A54" t="s">
        <v>195</v>
      </c>
      <c r="B54">
        <v>14.36</v>
      </c>
    </row>
    <row r="55" spans="1:4" x14ac:dyDescent="0.3">
      <c r="A55" t="s">
        <v>200</v>
      </c>
      <c r="B55">
        <v>0.26</v>
      </c>
    </row>
    <row r="57" spans="1:4" x14ac:dyDescent="0.3">
      <c r="A57" s="6" t="s">
        <v>239</v>
      </c>
    </row>
    <row r="58" spans="1:4" x14ac:dyDescent="0.3">
      <c r="B58" s="9" t="s">
        <v>238</v>
      </c>
      <c r="C58" s="9" t="s">
        <v>237</v>
      </c>
      <c r="D58" s="9" t="s">
        <v>220</v>
      </c>
    </row>
    <row r="59" spans="1:4" x14ac:dyDescent="0.3">
      <c r="A59" t="s">
        <v>227</v>
      </c>
      <c r="B59" s="2">
        <v>0.49480000000000002</v>
      </c>
      <c r="C59" s="2">
        <v>-3.3999999999999998E-3</v>
      </c>
      <c r="D59" s="2">
        <v>0.57230000000000003</v>
      </c>
    </row>
    <row r="60" spans="1:4" x14ac:dyDescent="0.3">
      <c r="A60" t="s">
        <v>228</v>
      </c>
      <c r="B60" s="2">
        <v>7.4000000000000003E-3</v>
      </c>
      <c r="C60" s="2">
        <v>-6.8999999999999999E-3</v>
      </c>
      <c r="D60" s="2">
        <v>-1.04E-2</v>
      </c>
    </row>
    <row r="61" spans="1:4" x14ac:dyDescent="0.3">
      <c r="A61" t="s">
        <v>229</v>
      </c>
      <c r="B61">
        <v>0.18</v>
      </c>
      <c r="C61" s="2">
        <v>-4.02E-2</v>
      </c>
      <c r="D61">
        <v>0.37</v>
      </c>
    </row>
    <row r="62" spans="1:4" x14ac:dyDescent="0.3">
      <c r="A62" t="s">
        <v>230</v>
      </c>
      <c r="B62" s="2">
        <v>0.2079</v>
      </c>
      <c r="C62" s="2">
        <v>1.6999999999999999E-3</v>
      </c>
      <c r="D62" s="2">
        <v>0.27350000000000002</v>
      </c>
    </row>
    <row r="63" spans="1:4" x14ac:dyDescent="0.3">
      <c r="A63" t="s">
        <v>231</v>
      </c>
      <c r="B63" s="2">
        <v>1.4E-2</v>
      </c>
      <c r="C63" s="2">
        <v>3.2000000000000002E-3</v>
      </c>
      <c r="D63" s="2">
        <v>3.9899999999999998E-2</v>
      </c>
    </row>
    <row r="64" spans="1:4" x14ac:dyDescent="0.3">
      <c r="A64" t="s">
        <v>232</v>
      </c>
      <c r="B64" s="2">
        <v>-4.4000000000000003E-3</v>
      </c>
      <c r="C64" s="2">
        <v>-2.5999999999999999E-3</v>
      </c>
      <c r="D64" s="2">
        <v>2.7199999999999998E-2</v>
      </c>
    </row>
    <row r="65" spans="1:4" x14ac:dyDescent="0.3">
      <c r="A65" t="s">
        <v>233</v>
      </c>
      <c r="B65" s="2">
        <v>3.0700000000000002E-2</v>
      </c>
      <c r="C65" s="2">
        <v>-8.9999999999999998E-4</v>
      </c>
      <c r="D65" s="2">
        <v>0.02</v>
      </c>
    </row>
    <row r="66" spans="1:4" x14ac:dyDescent="0.3">
      <c r="A66" t="s">
        <v>234</v>
      </c>
      <c r="B66" s="2">
        <v>0.14399999999999999</v>
      </c>
      <c r="C66" s="2">
        <v>7.0000000000000001E-3</v>
      </c>
      <c r="D66" s="2">
        <v>0.16969999999999999</v>
      </c>
    </row>
    <row r="67" spans="1:4" x14ac:dyDescent="0.3">
      <c r="A67" t="s">
        <v>235</v>
      </c>
      <c r="B67">
        <v>0.96</v>
      </c>
      <c r="C67" s="2">
        <v>1.84E-2</v>
      </c>
      <c r="D67">
        <v>0.96</v>
      </c>
    </row>
    <row r="68" spans="1:4" x14ac:dyDescent="0.3">
      <c r="A68" t="s">
        <v>236</v>
      </c>
      <c r="B68" s="2">
        <v>0.35570000000000002</v>
      </c>
      <c r="C68" s="2">
        <v>4.8800000000000003E-2</v>
      </c>
      <c r="D68" s="2">
        <v>0.13239999999999999</v>
      </c>
    </row>
    <row r="69" spans="1:4" x14ac:dyDescent="0.3">
      <c r="A69" t="s">
        <v>224</v>
      </c>
      <c r="B69">
        <v>0.03</v>
      </c>
      <c r="C69" s="2">
        <v>4.0800000000000003E-2</v>
      </c>
      <c r="D69">
        <v>0.03</v>
      </c>
    </row>
    <row r="70" spans="1:4" x14ac:dyDescent="0.3">
      <c r="A70" t="s">
        <v>54</v>
      </c>
      <c r="B70" s="2">
        <v>0.12989999999999999</v>
      </c>
      <c r="C70" s="2">
        <v>9.1999999999999998E-3</v>
      </c>
      <c r="D70" s="2">
        <v>0.12770000000000001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CB42C-2413-45AE-BC18-6444492BFA13}">
  <sheetPr>
    <tabColor theme="9" tint="0.79998168889431442"/>
  </sheetPr>
  <dimension ref="A1:V74"/>
  <sheetViews>
    <sheetView topLeftCell="A34" workbookViewId="0">
      <selection activeCell="G44" sqref="G44"/>
    </sheetView>
  </sheetViews>
  <sheetFormatPr defaultRowHeight="14.4" x14ac:dyDescent="0.3"/>
  <cols>
    <col min="1" max="1" width="23.88671875" bestFit="1" customWidth="1"/>
    <col min="2" max="2" width="10.33203125" bestFit="1" customWidth="1"/>
    <col min="3" max="3" width="11.44140625" bestFit="1" customWidth="1"/>
    <col min="4" max="4" width="11.6640625" bestFit="1" customWidth="1"/>
    <col min="5" max="5" width="8.109375" bestFit="1" customWidth="1"/>
    <col min="6" max="6" width="11.44140625" bestFit="1" customWidth="1"/>
    <col min="7" max="7" width="8.77734375" customWidth="1"/>
    <col min="8" max="8" width="12.77734375" customWidth="1"/>
    <col min="9" max="9" width="10.44140625" bestFit="1" customWidth="1"/>
    <col min="10" max="10" width="12.77734375" customWidth="1"/>
    <col min="11" max="11" width="8.77734375" customWidth="1"/>
    <col min="12" max="12" width="7.109375" bestFit="1" customWidth="1"/>
    <col min="16" max="16" width="5.77734375" customWidth="1"/>
    <col min="18" max="18" width="23.88671875" bestFit="1" customWidth="1"/>
    <col min="19" max="19" width="9" bestFit="1" customWidth="1"/>
    <col min="20" max="20" width="8.109375" bestFit="1" customWidth="1"/>
    <col min="21" max="21" width="10.33203125" bestFit="1" customWidth="1"/>
    <col min="22" max="23" width="7.109375" bestFit="1" customWidth="1"/>
  </cols>
  <sheetData>
    <row r="1" spans="1:22" x14ac:dyDescent="0.3">
      <c r="A1" s="6" t="s">
        <v>40</v>
      </c>
    </row>
    <row r="2" spans="1:22" x14ac:dyDescent="0.3">
      <c r="A2" t="s">
        <v>2</v>
      </c>
      <c r="B2" t="s">
        <v>63</v>
      </c>
      <c r="C2" t="s">
        <v>1</v>
      </c>
      <c r="D2" t="s">
        <v>64</v>
      </c>
    </row>
    <row r="3" spans="1:22" x14ac:dyDescent="0.3">
      <c r="A3" t="s">
        <v>178</v>
      </c>
      <c r="B3" t="s">
        <v>65</v>
      </c>
      <c r="C3" t="s">
        <v>22</v>
      </c>
      <c r="D3" t="s">
        <v>72</v>
      </c>
    </row>
    <row r="4" spans="1:22" x14ac:dyDescent="0.3">
      <c r="A4" t="s">
        <v>179</v>
      </c>
      <c r="B4" t="s">
        <v>67</v>
      </c>
      <c r="C4" t="s">
        <v>183</v>
      </c>
      <c r="D4" t="s">
        <v>181</v>
      </c>
    </row>
    <row r="5" spans="1:22" x14ac:dyDescent="0.3">
      <c r="A5" t="s">
        <v>180</v>
      </c>
      <c r="B5" t="s">
        <v>184</v>
      </c>
      <c r="C5">
        <v>532755</v>
      </c>
      <c r="D5" t="s">
        <v>182</v>
      </c>
    </row>
    <row r="6" spans="1:22" x14ac:dyDescent="0.3">
      <c r="A6" t="s">
        <v>185</v>
      </c>
      <c r="B6" t="s">
        <v>184</v>
      </c>
      <c r="C6">
        <v>544362</v>
      </c>
      <c r="D6" t="s">
        <v>182</v>
      </c>
    </row>
    <row r="9" spans="1:22" x14ac:dyDescent="0.3">
      <c r="A9" s="6" t="s">
        <v>41</v>
      </c>
    </row>
    <row r="10" spans="1:22" x14ac:dyDescent="0.3">
      <c r="A10" s="72"/>
      <c r="B10" s="8" t="s">
        <v>74</v>
      </c>
      <c r="C10" s="8"/>
      <c r="D10" s="8"/>
      <c r="E10" s="73"/>
      <c r="F10" s="8" t="s">
        <v>9</v>
      </c>
      <c r="G10" s="8"/>
      <c r="H10" s="8"/>
      <c r="I10" s="8"/>
      <c r="J10" s="8"/>
      <c r="K10" s="8"/>
      <c r="L10" s="8" t="s">
        <v>53</v>
      </c>
      <c r="M10" s="8"/>
      <c r="N10" s="8"/>
      <c r="O10" s="85"/>
      <c r="P10" s="74"/>
      <c r="R10" t="s">
        <v>255</v>
      </c>
    </row>
    <row r="11" spans="1:22" x14ac:dyDescent="0.3">
      <c r="A11" s="75"/>
      <c r="F11" s="8" t="s">
        <v>47</v>
      </c>
      <c r="G11" s="8" t="s">
        <v>48</v>
      </c>
      <c r="H11" s="8"/>
      <c r="I11" s="8" t="s">
        <v>49</v>
      </c>
      <c r="J11" s="8"/>
      <c r="L11" s="15" t="s">
        <v>54</v>
      </c>
      <c r="M11" s="15" t="s">
        <v>55</v>
      </c>
      <c r="N11" s="15" t="s">
        <v>56</v>
      </c>
      <c r="P11" s="64"/>
      <c r="R11" t="s">
        <v>42</v>
      </c>
      <c r="S11" t="s">
        <v>241</v>
      </c>
      <c r="T11" t="s">
        <v>256</v>
      </c>
      <c r="U11" t="s">
        <v>54</v>
      </c>
      <c r="V11" t="s">
        <v>243</v>
      </c>
    </row>
    <row r="12" spans="1:22" x14ac:dyDescent="0.3">
      <c r="A12" s="75" t="s">
        <v>42</v>
      </c>
      <c r="B12" s="10" t="s">
        <v>43</v>
      </c>
      <c r="C12" s="10" t="s">
        <v>44</v>
      </c>
      <c r="D12" s="9" t="s">
        <v>45</v>
      </c>
      <c r="E12" s="9"/>
      <c r="F12" s="9" t="s">
        <v>50</v>
      </c>
      <c r="G12" s="9" t="s">
        <v>50</v>
      </c>
      <c r="H12" s="9" t="s">
        <v>51</v>
      </c>
      <c r="I12" s="9" t="s">
        <v>52</v>
      </c>
      <c r="J12" s="9" t="s">
        <v>51</v>
      </c>
      <c r="K12" s="9"/>
      <c r="L12" s="9" t="s">
        <v>50</v>
      </c>
      <c r="M12" s="9" t="s">
        <v>50</v>
      </c>
      <c r="N12" s="9" t="s">
        <v>50</v>
      </c>
      <c r="O12" s="9"/>
      <c r="P12" s="76" t="s">
        <v>57</v>
      </c>
      <c r="R12" t="s">
        <v>244</v>
      </c>
      <c r="S12" s="2">
        <v>8.0999999999999996E-3</v>
      </c>
      <c r="T12">
        <v>27.67</v>
      </c>
      <c r="U12" s="2">
        <v>0.2412</v>
      </c>
      <c r="V12" s="2">
        <v>4.0300000000000002E-2</v>
      </c>
    </row>
    <row r="13" spans="1:22" x14ac:dyDescent="0.3">
      <c r="A13" s="77" t="s">
        <v>178</v>
      </c>
      <c r="B13" s="16">
        <v>10.33</v>
      </c>
      <c r="C13" s="12">
        <v>1251046</v>
      </c>
      <c r="D13" s="13">
        <v>860370</v>
      </c>
      <c r="E13" s="13"/>
      <c r="F13" s="13">
        <v>468372</v>
      </c>
      <c r="G13" s="13">
        <v>61252</v>
      </c>
      <c r="H13" s="2">
        <f>G13/F13</f>
        <v>0.1307763914153707</v>
      </c>
      <c r="I13" s="13">
        <v>58737</v>
      </c>
      <c r="J13" s="2">
        <f>I13/F13</f>
        <v>0.12540672798544747</v>
      </c>
      <c r="K13" s="13"/>
      <c r="L13" s="2">
        <v>0.29799999999999999</v>
      </c>
      <c r="M13" s="14">
        <f>D13/G13</f>
        <v>14.04639848494743</v>
      </c>
      <c r="N13" s="14">
        <v>28.74</v>
      </c>
      <c r="O13" s="13"/>
      <c r="P13" s="78">
        <v>0.39</v>
      </c>
      <c r="R13" t="s">
        <v>245</v>
      </c>
      <c r="S13" s="2">
        <v>-3.8999999999999998E-3</v>
      </c>
      <c r="T13">
        <v>24.71</v>
      </c>
      <c r="U13" s="2">
        <v>0.62190000000000001</v>
      </c>
      <c r="V13" s="2">
        <v>1.9800000000000002E-2</v>
      </c>
    </row>
    <row r="14" spans="1:22" x14ac:dyDescent="0.3">
      <c r="A14" s="75" t="s">
        <v>179</v>
      </c>
      <c r="B14" s="16">
        <v>18.7</v>
      </c>
      <c r="C14" s="13">
        <v>77485742</v>
      </c>
      <c r="D14" s="13">
        <v>73392073</v>
      </c>
      <c r="E14" s="13"/>
      <c r="F14" s="13">
        <v>19277000</v>
      </c>
      <c r="G14" s="13" t="s">
        <v>186</v>
      </c>
      <c r="H14" s="2" t="s">
        <v>186</v>
      </c>
      <c r="I14" s="13">
        <v>3162000</v>
      </c>
      <c r="J14" s="2">
        <f>I14/F14</f>
        <v>0.16402967266690874</v>
      </c>
      <c r="K14" s="13"/>
      <c r="L14" s="2">
        <v>0.29930000000000001</v>
      </c>
      <c r="M14" s="14" t="s">
        <v>186</v>
      </c>
      <c r="N14" s="14">
        <v>24.6</v>
      </c>
      <c r="O14" s="13"/>
      <c r="P14" s="78">
        <v>0.93</v>
      </c>
      <c r="R14" t="s">
        <v>246</v>
      </c>
      <c r="S14" s="2">
        <v>6.3E-3</v>
      </c>
      <c r="T14">
        <v>32.340000000000003</v>
      </c>
      <c r="U14" s="2">
        <v>0.43330000000000002</v>
      </c>
      <c r="V14" s="2">
        <v>0.1009</v>
      </c>
    </row>
    <row r="15" spans="1:22" x14ac:dyDescent="0.3">
      <c r="A15" s="75" t="s">
        <v>180</v>
      </c>
      <c r="B15" s="16">
        <v>19.36</v>
      </c>
      <c r="C15" s="13">
        <v>17131950</v>
      </c>
      <c r="D15" s="13">
        <v>14164192</v>
      </c>
      <c r="E15" s="13"/>
      <c r="F15" s="13">
        <v>6266812</v>
      </c>
      <c r="G15" s="13">
        <v>925777</v>
      </c>
      <c r="H15" s="2">
        <f>G15/F15</f>
        <v>0.14772694633252123</v>
      </c>
      <c r="I15" s="13">
        <v>503597</v>
      </c>
      <c r="J15" s="2">
        <f>I15/F15</f>
        <v>8.0359359751018544E-2</v>
      </c>
      <c r="K15" s="13"/>
      <c r="L15" s="2">
        <v>0.1585</v>
      </c>
      <c r="M15" s="14">
        <f>D15/G15</f>
        <v>15.299788177930539</v>
      </c>
      <c r="N15" s="14">
        <v>34.17</v>
      </c>
      <c r="O15" s="13"/>
      <c r="P15" s="78">
        <v>1.03</v>
      </c>
      <c r="R15" t="s">
        <v>247</v>
      </c>
      <c r="S15" s="2">
        <v>9.4000000000000004E-3</v>
      </c>
      <c r="T15">
        <v>18.05</v>
      </c>
      <c r="U15" s="2">
        <v>0.19439999999999999</v>
      </c>
      <c r="V15" s="2">
        <v>0.16900000000000001</v>
      </c>
    </row>
    <row r="16" spans="1:22" x14ac:dyDescent="0.3">
      <c r="A16" s="79" t="s">
        <v>185</v>
      </c>
      <c r="B16" s="80">
        <v>9.6999999999999993</v>
      </c>
      <c r="C16" s="81">
        <v>5894402</v>
      </c>
      <c r="D16" s="81">
        <v>4976900</v>
      </c>
      <c r="E16" s="81"/>
      <c r="F16" s="81">
        <v>1470483</v>
      </c>
      <c r="G16" s="81">
        <v>221007</v>
      </c>
      <c r="H16" s="82">
        <f>G16/F16</f>
        <v>0.15029551514706394</v>
      </c>
      <c r="I16" s="81">
        <v>165799</v>
      </c>
      <c r="J16" s="82">
        <f>I16/F16</f>
        <v>0.1127513884893603</v>
      </c>
      <c r="K16" s="81"/>
      <c r="L16" s="82">
        <v>0.2404</v>
      </c>
      <c r="M16" s="83">
        <f>D16/G16</f>
        <v>22.519196224553973</v>
      </c>
      <c r="N16" s="83">
        <v>41.05</v>
      </c>
      <c r="O16" s="81"/>
      <c r="P16" s="84" t="s">
        <v>186</v>
      </c>
      <c r="R16" t="s">
        <v>248</v>
      </c>
      <c r="S16" s="2">
        <v>2.0799999999999999E-2</v>
      </c>
      <c r="T16">
        <v>75.22</v>
      </c>
      <c r="U16" s="2">
        <v>1.4E-2</v>
      </c>
      <c r="V16" s="2">
        <v>0.1215</v>
      </c>
    </row>
    <row r="17" spans="1:22" x14ac:dyDescent="0.3">
      <c r="B17" s="16"/>
      <c r="C17" s="13"/>
      <c r="D17" s="13"/>
      <c r="E17" s="13"/>
      <c r="F17" s="13"/>
      <c r="H17" s="13"/>
      <c r="I17" s="2"/>
      <c r="J17" s="13"/>
      <c r="K17" s="2"/>
      <c r="L17" s="13"/>
      <c r="M17" s="13"/>
      <c r="N17" s="14"/>
      <c r="O17" s="14"/>
      <c r="P17" s="13"/>
      <c r="Q17" s="14"/>
      <c r="S17" s="2"/>
      <c r="U17" s="2"/>
      <c r="V17" s="2"/>
    </row>
    <row r="18" spans="1:22" x14ac:dyDescent="0.3">
      <c r="A18" t="s">
        <v>42</v>
      </c>
      <c r="B18" s="16" t="s">
        <v>241</v>
      </c>
      <c r="C18" s="13" t="s">
        <v>242</v>
      </c>
      <c r="D18" s="13" t="s">
        <v>54</v>
      </c>
      <c r="E18" s="13" t="s">
        <v>243</v>
      </c>
      <c r="G18" s="13"/>
      <c r="H18" s="2"/>
      <c r="I18" s="13"/>
      <c r="J18" s="2"/>
      <c r="K18" s="13"/>
      <c r="L18" s="13"/>
      <c r="M18" s="14"/>
      <c r="N18" s="14"/>
      <c r="O18" s="13"/>
      <c r="P18" s="14"/>
    </row>
    <row r="19" spans="1:22" x14ac:dyDescent="0.3">
      <c r="A19" t="s">
        <v>244</v>
      </c>
      <c r="B19" s="2">
        <v>-6.7000000000000002E-3</v>
      </c>
      <c r="C19" s="13">
        <v>27.46</v>
      </c>
      <c r="D19" s="2">
        <v>0.2412</v>
      </c>
      <c r="E19" s="2">
        <v>4.0300000000000002E-2</v>
      </c>
      <c r="G19" s="13"/>
      <c r="H19" s="2"/>
      <c r="I19" s="13"/>
      <c r="J19" s="2"/>
      <c r="K19" s="13"/>
      <c r="L19" s="13"/>
      <c r="M19" s="14"/>
      <c r="N19" s="14"/>
      <c r="O19" s="13"/>
      <c r="P19" s="14"/>
    </row>
    <row r="20" spans="1:22" x14ac:dyDescent="0.3">
      <c r="A20" t="s">
        <v>245</v>
      </c>
      <c r="B20" s="2">
        <v>-1.4500000000000001E-2</v>
      </c>
      <c r="C20" s="13">
        <v>24.82</v>
      </c>
      <c r="D20" s="2">
        <v>0.62190000000000001</v>
      </c>
      <c r="E20" s="2">
        <v>1.9800000000000002E-2</v>
      </c>
      <c r="G20" s="13"/>
      <c r="H20" s="2"/>
      <c r="I20" s="13"/>
      <c r="J20" s="2"/>
      <c r="K20" s="13"/>
      <c r="L20" s="13"/>
      <c r="M20" s="14"/>
      <c r="N20" s="14"/>
      <c r="O20" s="13"/>
      <c r="P20" s="14"/>
    </row>
    <row r="21" spans="1:22" x14ac:dyDescent="0.3">
      <c r="A21" t="s">
        <v>246</v>
      </c>
      <c r="B21" s="2">
        <v>-6.0000000000000001E-3</v>
      </c>
      <c r="C21" s="13">
        <v>31.83</v>
      </c>
      <c r="D21" s="2">
        <v>0.43330000000000002</v>
      </c>
      <c r="E21" s="2">
        <v>0.1009</v>
      </c>
      <c r="G21" s="13"/>
      <c r="H21" s="2"/>
      <c r="I21" s="13"/>
      <c r="J21" s="2"/>
      <c r="K21" s="13"/>
      <c r="L21" s="13"/>
      <c r="M21" s="14"/>
      <c r="N21" s="14"/>
      <c r="O21" s="13"/>
      <c r="P21" s="14"/>
    </row>
    <row r="22" spans="1:22" x14ac:dyDescent="0.3">
      <c r="A22" t="s">
        <v>247</v>
      </c>
      <c r="B22" s="2">
        <v>-4.7000000000000002E-3</v>
      </c>
      <c r="C22" s="13">
        <v>17.89</v>
      </c>
      <c r="D22" s="2">
        <v>0.19439999999999999</v>
      </c>
      <c r="E22" s="2">
        <v>0.16900000000000001</v>
      </c>
      <c r="G22" s="13"/>
      <c r="H22" s="2"/>
      <c r="I22" s="13"/>
      <c r="J22" s="2"/>
      <c r="K22" s="13"/>
      <c r="L22" s="13"/>
      <c r="M22" s="14"/>
      <c r="N22" s="14"/>
      <c r="O22" s="13"/>
      <c r="P22" s="14"/>
    </row>
    <row r="23" spans="1:22" x14ac:dyDescent="0.3">
      <c r="A23" t="s">
        <v>248</v>
      </c>
      <c r="B23" s="2">
        <v>4.1999999999999997E-3</v>
      </c>
      <c r="C23" s="13">
        <v>73.72</v>
      </c>
      <c r="D23" s="2">
        <v>1.4E-2</v>
      </c>
      <c r="E23" s="2">
        <v>0.1215</v>
      </c>
      <c r="G23" s="13"/>
      <c r="H23" s="2"/>
      <c r="I23" s="13"/>
      <c r="J23" s="2"/>
      <c r="K23" s="13"/>
      <c r="L23" s="13"/>
      <c r="M23" s="14"/>
      <c r="N23" s="14"/>
      <c r="O23" s="13"/>
      <c r="P23" s="14"/>
    </row>
    <row r="24" spans="1:22" x14ac:dyDescent="0.3">
      <c r="A24" t="s">
        <v>249</v>
      </c>
      <c r="B24" s="2">
        <v>-1.41E-2</v>
      </c>
      <c r="C24" s="13">
        <v>12.05</v>
      </c>
      <c r="D24" s="2">
        <v>0.2848</v>
      </c>
      <c r="E24" s="2">
        <v>0.32240000000000002</v>
      </c>
      <c r="G24" s="13"/>
      <c r="H24" s="2"/>
      <c r="I24" s="13"/>
      <c r="J24" s="2"/>
      <c r="K24" s="13"/>
      <c r="L24" s="13"/>
      <c r="M24" s="14"/>
      <c r="N24" s="14"/>
      <c r="O24" s="13"/>
      <c r="P24" s="14"/>
    </row>
    <row r="25" spans="1:22" x14ac:dyDescent="0.3">
      <c r="A25" t="s">
        <v>250</v>
      </c>
      <c r="B25" s="2">
        <v>-1.1299999999999999E-2</v>
      </c>
      <c r="C25" s="13">
        <v>38.450000000000003</v>
      </c>
      <c r="D25" s="2">
        <v>0.25840000000000002</v>
      </c>
      <c r="E25" s="2">
        <v>1.9399</v>
      </c>
      <c r="G25" s="13"/>
      <c r="H25" s="2"/>
      <c r="I25" s="13"/>
      <c r="J25" s="2"/>
      <c r="K25" s="13"/>
      <c r="L25" s="13"/>
      <c r="M25" s="14"/>
      <c r="N25" s="14"/>
      <c r="O25" s="13"/>
      <c r="P25" s="14"/>
    </row>
    <row r="27" spans="1:22" x14ac:dyDescent="0.3">
      <c r="A27" s="6" t="s">
        <v>173</v>
      </c>
    </row>
    <row r="28" spans="1:22" x14ac:dyDescent="0.3">
      <c r="A28" s="4" t="s">
        <v>1</v>
      </c>
      <c r="B28" s="4" t="s">
        <v>35</v>
      </c>
      <c r="C28" s="4" t="s">
        <v>176</v>
      </c>
      <c r="D28" s="4" t="s">
        <v>177</v>
      </c>
    </row>
    <row r="29" spans="1:22" x14ac:dyDescent="0.3">
      <c r="A29" s="54">
        <v>44926</v>
      </c>
      <c r="B29">
        <v>1542.14245605468</v>
      </c>
      <c r="D29">
        <v>100</v>
      </c>
    </row>
    <row r="30" spans="1:22" x14ac:dyDescent="0.3">
      <c r="A30" s="54">
        <v>44957</v>
      </c>
      <c r="B30">
        <v>1472.181274414062</v>
      </c>
      <c r="C30" s="66">
        <f>B30/B29-1</f>
        <v>-4.5366224998176996E-2</v>
      </c>
      <c r="D30" s="67">
        <f>(1+C30)*D29</f>
        <v>95.463377500182304</v>
      </c>
    </row>
    <row r="31" spans="1:22" x14ac:dyDescent="0.3">
      <c r="A31" s="54">
        <v>44985</v>
      </c>
      <c r="B31">
        <v>1390.226928710938</v>
      </c>
      <c r="C31" s="66">
        <f t="shared" ref="C31:C53" si="0">B31/B30-1</f>
        <v>-5.566865108764707E-2</v>
      </c>
      <c r="D31" s="67">
        <f t="shared" ref="D31:D53" si="1">(1+C31)*D30</f>
        <v>90.149060046476322</v>
      </c>
    </row>
    <row r="32" spans="1:22" x14ac:dyDescent="0.3">
      <c r="A32" s="54">
        <v>45016</v>
      </c>
      <c r="B32">
        <v>1381.231811523438</v>
      </c>
      <c r="C32" s="66">
        <f t="shared" si="0"/>
        <v>-6.4702510084742038E-3</v>
      </c>
      <c r="D32" s="67">
        <f t="shared" si="1"/>
        <v>89.565772999797602</v>
      </c>
    </row>
    <row r="33" spans="1:4" x14ac:dyDescent="0.3">
      <c r="A33" s="54">
        <v>45044</v>
      </c>
      <c r="B33">
        <v>1239.310913085938</v>
      </c>
      <c r="C33" s="66">
        <f t="shared" si="0"/>
        <v>-0.10274951478345073</v>
      </c>
      <c r="D33" s="67">
        <f t="shared" si="1"/>
        <v>80.362933282863708</v>
      </c>
    </row>
    <row r="34" spans="1:4" x14ac:dyDescent="0.3">
      <c r="A34" s="54">
        <v>45077</v>
      </c>
      <c r="B34">
        <v>1281.287475585938</v>
      </c>
      <c r="C34" s="66">
        <f t="shared" si="0"/>
        <v>3.3870889101974111E-2</v>
      </c>
      <c r="D34" s="67">
        <f t="shared" si="1"/>
        <v>83.084897283996924</v>
      </c>
    </row>
    <row r="35" spans="1:4" x14ac:dyDescent="0.3">
      <c r="A35" s="54">
        <v>45107</v>
      </c>
      <c r="B35">
        <v>1231.315307617188</v>
      </c>
      <c r="C35" s="66">
        <f t="shared" si="0"/>
        <v>-3.9001526917991192E-2</v>
      </c>
      <c r="D35" s="67">
        <f t="shared" si="1"/>
        <v>79.844459426096577</v>
      </c>
    </row>
    <row r="36" spans="1:4" x14ac:dyDescent="0.3">
      <c r="A36" s="54">
        <v>45138</v>
      </c>
      <c r="B36">
        <v>1309.27197265625</v>
      </c>
      <c r="C36" s="66">
        <f t="shared" si="0"/>
        <v>6.3311699738324512E-2</v>
      </c>
      <c r="D36" s="67">
        <f t="shared" si="1"/>
        <v>84.899547867050444</v>
      </c>
    </row>
    <row r="37" spans="1:4" x14ac:dyDescent="0.3">
      <c r="A37" s="54">
        <v>45169</v>
      </c>
      <c r="B37">
        <v>1214.324829101562</v>
      </c>
      <c r="C37" s="66">
        <f t="shared" si="0"/>
        <v>-7.2519037707695855E-2</v>
      </c>
      <c r="D37" s="67">
        <f t="shared" si="1"/>
        <v>78.742714353913485</v>
      </c>
    </row>
    <row r="38" spans="1:4" x14ac:dyDescent="0.3">
      <c r="A38" s="54">
        <v>45198</v>
      </c>
      <c r="B38">
        <v>1148.520629882812</v>
      </c>
      <c r="C38" s="66">
        <f t="shared" si="0"/>
        <v>-5.4189947896755353E-2</v>
      </c>
      <c r="D38" s="67">
        <f t="shared" si="1"/>
        <v>74.475650765825819</v>
      </c>
    </row>
    <row r="39" spans="1:4" x14ac:dyDescent="0.3">
      <c r="A39" s="54">
        <v>45230</v>
      </c>
      <c r="B39">
        <v>1121.531982421875</v>
      </c>
      <c r="C39" s="66">
        <f t="shared" si="0"/>
        <v>-2.3498617925296506E-2</v>
      </c>
      <c r="D39" s="67">
        <f t="shared" si="1"/>
        <v>72.725575903741856</v>
      </c>
    </row>
    <row r="40" spans="1:4" x14ac:dyDescent="0.3">
      <c r="A40" s="54">
        <v>45260</v>
      </c>
      <c r="B40">
        <v>965.17803955078125</v>
      </c>
      <c r="C40" s="66">
        <f t="shared" si="0"/>
        <v>-0.13941104250407343</v>
      </c>
      <c r="D40" s="67">
        <f t="shared" si="1"/>
        <v>62.586827550292078</v>
      </c>
    </row>
    <row r="41" spans="1:4" x14ac:dyDescent="0.3">
      <c r="A41" s="54">
        <v>45289</v>
      </c>
      <c r="B41">
        <v>1118.626831054688</v>
      </c>
      <c r="C41" s="66">
        <f t="shared" si="0"/>
        <v>0.15898495947475744</v>
      </c>
      <c r="D41" s="67">
        <f t="shared" si="1"/>
        <v>72.537191792028892</v>
      </c>
    </row>
    <row r="42" spans="1:4" x14ac:dyDescent="0.3">
      <c r="A42" s="54">
        <v>45322</v>
      </c>
      <c r="B42">
        <v>1146.617553710938</v>
      </c>
      <c r="C42" s="66">
        <f t="shared" si="0"/>
        <v>2.502239520739824E-2</v>
      </c>
      <c r="D42" s="67">
        <f t="shared" si="1"/>
        <v>74.35224607228389</v>
      </c>
    </row>
    <row r="43" spans="1:4" x14ac:dyDescent="0.3">
      <c r="A43" s="54">
        <v>45351</v>
      </c>
      <c r="B43">
        <v>1102.632202148438</v>
      </c>
      <c r="C43" s="66">
        <f t="shared" si="0"/>
        <v>-3.8360961263975812E-2</v>
      </c>
      <c r="D43" s="67">
        <f t="shared" si="1"/>
        <v>71.500022440815414</v>
      </c>
    </row>
    <row r="44" spans="1:4" x14ac:dyDescent="0.3">
      <c r="A44" s="54">
        <v>45379</v>
      </c>
      <c r="B44">
        <v>965.177978515625</v>
      </c>
      <c r="C44" s="66">
        <f t="shared" si="0"/>
        <v>-0.12466008462748368</v>
      </c>
      <c r="D44" s="67">
        <f t="shared" si="1"/>
        <v>62.586823592476385</v>
      </c>
    </row>
    <row r="45" spans="1:4" x14ac:dyDescent="0.3">
      <c r="A45" s="54">
        <v>45412</v>
      </c>
      <c r="B45">
        <v>980.67279052734375</v>
      </c>
      <c r="C45" s="66">
        <f t="shared" si="0"/>
        <v>1.6053839143272519E-2</v>
      </c>
      <c r="D45" s="67">
        <f t="shared" si="1"/>
        <v>63.591582390918376</v>
      </c>
    </row>
    <row r="46" spans="1:4" x14ac:dyDescent="0.3">
      <c r="A46" s="54">
        <v>45443</v>
      </c>
      <c r="B46">
        <v>1151.615844726562</v>
      </c>
      <c r="C46" s="66">
        <f t="shared" si="0"/>
        <v>0.17431201910608318</v>
      </c>
      <c r="D46" s="67">
        <f t="shared" si="1"/>
        <v>74.676359515630196</v>
      </c>
    </row>
    <row r="47" spans="1:4" x14ac:dyDescent="0.3">
      <c r="A47" s="54">
        <v>45471</v>
      </c>
      <c r="B47">
        <v>1057.647094726562</v>
      </c>
      <c r="C47" s="66">
        <f t="shared" si="0"/>
        <v>-8.1597305586145197E-2</v>
      </c>
      <c r="D47" s="67">
        <f t="shared" si="1"/>
        <v>68.582969788172477</v>
      </c>
    </row>
    <row r="48" spans="1:4" x14ac:dyDescent="0.3">
      <c r="A48" s="54">
        <v>45504</v>
      </c>
      <c r="B48">
        <v>1097.6337890625</v>
      </c>
      <c r="C48" s="66">
        <f t="shared" si="0"/>
        <v>3.7807218055353253E-2</v>
      </c>
      <c r="D48" s="67">
        <f t="shared" si="1"/>
        <v>71.175901081837623</v>
      </c>
    </row>
    <row r="49" spans="1:4" x14ac:dyDescent="0.3">
      <c r="A49" s="54">
        <v>45534</v>
      </c>
      <c r="B49">
        <v>1105.631103515625</v>
      </c>
      <c r="C49" s="66">
        <f t="shared" si="0"/>
        <v>7.2859586984430624E-3</v>
      </c>
      <c r="D49" s="67">
        <f t="shared" si="1"/>
        <v>71.694485757444355</v>
      </c>
    </row>
    <row r="50" spans="1:4" x14ac:dyDescent="0.3">
      <c r="A50" s="54">
        <v>45565</v>
      </c>
      <c r="B50">
        <v>882.70550537109375</v>
      </c>
      <c r="C50" s="66">
        <f t="shared" si="0"/>
        <v>-0.20162746637254025</v>
      </c>
      <c r="D50" s="67">
        <f t="shared" si="1"/>
        <v>57.238908241288676</v>
      </c>
    </row>
    <row r="51" spans="1:4" x14ac:dyDescent="0.3">
      <c r="A51" s="54">
        <v>45596</v>
      </c>
      <c r="B51">
        <v>746.9146728515625</v>
      </c>
      <c r="C51" s="66">
        <f t="shared" si="0"/>
        <v>-0.1538348086573269</v>
      </c>
      <c r="D51" s="67">
        <f t="shared" si="1"/>
        <v>48.433571744235742</v>
      </c>
    </row>
    <row r="52" spans="1:4" x14ac:dyDescent="0.3">
      <c r="A52" s="54">
        <v>45625</v>
      </c>
      <c r="B52">
        <v>776</v>
      </c>
      <c r="C52" s="66">
        <f t="shared" si="0"/>
        <v>3.8940628970904889E-2</v>
      </c>
      <c r="D52" s="67">
        <f t="shared" si="1"/>
        <v>50.319605491263729</v>
      </c>
    </row>
    <row r="53" spans="1:4" x14ac:dyDescent="0.3">
      <c r="A53" s="54">
        <v>45656</v>
      </c>
      <c r="B53">
        <v>778</v>
      </c>
      <c r="C53" s="66">
        <f t="shared" si="0"/>
        <v>2.5773195876288568E-3</v>
      </c>
      <c r="D53" s="67">
        <f t="shared" si="1"/>
        <v>50.449295196138117</v>
      </c>
    </row>
    <row r="56" spans="1:4" x14ac:dyDescent="0.3">
      <c r="A56" s="68" t="s">
        <v>75</v>
      </c>
      <c r="C56" s="69">
        <f>STDEV(C30:C53)*SQRT(12)</f>
        <v>0.30992315617553534</v>
      </c>
    </row>
    <row r="57" spans="1:4" x14ac:dyDescent="0.3">
      <c r="A57" s="70" t="s">
        <v>76</v>
      </c>
      <c r="C57" s="69" cm="1">
        <f t="array" ref="C57">PRODUCT(1+C30:C53)-1</f>
        <v>-0.49550704803861878</v>
      </c>
    </row>
    <row r="58" spans="1:4" x14ac:dyDescent="0.3">
      <c r="A58" s="71" t="s">
        <v>80</v>
      </c>
      <c r="C58" s="69">
        <f>(1+C57)^0.5-1</f>
        <v>-0.28972332717357163</v>
      </c>
    </row>
    <row r="61" spans="1:4" x14ac:dyDescent="0.3">
      <c r="A61" s="6" t="s">
        <v>197</v>
      </c>
    </row>
    <row r="62" spans="1:4" x14ac:dyDescent="0.3">
      <c r="A62" t="s">
        <v>193</v>
      </c>
      <c r="B62" s="2">
        <v>-3.9600000000000003E-2</v>
      </c>
    </row>
    <row r="63" spans="1:4" x14ac:dyDescent="0.3">
      <c r="A63" t="s">
        <v>194</v>
      </c>
      <c r="B63" s="2">
        <v>-0.3039</v>
      </c>
    </row>
    <row r="64" spans="1:4" x14ac:dyDescent="0.3">
      <c r="A64" t="s">
        <v>195</v>
      </c>
      <c r="B64">
        <v>0.03</v>
      </c>
    </row>
    <row r="65" spans="1:4" x14ac:dyDescent="0.3">
      <c r="A65" t="s">
        <v>196</v>
      </c>
      <c r="B65">
        <v>1.67</v>
      </c>
    </row>
    <row r="67" spans="1:4" x14ac:dyDescent="0.3">
      <c r="A67" s="6" t="s">
        <v>239</v>
      </c>
    </row>
    <row r="68" spans="1:4" x14ac:dyDescent="0.3">
      <c r="B68" t="s">
        <v>240</v>
      </c>
      <c r="C68" t="s">
        <v>237</v>
      </c>
      <c r="D68" t="s">
        <v>220</v>
      </c>
    </row>
    <row r="69" spans="1:4" x14ac:dyDescent="0.3">
      <c r="A69" t="s">
        <v>221</v>
      </c>
      <c r="B69" s="2">
        <v>0.47899999999999998</v>
      </c>
      <c r="C69" s="2">
        <v>-1.09E-2</v>
      </c>
      <c r="D69" s="2">
        <v>0.74180000000000001</v>
      </c>
    </row>
    <row r="70" spans="1:4" x14ac:dyDescent="0.3">
      <c r="A70" t="s">
        <v>222</v>
      </c>
      <c r="B70" s="2">
        <v>0.14130000000000001</v>
      </c>
      <c r="C70" s="2">
        <v>-1.3599999999999999E-2</v>
      </c>
      <c r="D70" s="2">
        <v>8.9899999999999994E-2</v>
      </c>
    </row>
    <row r="71" spans="1:4" x14ac:dyDescent="0.3">
      <c r="A71" t="s">
        <v>223</v>
      </c>
      <c r="B71" s="2">
        <v>9.6799999999999997E-2</v>
      </c>
      <c r="C71" s="2">
        <v>-3.0599999999999999E-2</v>
      </c>
      <c r="D71" s="2">
        <v>5.3400000000000003E-2</v>
      </c>
    </row>
    <row r="72" spans="1:4" x14ac:dyDescent="0.3">
      <c r="A72" t="s">
        <v>224</v>
      </c>
      <c r="B72">
        <v>1.35</v>
      </c>
      <c r="C72" s="2">
        <v>-9.8500000000000004E-2</v>
      </c>
      <c r="D72">
        <v>1.1599999999999999</v>
      </c>
    </row>
    <row r="73" spans="1:4" x14ac:dyDescent="0.3">
      <c r="A73" t="s">
        <v>54</v>
      </c>
      <c r="B73" s="2">
        <v>0.2412</v>
      </c>
      <c r="C73" s="2">
        <v>-9.9199999999999997E-2</v>
      </c>
      <c r="D73" s="2">
        <v>0.14860000000000001</v>
      </c>
    </row>
    <row r="74" spans="1:4" x14ac:dyDescent="0.3">
      <c r="A74" t="s">
        <v>225</v>
      </c>
      <c r="B74">
        <v>155.80000000000001</v>
      </c>
      <c r="C74" s="2">
        <v>-0.1583</v>
      </c>
      <c r="D74">
        <v>13.2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3A18B-3B84-4372-B9A2-286C8474C670}">
  <sheetPr>
    <tabColor theme="9" tint="0.79998168889431442"/>
  </sheetPr>
  <dimension ref="A1:O66"/>
  <sheetViews>
    <sheetView topLeftCell="A37" workbookViewId="0">
      <selection activeCell="C50" sqref="C50"/>
    </sheetView>
  </sheetViews>
  <sheetFormatPr defaultRowHeight="14.4" x14ac:dyDescent="0.3"/>
  <cols>
    <col min="1" max="1" width="18.33203125" bestFit="1" customWidth="1"/>
    <col min="2" max="2" width="12.5546875" bestFit="1" customWidth="1"/>
    <col min="3" max="3" width="20.33203125" bestFit="1" customWidth="1"/>
    <col min="4" max="4" width="13.5546875" bestFit="1" customWidth="1"/>
    <col min="5" max="5" width="5.77734375" customWidth="1"/>
    <col min="6" max="6" width="12.77734375" customWidth="1"/>
    <col min="7" max="7" width="10.44140625" bestFit="1" customWidth="1"/>
    <col min="8" max="8" width="12.77734375" customWidth="1"/>
    <col min="9" max="9" width="10.44140625" bestFit="1" customWidth="1"/>
    <col min="10" max="10" width="12.77734375" customWidth="1"/>
    <col min="11" max="11" width="8.77734375" customWidth="1"/>
    <col min="12" max="12" width="9.5546875" bestFit="1" customWidth="1"/>
    <col min="16" max="16" width="5.77734375" customWidth="1"/>
  </cols>
  <sheetData>
    <row r="1" spans="1:15" x14ac:dyDescent="0.3">
      <c r="A1" s="6" t="s">
        <v>40</v>
      </c>
    </row>
    <row r="2" spans="1:15" x14ac:dyDescent="0.3">
      <c r="A2" t="s">
        <v>2</v>
      </c>
      <c r="B2" t="s">
        <v>63</v>
      </c>
      <c r="C2" t="s">
        <v>1</v>
      </c>
      <c r="D2" t="s">
        <v>64</v>
      </c>
    </row>
    <row r="3" spans="1:15" x14ac:dyDescent="0.3">
      <c r="A3" t="s">
        <v>62</v>
      </c>
      <c r="B3" t="s">
        <v>65</v>
      </c>
      <c r="C3" t="s">
        <v>20</v>
      </c>
      <c r="D3" t="s">
        <v>72</v>
      </c>
    </row>
    <row r="4" spans="1:15" x14ac:dyDescent="0.3">
      <c r="A4" t="s">
        <v>58</v>
      </c>
      <c r="B4" t="s">
        <v>66</v>
      </c>
      <c r="C4" t="s">
        <v>68</v>
      </c>
      <c r="D4" t="s">
        <v>71</v>
      </c>
    </row>
    <row r="5" spans="1:15" x14ac:dyDescent="0.3">
      <c r="A5" t="s">
        <v>59</v>
      </c>
      <c r="B5" t="s">
        <v>67</v>
      </c>
      <c r="C5" t="s">
        <v>69</v>
      </c>
      <c r="D5" t="s">
        <v>73</v>
      </c>
    </row>
    <row r="6" spans="1:15" x14ac:dyDescent="0.3">
      <c r="A6" t="s">
        <v>60</v>
      </c>
      <c r="B6" t="s">
        <v>65</v>
      </c>
      <c r="C6" t="s">
        <v>23</v>
      </c>
      <c r="D6" t="s">
        <v>72</v>
      </c>
    </row>
    <row r="7" spans="1:15" x14ac:dyDescent="0.3">
      <c r="A7" t="s">
        <v>61</v>
      </c>
      <c r="B7" t="s">
        <v>66</v>
      </c>
      <c r="C7" t="s">
        <v>70</v>
      </c>
      <c r="D7" t="s">
        <v>71</v>
      </c>
    </row>
    <row r="9" spans="1:15" x14ac:dyDescent="0.3">
      <c r="A9" s="6" t="s">
        <v>41</v>
      </c>
    </row>
    <row r="10" spans="1:15" x14ac:dyDescent="0.3">
      <c r="B10" s="7" t="s">
        <v>74</v>
      </c>
      <c r="C10" s="7"/>
      <c r="D10" s="7"/>
      <c r="F10" s="7" t="s">
        <v>9</v>
      </c>
      <c r="G10" s="7"/>
      <c r="H10" s="7"/>
      <c r="I10" s="7"/>
      <c r="J10" s="7"/>
      <c r="L10" s="7" t="s">
        <v>53</v>
      </c>
      <c r="M10" s="7"/>
    </row>
    <row r="11" spans="1:15" x14ac:dyDescent="0.3">
      <c r="F11" s="8" t="s">
        <v>47</v>
      </c>
      <c r="G11" s="8" t="s">
        <v>48</v>
      </c>
      <c r="H11" s="8"/>
      <c r="I11" s="8" t="s">
        <v>49</v>
      </c>
      <c r="J11" s="8"/>
      <c r="L11" s="15" t="s">
        <v>55</v>
      </c>
      <c r="M11" s="15" t="s">
        <v>56</v>
      </c>
    </row>
    <row r="12" spans="1:15" x14ac:dyDescent="0.3">
      <c r="A12" t="s">
        <v>42</v>
      </c>
      <c r="B12" s="10" t="s">
        <v>43</v>
      </c>
      <c r="C12" s="10" t="s">
        <v>44</v>
      </c>
      <c r="D12" s="9" t="s">
        <v>45</v>
      </c>
      <c r="E12" s="9"/>
      <c r="F12" s="9" t="s">
        <v>50</v>
      </c>
      <c r="G12" s="9" t="s">
        <v>50</v>
      </c>
      <c r="H12" s="9" t="s">
        <v>51</v>
      </c>
      <c r="I12" s="9" t="s">
        <v>52</v>
      </c>
      <c r="J12" s="9" t="s">
        <v>51</v>
      </c>
      <c r="K12" s="9"/>
      <c r="L12" s="9" t="s">
        <v>50</v>
      </c>
      <c r="M12" s="9" t="s">
        <v>50</v>
      </c>
      <c r="N12" s="9"/>
      <c r="O12" s="9" t="s">
        <v>57</v>
      </c>
    </row>
    <row r="13" spans="1:15" x14ac:dyDescent="0.3">
      <c r="A13" t="s">
        <v>62</v>
      </c>
      <c r="B13" s="16">
        <v>26.42</v>
      </c>
      <c r="C13" s="12">
        <v>77501715</v>
      </c>
      <c r="D13" s="13">
        <v>53426165</v>
      </c>
      <c r="E13" s="13"/>
      <c r="F13" s="13">
        <v>33619544</v>
      </c>
      <c r="G13" s="13">
        <v>4902637</v>
      </c>
      <c r="H13" s="2">
        <f>G13/F13</f>
        <v>0.14582699277539279</v>
      </c>
      <c r="I13" s="13">
        <v>2638506</v>
      </c>
      <c r="J13" s="2">
        <f>I13/F13</f>
        <v>7.8481314321217438E-2</v>
      </c>
      <c r="K13" s="13"/>
      <c r="L13" s="14">
        <v>17.579999999999998</v>
      </c>
      <c r="M13" s="14">
        <v>32.26</v>
      </c>
      <c r="N13" s="13"/>
      <c r="O13" s="14">
        <v>0.55000000000000004</v>
      </c>
    </row>
    <row r="14" spans="1:15" x14ac:dyDescent="0.3">
      <c r="A14" t="s">
        <v>58</v>
      </c>
      <c r="B14" s="16">
        <v>187.42</v>
      </c>
      <c r="C14" s="13">
        <v>147559246</v>
      </c>
      <c r="D14" s="13">
        <v>124448072</v>
      </c>
      <c r="E14" s="13"/>
      <c r="F14" s="13">
        <v>75082928</v>
      </c>
      <c r="G14" s="13">
        <v>9369532</v>
      </c>
      <c r="H14" s="2">
        <f>G14/F14</f>
        <v>0.12478911317896393</v>
      </c>
      <c r="I14" s="13">
        <v>4651109</v>
      </c>
      <c r="J14" s="2">
        <f>I14/F14</f>
        <v>6.1946292238363426E-2</v>
      </c>
      <c r="K14" s="13"/>
      <c r="L14" s="14">
        <v>14.98</v>
      </c>
      <c r="M14" s="14">
        <v>31.18</v>
      </c>
      <c r="N14" s="13"/>
      <c r="O14" s="14">
        <v>0.52</v>
      </c>
    </row>
    <row r="15" spans="1:15" x14ac:dyDescent="0.3">
      <c r="A15" t="s">
        <v>59</v>
      </c>
      <c r="B15" s="16">
        <v>486.45</v>
      </c>
      <c r="C15" s="13">
        <v>113973266</v>
      </c>
      <c r="D15" s="13">
        <v>131354921</v>
      </c>
      <c r="E15" s="13"/>
      <c r="F15" s="13">
        <v>71811000</v>
      </c>
      <c r="G15" s="13">
        <v>9075000</v>
      </c>
      <c r="H15" s="2">
        <f>G15/F15</f>
        <v>0.12637339683335422</v>
      </c>
      <c r="I15" s="13">
        <v>5739541</v>
      </c>
      <c r="J15" s="2">
        <f>I15/F15</f>
        <v>7.9925652058876778E-2</v>
      </c>
      <c r="K15" s="13"/>
      <c r="L15" s="14">
        <v>14.6</v>
      </c>
      <c r="M15" s="14">
        <v>20.98</v>
      </c>
      <c r="N15" s="13"/>
      <c r="O15" s="14">
        <v>0.27</v>
      </c>
    </row>
    <row r="16" spans="1:15" x14ac:dyDescent="0.3">
      <c r="A16" s="1" t="s">
        <v>60</v>
      </c>
      <c r="B16" s="16">
        <v>11.85</v>
      </c>
      <c r="C16" s="13">
        <v>99042541</v>
      </c>
      <c r="D16" s="13">
        <v>61779007</v>
      </c>
      <c r="E16" s="13"/>
      <c r="F16" s="13">
        <v>24160534</v>
      </c>
      <c r="G16" s="13">
        <v>4106614</v>
      </c>
      <c r="H16" s="2">
        <f>G16/F16</f>
        <v>0.16997198820191639</v>
      </c>
      <c r="I16" s="13">
        <v>2174691</v>
      </c>
      <c r="J16" s="2">
        <f>I16/F16</f>
        <v>9.0010055241328685E-2</v>
      </c>
      <c r="K16" s="13"/>
      <c r="L16" s="14">
        <v>24.06</v>
      </c>
      <c r="M16" s="14">
        <v>31.06</v>
      </c>
      <c r="N16" s="13"/>
      <c r="O16" s="14">
        <v>1.72</v>
      </c>
    </row>
    <row r="17" spans="1:15" x14ac:dyDescent="0.3">
      <c r="A17" t="s">
        <v>61</v>
      </c>
      <c r="B17" s="16">
        <v>290.67</v>
      </c>
      <c r="C17" s="13">
        <v>59712116</v>
      </c>
      <c r="D17" s="13">
        <v>34595627</v>
      </c>
      <c r="E17" s="13"/>
      <c r="F17" s="13">
        <v>22265915</v>
      </c>
      <c r="G17" s="13">
        <v>2758162</v>
      </c>
      <c r="H17" s="2">
        <f>G17/F17</f>
        <v>0.12387373256387622</v>
      </c>
      <c r="I17" s="13">
        <v>1960763</v>
      </c>
      <c r="J17" s="2">
        <f>I17/F17</f>
        <v>8.8061191287220855E-2</v>
      </c>
      <c r="K17" s="13"/>
      <c r="L17" s="14">
        <v>22.82</v>
      </c>
      <c r="M17" s="14">
        <v>54.93</v>
      </c>
      <c r="N17" s="13"/>
      <c r="O17" s="14">
        <v>0.79</v>
      </c>
    </row>
    <row r="20" spans="1:15" x14ac:dyDescent="0.3">
      <c r="A20" s="6" t="s">
        <v>173</v>
      </c>
    </row>
    <row r="21" spans="1:15" x14ac:dyDescent="0.3">
      <c r="A21" s="4" t="s">
        <v>1</v>
      </c>
      <c r="B21" s="4" t="s">
        <v>36</v>
      </c>
      <c r="C21" s="4" t="s">
        <v>176</v>
      </c>
      <c r="D21" s="4" t="s">
        <v>177</v>
      </c>
    </row>
    <row r="22" spans="1:15" x14ac:dyDescent="0.3">
      <c r="A22" s="54">
        <v>44926</v>
      </c>
      <c r="B22">
        <v>93.192276000976506</v>
      </c>
      <c r="D22">
        <v>100</v>
      </c>
    </row>
    <row r="23" spans="1:15" x14ac:dyDescent="0.3">
      <c r="A23" s="54">
        <v>44957</v>
      </c>
      <c r="B23">
        <v>105.7312393188477</v>
      </c>
      <c r="C23" s="66">
        <f>B23/B22-1</f>
        <v>0.13454938387533111</v>
      </c>
      <c r="D23" s="67">
        <f>(1+C23)*D22</f>
        <v>113.4549383875331</v>
      </c>
    </row>
    <row r="24" spans="1:15" x14ac:dyDescent="0.3">
      <c r="A24" s="54">
        <v>44985</v>
      </c>
      <c r="B24">
        <v>144.92799377441409</v>
      </c>
      <c r="C24" s="66">
        <f t="shared" ref="C24:C46" si="0">B24/B23-1</f>
        <v>0.3707206565257688</v>
      </c>
      <c r="D24" s="67">
        <f t="shared" ref="D24:D46" si="1">(1+C24)*D23</f>
        <v>155.51502763265003</v>
      </c>
    </row>
    <row r="25" spans="1:15" x14ac:dyDescent="0.3">
      <c r="A25" s="54">
        <v>45016</v>
      </c>
      <c r="B25">
        <v>149.0076599121094</v>
      </c>
      <c r="C25" s="66">
        <f t="shared" si="0"/>
        <v>2.814960748056361E-2</v>
      </c>
      <c r="D25" s="67">
        <f t="shared" si="1"/>
        <v>159.89271461783812</v>
      </c>
    </row>
    <row r="26" spans="1:15" x14ac:dyDescent="0.3">
      <c r="A26" s="54">
        <v>45044</v>
      </c>
      <c r="B26">
        <v>152.13739013671881</v>
      </c>
      <c r="C26" s="66">
        <f t="shared" si="0"/>
        <v>2.1003821054940586E-2</v>
      </c>
      <c r="D26" s="67">
        <f t="shared" si="1"/>
        <v>163.25107258365989</v>
      </c>
    </row>
    <row r="27" spans="1:15" x14ac:dyDescent="0.3">
      <c r="A27" s="54">
        <v>45077</v>
      </c>
      <c r="B27">
        <v>143.28813171386719</v>
      </c>
      <c r="C27" s="66">
        <f t="shared" si="0"/>
        <v>-5.8166229977385631E-2</v>
      </c>
      <c r="D27" s="67">
        <f t="shared" si="1"/>
        <v>153.75537315170385</v>
      </c>
    </row>
    <row r="28" spans="1:15" x14ac:dyDescent="0.3">
      <c r="A28" s="54">
        <v>45107</v>
      </c>
      <c r="B28">
        <v>151.03749084472659</v>
      </c>
      <c r="C28" s="66">
        <f t="shared" si="0"/>
        <v>5.4082351679580309E-2</v>
      </c>
      <c r="D28" s="67">
        <f t="shared" si="1"/>
        <v>162.07082531511941</v>
      </c>
    </row>
    <row r="29" spans="1:15" x14ac:dyDescent="0.3">
      <c r="A29" s="54">
        <v>45138</v>
      </c>
      <c r="B29">
        <v>184.8346862792969</v>
      </c>
      <c r="C29" s="66">
        <f t="shared" si="0"/>
        <v>0.22376692863174852</v>
      </c>
      <c r="D29" s="67">
        <f t="shared" si="1"/>
        <v>198.3369161166963</v>
      </c>
    </row>
    <row r="30" spans="1:15" x14ac:dyDescent="0.3">
      <c r="A30" s="54">
        <v>45169</v>
      </c>
      <c r="B30">
        <v>222.2815856933594</v>
      </c>
      <c r="C30" s="66">
        <f t="shared" si="0"/>
        <v>0.20259671043279104</v>
      </c>
      <c r="D30" s="67">
        <f t="shared" si="1"/>
        <v>238.5193228793234</v>
      </c>
    </row>
    <row r="31" spans="1:15" x14ac:dyDescent="0.3">
      <c r="A31" s="54">
        <v>45198</v>
      </c>
      <c r="B31">
        <v>220.88169860839841</v>
      </c>
      <c r="C31" s="66">
        <f t="shared" si="0"/>
        <v>-6.2978095130747924E-3</v>
      </c>
      <c r="D31" s="67">
        <f t="shared" si="1"/>
        <v>237.01717361864183</v>
      </c>
    </row>
    <row r="32" spans="1:15" x14ac:dyDescent="0.3">
      <c r="A32" s="54">
        <v>45230</v>
      </c>
      <c r="B32">
        <v>215.38214111328119</v>
      </c>
      <c r="C32" s="66">
        <f t="shared" si="0"/>
        <v>-2.4898203562203625E-2</v>
      </c>
      <c r="D32" s="67">
        <f t="shared" si="1"/>
        <v>231.11587178214674</v>
      </c>
    </row>
    <row r="33" spans="1:4" x14ac:dyDescent="0.3">
      <c r="A33" s="54">
        <v>45260</v>
      </c>
      <c r="B33">
        <v>268.7777099609375</v>
      </c>
      <c r="C33" s="66">
        <f t="shared" si="0"/>
        <v>0.24791084614379733</v>
      </c>
      <c r="D33" s="67">
        <f t="shared" si="1"/>
        <v>288.4120031129201</v>
      </c>
    </row>
    <row r="34" spans="1:4" x14ac:dyDescent="0.3">
      <c r="A34" s="54">
        <v>45289</v>
      </c>
      <c r="B34">
        <v>299.6751708984375</v>
      </c>
      <c r="C34" s="66">
        <f t="shared" si="0"/>
        <v>0.11495544382006395</v>
      </c>
      <c r="D34" s="67">
        <f t="shared" si="1"/>
        <v>321.56653293379952</v>
      </c>
    </row>
    <row r="35" spans="1:4" x14ac:dyDescent="0.3">
      <c r="A35" s="54">
        <v>45322</v>
      </c>
      <c r="B35">
        <v>301.175048828125</v>
      </c>
      <c r="C35" s="66">
        <f t="shared" si="0"/>
        <v>5.0050123445022354E-3</v>
      </c>
      <c r="D35" s="67">
        <f t="shared" si="1"/>
        <v>323.17597740071199</v>
      </c>
    </row>
    <row r="36" spans="1:4" x14ac:dyDescent="0.3">
      <c r="A36" s="54">
        <v>45351</v>
      </c>
      <c r="B36">
        <v>369.06942749023438</v>
      </c>
      <c r="C36" s="66">
        <f t="shared" si="0"/>
        <v>0.22543161834384051</v>
      </c>
      <c r="D36" s="67">
        <f t="shared" si="1"/>
        <v>396.03006099600691</v>
      </c>
    </row>
    <row r="37" spans="1:4" x14ac:dyDescent="0.3">
      <c r="A37" s="54">
        <v>45379</v>
      </c>
      <c r="B37">
        <v>426.6646728515625</v>
      </c>
      <c r="C37" s="66">
        <f t="shared" si="0"/>
        <v>0.15605531390933791</v>
      </c>
      <c r="D37" s="67">
        <f t="shared" si="1"/>
        <v>457.83265648227302</v>
      </c>
    </row>
    <row r="38" spans="1:4" x14ac:dyDescent="0.3">
      <c r="A38" s="54">
        <v>45412</v>
      </c>
      <c r="B38">
        <v>413.06576538085938</v>
      </c>
      <c r="C38" s="66">
        <f t="shared" si="0"/>
        <v>-3.1872588325198015E-2</v>
      </c>
      <c r="D38" s="67">
        <f t="shared" si="1"/>
        <v>443.24034470038174</v>
      </c>
    </row>
    <row r="39" spans="1:4" x14ac:dyDescent="0.3">
      <c r="A39" s="54">
        <v>45443</v>
      </c>
      <c r="B39">
        <v>453.3624267578125</v>
      </c>
      <c r="C39" s="66">
        <f t="shared" si="0"/>
        <v>9.7555074165486255E-2</v>
      </c>
      <c r="D39" s="67">
        <f t="shared" si="1"/>
        <v>486.4806894007632</v>
      </c>
    </row>
    <row r="40" spans="1:4" x14ac:dyDescent="0.3">
      <c r="A40" s="54">
        <v>45471</v>
      </c>
      <c r="B40">
        <v>456.76214599609381</v>
      </c>
      <c r="C40" s="66">
        <f t="shared" si="0"/>
        <v>7.4988994182736413E-3</v>
      </c>
      <c r="D40" s="67">
        <f t="shared" si="1"/>
        <v>490.12875915951196</v>
      </c>
    </row>
    <row r="41" spans="1:4" x14ac:dyDescent="0.3">
      <c r="A41" s="54">
        <v>45504</v>
      </c>
      <c r="B41">
        <v>449.562744140625</v>
      </c>
      <c r="C41" s="66">
        <f t="shared" si="0"/>
        <v>-1.5761818089738089E-2</v>
      </c>
      <c r="D41" s="67">
        <f t="shared" si="1"/>
        <v>482.40343881709066</v>
      </c>
    </row>
    <row r="42" spans="1:4" x14ac:dyDescent="0.3">
      <c r="A42" s="54">
        <v>45534</v>
      </c>
      <c r="B42">
        <v>496.35885620117188</v>
      </c>
      <c r="C42" s="66">
        <f t="shared" si="0"/>
        <v>0.10409250470699338</v>
      </c>
      <c r="D42" s="67">
        <f t="shared" si="1"/>
        <v>532.61802104282845</v>
      </c>
    </row>
    <row r="43" spans="1:4" x14ac:dyDescent="0.3">
      <c r="A43" s="54">
        <v>45565</v>
      </c>
      <c r="B43">
        <v>527.15631103515625</v>
      </c>
      <c r="C43" s="66">
        <f t="shared" si="0"/>
        <v>6.2046751960243673E-2</v>
      </c>
      <c r="D43" s="67">
        <f t="shared" si="1"/>
        <v>565.66523928402864</v>
      </c>
    </row>
    <row r="44" spans="1:4" x14ac:dyDescent="0.3">
      <c r="A44" s="54">
        <v>45596</v>
      </c>
      <c r="B44">
        <v>535.35565185546875</v>
      </c>
      <c r="C44" s="66">
        <f t="shared" si="0"/>
        <v>1.555390810784707E-2</v>
      </c>
      <c r="D44" s="67">
        <f t="shared" si="1"/>
        <v>574.46354443565576</v>
      </c>
    </row>
    <row r="45" spans="1:4" x14ac:dyDescent="0.3">
      <c r="A45" s="54">
        <v>45625</v>
      </c>
      <c r="B45">
        <v>558.5537109375</v>
      </c>
      <c r="C45" s="66">
        <f t="shared" si="0"/>
        <v>4.3332052256532583E-2</v>
      </c>
      <c r="D45" s="67">
        <f t="shared" si="1"/>
        <v>599.35622876261448</v>
      </c>
    </row>
    <row r="46" spans="1:4" x14ac:dyDescent="0.3">
      <c r="A46" s="54">
        <v>45656</v>
      </c>
      <c r="B46">
        <v>570.352783203125</v>
      </c>
      <c r="C46" s="66">
        <f t="shared" si="0"/>
        <v>2.1124328841752638E-2</v>
      </c>
      <c r="D46" s="67">
        <f t="shared" si="1"/>
        <v>612.01722683234868</v>
      </c>
    </row>
    <row r="49" spans="1:4" x14ac:dyDescent="0.3">
      <c r="A49" s="68" t="s">
        <v>75</v>
      </c>
      <c r="C49" s="69">
        <f>STDEV(C23:C46)*SQRT(12)</f>
        <v>0.37282276938795195</v>
      </c>
    </row>
    <row r="50" spans="1:4" x14ac:dyDescent="0.3">
      <c r="A50" s="70" t="s">
        <v>76</v>
      </c>
      <c r="C50" s="69" cm="1">
        <f t="array" ref="C50">PRODUCT(1+C23:C46)-1</f>
        <v>5.1201722683234872</v>
      </c>
    </row>
    <row r="51" spans="1:4" x14ac:dyDescent="0.3">
      <c r="A51" s="71" t="s">
        <v>80</v>
      </c>
      <c r="C51" s="69">
        <f>(1+C50)^0.5-1</f>
        <v>1.4738981927968431</v>
      </c>
    </row>
    <row r="54" spans="1:4" x14ac:dyDescent="0.3">
      <c r="A54" s="6" t="s">
        <v>201</v>
      </c>
    </row>
    <row r="55" spans="1:4" x14ac:dyDescent="0.3">
      <c r="A55" t="s">
        <v>193</v>
      </c>
      <c r="B55" s="2">
        <v>0.14699999999999999</v>
      </c>
    </row>
    <row r="56" spans="1:4" x14ac:dyDescent="0.3">
      <c r="A56" t="s">
        <v>194</v>
      </c>
      <c r="B56" s="2">
        <v>-0.1022</v>
      </c>
    </row>
    <row r="57" spans="1:4" x14ac:dyDescent="0.3">
      <c r="A57" t="s">
        <v>199</v>
      </c>
      <c r="B57">
        <v>0.14000000000000001</v>
      </c>
    </row>
    <row r="58" spans="1:4" x14ac:dyDescent="0.3">
      <c r="A58" t="s">
        <v>196</v>
      </c>
      <c r="B58">
        <v>1.29</v>
      </c>
    </row>
    <row r="60" spans="1:4" x14ac:dyDescent="0.3">
      <c r="A60" s="6" t="s">
        <v>239</v>
      </c>
    </row>
    <row r="61" spans="1:4" x14ac:dyDescent="0.3">
      <c r="B61" t="s">
        <v>251</v>
      </c>
      <c r="C61" t="s">
        <v>219</v>
      </c>
      <c r="D61" t="s">
        <v>220</v>
      </c>
    </row>
    <row r="62" spans="1:4" x14ac:dyDescent="0.3">
      <c r="A62" t="s">
        <v>221</v>
      </c>
      <c r="B62" s="2">
        <v>0.22320000000000001</v>
      </c>
      <c r="C62" s="2">
        <v>3.5999999999999999E-3</v>
      </c>
      <c r="D62" s="2">
        <v>0.39900000000000002</v>
      </c>
    </row>
    <row r="63" spans="1:4" x14ac:dyDescent="0.3">
      <c r="A63" t="s">
        <v>222</v>
      </c>
      <c r="B63" s="2">
        <v>0.1263</v>
      </c>
      <c r="C63" s="2">
        <v>1.4999999999999999E-2</v>
      </c>
      <c r="D63" s="2">
        <v>9.3200000000000005E-2</v>
      </c>
    </row>
    <row r="64" spans="1:4" x14ac:dyDescent="0.3">
      <c r="A64" t="s">
        <v>223</v>
      </c>
      <c r="B64" s="2">
        <v>0.13139999999999999</v>
      </c>
      <c r="C64" s="2">
        <v>-1.4500000000000001E-2</v>
      </c>
      <c r="D64" s="2">
        <v>6.0400000000000002E-2</v>
      </c>
    </row>
    <row r="65" spans="1:4" x14ac:dyDescent="0.3">
      <c r="A65" t="s">
        <v>224</v>
      </c>
      <c r="B65">
        <v>0.56000000000000005</v>
      </c>
      <c r="C65" s="2">
        <v>4.0500000000000001E-2</v>
      </c>
      <c r="D65">
        <v>0.75</v>
      </c>
    </row>
    <row r="66" spans="1:4" x14ac:dyDescent="0.3">
      <c r="A66" t="s">
        <v>252</v>
      </c>
      <c r="B66">
        <v>6.6</v>
      </c>
      <c r="C66" s="2">
        <v>0.32650000000000001</v>
      </c>
      <c r="D66">
        <v>7.2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0039B-5899-45CD-864B-C3D7E5DFC1F2}">
  <sheetPr>
    <tabColor theme="9" tint="0.79998168889431442"/>
  </sheetPr>
  <dimension ref="A1:Q68"/>
  <sheetViews>
    <sheetView workbookViewId="0">
      <selection activeCell="N10" sqref="N10"/>
    </sheetView>
  </sheetViews>
  <sheetFormatPr defaultRowHeight="14.4" x14ac:dyDescent="0.3"/>
  <cols>
    <col min="1" max="1" width="18.33203125" bestFit="1" customWidth="1"/>
    <col min="2" max="2" width="12.77734375" bestFit="1" customWidth="1"/>
    <col min="3" max="3" width="10.44140625" bestFit="1" customWidth="1"/>
    <col min="4" max="4" width="13.5546875" bestFit="1" customWidth="1"/>
    <col min="5" max="5" width="5.77734375" customWidth="1"/>
    <col min="6" max="6" width="12.77734375" customWidth="1"/>
    <col min="7" max="7" width="8.77734375" customWidth="1"/>
    <col min="8" max="8" width="12.77734375" customWidth="1"/>
    <col min="9" max="9" width="9.109375" bestFit="1" customWidth="1"/>
    <col min="10" max="10" width="12.77734375" customWidth="1"/>
    <col min="11" max="11" width="8.77734375" customWidth="1"/>
    <col min="12" max="12" width="7.109375" bestFit="1" customWidth="1"/>
    <col min="16" max="16" width="5.77734375" customWidth="1"/>
  </cols>
  <sheetData>
    <row r="1" spans="1:16" x14ac:dyDescent="0.3">
      <c r="A1" s="6" t="s">
        <v>40</v>
      </c>
    </row>
    <row r="2" spans="1:16" x14ac:dyDescent="0.3">
      <c r="A2" t="s">
        <v>2</v>
      </c>
      <c r="B2" t="s">
        <v>63</v>
      </c>
      <c r="C2" t="s">
        <v>1</v>
      </c>
      <c r="D2" t="s">
        <v>64</v>
      </c>
    </row>
    <row r="3" spans="1:16" x14ac:dyDescent="0.3">
      <c r="A3" t="s">
        <v>12</v>
      </c>
      <c r="B3" t="s">
        <v>65</v>
      </c>
      <c r="C3" t="s">
        <v>24</v>
      </c>
      <c r="D3" t="s">
        <v>72</v>
      </c>
    </row>
    <row r="4" spans="1:16" x14ac:dyDescent="0.3">
      <c r="A4" t="s">
        <v>187</v>
      </c>
      <c r="B4" t="s">
        <v>65</v>
      </c>
      <c r="C4" t="s">
        <v>191</v>
      </c>
      <c r="D4" t="s">
        <v>72</v>
      </c>
    </row>
    <row r="5" spans="1:16" x14ac:dyDescent="0.3">
      <c r="A5" t="s">
        <v>188</v>
      </c>
      <c r="B5" t="s">
        <v>65</v>
      </c>
      <c r="C5" t="s">
        <v>192</v>
      </c>
      <c r="D5" t="s">
        <v>72</v>
      </c>
    </row>
    <row r="6" spans="1:16" x14ac:dyDescent="0.3">
      <c r="A6" t="s">
        <v>189</v>
      </c>
      <c r="B6" t="s">
        <v>65</v>
      </c>
      <c r="C6" t="s">
        <v>190</v>
      </c>
      <c r="D6" t="s">
        <v>72</v>
      </c>
    </row>
    <row r="9" spans="1:16" x14ac:dyDescent="0.3">
      <c r="A9" s="6" t="s">
        <v>41</v>
      </c>
    </row>
    <row r="10" spans="1:16" x14ac:dyDescent="0.3">
      <c r="B10" s="7" t="s">
        <v>74</v>
      </c>
      <c r="C10" s="7"/>
      <c r="D10" s="7"/>
      <c r="F10" s="7" t="s">
        <v>9</v>
      </c>
      <c r="G10" s="7"/>
      <c r="H10" s="7"/>
      <c r="I10" s="7"/>
      <c r="J10" s="7"/>
      <c r="L10" s="7" t="s">
        <v>53</v>
      </c>
      <c r="M10" s="7"/>
      <c r="N10" s="7"/>
    </row>
    <row r="11" spans="1:16" x14ac:dyDescent="0.3">
      <c r="F11" s="8" t="s">
        <v>47</v>
      </c>
      <c r="G11" s="8" t="s">
        <v>48</v>
      </c>
      <c r="H11" s="8"/>
      <c r="I11" s="8" t="s">
        <v>49</v>
      </c>
      <c r="J11" s="8"/>
      <c r="L11" s="15" t="s">
        <v>54</v>
      </c>
      <c r="M11" s="15" t="s">
        <v>55</v>
      </c>
      <c r="N11" s="15" t="s">
        <v>56</v>
      </c>
    </row>
    <row r="12" spans="1:16" x14ac:dyDescent="0.3">
      <c r="A12" t="s">
        <v>42</v>
      </c>
      <c r="B12" s="10" t="s">
        <v>43</v>
      </c>
      <c r="C12" s="10" t="s">
        <v>44</v>
      </c>
      <c r="D12" s="9" t="s">
        <v>45</v>
      </c>
      <c r="E12" s="9"/>
      <c r="F12" s="9" t="s">
        <v>50</v>
      </c>
      <c r="G12" s="9" t="s">
        <v>50</v>
      </c>
      <c r="H12" s="9" t="s">
        <v>51</v>
      </c>
      <c r="I12" s="9" t="s">
        <v>52</v>
      </c>
      <c r="J12" s="9" t="s">
        <v>51</v>
      </c>
      <c r="K12" s="9"/>
      <c r="L12" s="9" t="s">
        <v>50</v>
      </c>
      <c r="M12" s="9" t="s">
        <v>50</v>
      </c>
      <c r="N12" s="9" t="s">
        <v>50</v>
      </c>
      <c r="O12" s="9"/>
      <c r="P12" s="9" t="s">
        <v>57</v>
      </c>
    </row>
    <row r="13" spans="1:16" x14ac:dyDescent="0.3">
      <c r="A13" s="1" t="s">
        <v>12</v>
      </c>
      <c r="B13" s="16">
        <v>9.74</v>
      </c>
      <c r="C13" s="12">
        <v>1045037</v>
      </c>
      <c r="D13" s="13">
        <v>2538757</v>
      </c>
      <c r="E13" s="13"/>
      <c r="F13" s="13">
        <v>2643703</v>
      </c>
      <c r="G13" s="13">
        <v>318642</v>
      </c>
      <c r="H13" s="2">
        <f>G13/F13</f>
        <v>0.12052866755456267</v>
      </c>
      <c r="I13" s="13">
        <v>74675</v>
      </c>
      <c r="J13" s="2">
        <f>I13/F13</f>
        <v>2.8246365041761499E-2</v>
      </c>
      <c r="K13" s="13"/>
      <c r="L13" s="2">
        <v>0.1216</v>
      </c>
      <c r="M13" s="14">
        <f>D13/G13</f>
        <v>7.9674273950075634</v>
      </c>
      <c r="N13" s="14">
        <v>15.13</v>
      </c>
      <c r="O13" s="13"/>
      <c r="P13" s="14">
        <v>1.49</v>
      </c>
    </row>
    <row r="14" spans="1:16" x14ac:dyDescent="0.3">
      <c r="A14" t="s">
        <v>187</v>
      </c>
      <c r="B14" s="16">
        <v>13.24</v>
      </c>
      <c r="C14" s="13">
        <v>702334</v>
      </c>
      <c r="D14" s="13">
        <v>996433</v>
      </c>
      <c r="E14" s="13"/>
      <c r="F14" s="13">
        <v>619572</v>
      </c>
      <c r="G14" s="13">
        <v>102157</v>
      </c>
      <c r="H14" s="2">
        <f>G14/F14</f>
        <v>0.16488317741925071</v>
      </c>
      <c r="I14" s="13">
        <v>48974</v>
      </c>
      <c r="J14" s="2">
        <f>I14/F14</f>
        <v>7.9044889052442655E-2</v>
      </c>
      <c r="K14" s="13"/>
      <c r="L14" s="2">
        <v>1.2699999999999999E-2</v>
      </c>
      <c r="M14" s="14">
        <f>D14/G14</f>
        <v>9.7539375666865702</v>
      </c>
      <c r="N14" s="14">
        <v>64.5</v>
      </c>
      <c r="O14" s="13"/>
      <c r="P14" s="14">
        <v>1.98</v>
      </c>
    </row>
    <row r="15" spans="1:16" x14ac:dyDescent="0.3">
      <c r="A15" t="s">
        <v>188</v>
      </c>
      <c r="B15" s="16">
        <v>3.79</v>
      </c>
      <c r="C15" s="13">
        <v>2246305</v>
      </c>
      <c r="D15" s="13">
        <v>4261815</v>
      </c>
      <c r="E15" s="13"/>
      <c r="F15" s="13">
        <v>3402671</v>
      </c>
      <c r="G15" s="13">
        <v>575189</v>
      </c>
      <c r="H15" s="2">
        <f>G15/F15</f>
        <v>0.16904043911386085</v>
      </c>
      <c r="I15" s="13">
        <v>224464</v>
      </c>
      <c r="J15" s="2">
        <f>I15/F15</f>
        <v>6.5967000629799349E-2</v>
      </c>
      <c r="K15" s="13"/>
      <c r="L15" s="2">
        <v>6.4299999999999996E-2</v>
      </c>
      <c r="M15" s="14">
        <f>D15/G15</f>
        <v>7.4094167308484691</v>
      </c>
      <c r="N15" s="14">
        <v>10.61</v>
      </c>
      <c r="O15" s="13"/>
      <c r="P15" s="14">
        <v>1.95</v>
      </c>
    </row>
    <row r="16" spans="1:16" x14ac:dyDescent="0.3">
      <c r="A16" t="s">
        <v>189</v>
      </c>
      <c r="B16" s="16">
        <v>2.2000000000000002</v>
      </c>
      <c r="C16" s="13">
        <v>1761960</v>
      </c>
      <c r="D16" s="13">
        <v>3910184</v>
      </c>
      <c r="E16" s="13"/>
      <c r="F16" s="13">
        <v>4562104</v>
      </c>
      <c r="G16" s="13">
        <v>727978</v>
      </c>
      <c r="H16" s="2">
        <f>G16/F16</f>
        <v>0.15957067177775869</v>
      </c>
      <c r="I16" s="13">
        <v>136808</v>
      </c>
      <c r="J16" s="2">
        <f>I16/F16</f>
        <v>2.9987917855445644E-2</v>
      </c>
      <c r="K16" s="13"/>
      <c r="L16" s="2">
        <v>0.39629999999999999</v>
      </c>
      <c r="M16" s="14">
        <f>D16/G16</f>
        <v>5.3712941874617091</v>
      </c>
      <c r="N16" s="14" t="s">
        <v>186</v>
      </c>
      <c r="O16" s="13"/>
      <c r="P16" s="14">
        <v>2.75</v>
      </c>
    </row>
    <row r="17" spans="1:17" x14ac:dyDescent="0.3">
      <c r="B17" s="16"/>
      <c r="C17" s="13"/>
      <c r="D17" s="13"/>
      <c r="E17" s="13"/>
      <c r="F17" s="13"/>
      <c r="H17" s="13"/>
      <c r="I17" s="2"/>
      <c r="J17" s="13"/>
      <c r="K17" s="2"/>
      <c r="L17" s="13"/>
      <c r="M17" s="13"/>
      <c r="N17" s="14"/>
      <c r="O17" s="14"/>
      <c r="P17" s="13"/>
      <c r="Q17" s="14"/>
    </row>
    <row r="19" spans="1:17" x14ac:dyDescent="0.3">
      <c r="A19" s="6" t="s">
        <v>173</v>
      </c>
    </row>
    <row r="20" spans="1:17" x14ac:dyDescent="0.3">
      <c r="A20" s="4" t="s">
        <v>1</v>
      </c>
      <c r="B20" s="4" t="s">
        <v>34</v>
      </c>
      <c r="C20" s="4" t="s">
        <v>176</v>
      </c>
      <c r="D20" s="4" t="s">
        <v>177</v>
      </c>
    </row>
    <row r="21" spans="1:17" x14ac:dyDescent="0.3">
      <c r="A21" s="54">
        <v>44926</v>
      </c>
      <c r="B21">
        <v>444.09725952148398</v>
      </c>
      <c r="D21">
        <v>100</v>
      </c>
    </row>
    <row r="22" spans="1:17" x14ac:dyDescent="0.3">
      <c r="A22" s="54">
        <v>44957</v>
      </c>
      <c r="B22">
        <v>454.09494018554688</v>
      </c>
      <c r="C22" s="66">
        <f>B22/B21-1</f>
        <v>2.2512367391853472E-2</v>
      </c>
      <c r="D22" s="67">
        <f>(1+C22)*D21</f>
        <v>102.25123673918534</v>
      </c>
    </row>
    <row r="23" spans="1:17" x14ac:dyDescent="0.3">
      <c r="A23" s="54">
        <v>44985</v>
      </c>
      <c r="B23">
        <v>562.369873046875</v>
      </c>
      <c r="C23" s="66">
        <f t="shared" ref="C23:C45" si="0">B23/B22-1</f>
        <v>0.23844117888009531</v>
      </c>
      <c r="D23" s="67">
        <f t="shared" ref="D23:D45" si="1">(1+C23)*D22</f>
        <v>126.63214216922441</v>
      </c>
    </row>
    <row r="24" spans="1:17" x14ac:dyDescent="0.3">
      <c r="A24" s="54">
        <v>45016</v>
      </c>
      <c r="B24">
        <v>714.8345947265625</v>
      </c>
      <c r="C24" s="66">
        <f t="shared" si="0"/>
        <v>0.27111111207584049</v>
      </c>
      <c r="D24" s="67">
        <f t="shared" si="1"/>
        <v>160.96352305726879</v>
      </c>
    </row>
    <row r="25" spans="1:17" x14ac:dyDescent="0.3">
      <c r="A25" s="54">
        <v>45044</v>
      </c>
      <c r="B25">
        <v>712.8350830078125</v>
      </c>
      <c r="C25" s="66">
        <f t="shared" si="0"/>
        <v>-2.7971669719130121E-3</v>
      </c>
      <c r="D25" s="67">
        <f t="shared" si="1"/>
        <v>160.51328120689024</v>
      </c>
    </row>
    <row r="26" spans="1:17" x14ac:dyDescent="0.3">
      <c r="A26" s="54">
        <v>45077</v>
      </c>
      <c r="B26">
        <v>733.330322265625</v>
      </c>
      <c r="C26" s="66">
        <f t="shared" si="0"/>
        <v>2.8751726375942033E-2</v>
      </c>
      <c r="D26" s="67">
        <f t="shared" si="1"/>
        <v>165.12831514785537</v>
      </c>
    </row>
    <row r="27" spans="1:17" x14ac:dyDescent="0.3">
      <c r="A27" s="54">
        <v>45107</v>
      </c>
      <c r="B27">
        <v>672.344482421875</v>
      </c>
      <c r="C27" s="66">
        <f t="shared" si="0"/>
        <v>-8.3162850344622563E-2</v>
      </c>
      <c r="D27" s="67">
        <f t="shared" si="1"/>
        <v>151.39577378755462</v>
      </c>
    </row>
    <row r="28" spans="1:17" x14ac:dyDescent="0.3">
      <c r="A28" s="54">
        <v>45138</v>
      </c>
      <c r="B28">
        <v>675.8436279296875</v>
      </c>
      <c r="C28" s="66">
        <f t="shared" si="0"/>
        <v>5.2043938773886911E-3</v>
      </c>
      <c r="D28" s="67">
        <f t="shared" si="1"/>
        <v>152.18369702571709</v>
      </c>
    </row>
    <row r="29" spans="1:17" x14ac:dyDescent="0.3">
      <c r="A29" s="54">
        <v>45169</v>
      </c>
      <c r="B29">
        <v>722.832763671875</v>
      </c>
      <c r="C29" s="66">
        <f t="shared" si="0"/>
        <v>6.952663870802378E-2</v>
      </c>
      <c r="D29" s="67">
        <f t="shared" si="1"/>
        <v>162.76451794607547</v>
      </c>
    </row>
    <row r="30" spans="1:17" x14ac:dyDescent="0.3">
      <c r="A30" s="54">
        <v>45198</v>
      </c>
      <c r="B30">
        <v>691.340087890625</v>
      </c>
      <c r="C30" s="66">
        <f t="shared" si="0"/>
        <v>-4.3568412174999183E-2</v>
      </c>
      <c r="D30" s="67">
        <f t="shared" si="1"/>
        <v>155.67312634073579</v>
      </c>
    </row>
    <row r="31" spans="1:17" x14ac:dyDescent="0.3">
      <c r="A31" s="54">
        <v>45230</v>
      </c>
      <c r="B31">
        <v>631.85382080078125</v>
      </c>
      <c r="C31" s="66">
        <f t="shared" si="0"/>
        <v>-8.6044868700359434E-2</v>
      </c>
      <c r="D31" s="67">
        <f t="shared" si="1"/>
        <v>142.2782526245727</v>
      </c>
    </row>
    <row r="32" spans="1:17" x14ac:dyDescent="0.3">
      <c r="A32" s="54">
        <v>45260</v>
      </c>
      <c r="B32">
        <v>685.84130859375</v>
      </c>
      <c r="C32" s="66">
        <f t="shared" si="0"/>
        <v>8.5443002820727809E-2</v>
      </c>
      <c r="D32" s="67">
        <f t="shared" si="1"/>
        <v>154.4349337649023</v>
      </c>
    </row>
    <row r="33" spans="1:4" x14ac:dyDescent="0.3">
      <c r="A33" s="54">
        <v>45289</v>
      </c>
      <c r="B33">
        <v>810.3125</v>
      </c>
      <c r="C33" s="66">
        <f t="shared" si="0"/>
        <v>0.18148686853153517</v>
      </c>
      <c r="D33" s="67">
        <f t="shared" si="1"/>
        <v>182.46284628576947</v>
      </c>
    </row>
    <row r="34" spans="1:4" x14ac:dyDescent="0.3">
      <c r="A34" s="54">
        <v>45322</v>
      </c>
      <c r="B34">
        <v>839.80572509765625</v>
      </c>
      <c r="C34" s="66">
        <f t="shared" si="0"/>
        <v>3.6397346823177745E-2</v>
      </c>
      <c r="D34" s="67">
        <f t="shared" si="1"/>
        <v>189.10400978437679</v>
      </c>
    </row>
    <row r="35" spans="1:4" x14ac:dyDescent="0.3">
      <c r="A35" s="54">
        <v>45351</v>
      </c>
      <c r="B35">
        <v>757.82470703125</v>
      </c>
      <c r="C35" s="66">
        <f t="shared" si="0"/>
        <v>-9.7619027373114342E-2</v>
      </c>
      <c r="D35" s="67">
        <f t="shared" si="1"/>
        <v>170.64386027687002</v>
      </c>
    </row>
    <row r="36" spans="1:4" x14ac:dyDescent="0.3">
      <c r="A36" s="54">
        <v>45379</v>
      </c>
      <c r="B36">
        <v>735.329833984375</v>
      </c>
      <c r="C36" s="66">
        <f t="shared" si="0"/>
        <v>-2.9683478036758415E-2</v>
      </c>
      <c r="D36" s="67">
        <f t="shared" si="1"/>
        <v>165.57855699823386</v>
      </c>
    </row>
    <row r="37" spans="1:4" x14ac:dyDescent="0.3">
      <c r="A37" s="54">
        <v>45412</v>
      </c>
      <c r="B37">
        <v>724.3323974609375</v>
      </c>
      <c r="C37" s="66">
        <f t="shared" si="0"/>
        <v>-1.4955787206195614E-2</v>
      </c>
      <c r="D37" s="67">
        <f t="shared" si="1"/>
        <v>163.10219933385935</v>
      </c>
    </row>
    <row r="38" spans="1:4" x14ac:dyDescent="0.3">
      <c r="A38" s="54">
        <v>45443</v>
      </c>
      <c r="B38">
        <v>765.82281494140625</v>
      </c>
      <c r="C38" s="66">
        <f t="shared" si="0"/>
        <v>5.728090808295816E-2</v>
      </c>
      <c r="D38" s="67">
        <f t="shared" si="1"/>
        <v>172.44484142203046</v>
      </c>
    </row>
    <row r="39" spans="1:4" x14ac:dyDescent="0.3">
      <c r="A39" s="54">
        <v>45471</v>
      </c>
      <c r="B39">
        <v>731.8306884765625</v>
      </c>
      <c r="C39" s="66">
        <f t="shared" si="0"/>
        <v>-4.4386411323413699E-2</v>
      </c>
      <c r="D39" s="67">
        <f t="shared" si="1"/>
        <v>164.79063376007136</v>
      </c>
    </row>
    <row r="40" spans="1:4" x14ac:dyDescent="0.3">
      <c r="A40" s="54">
        <v>45504</v>
      </c>
      <c r="B40">
        <v>746.32733154296875</v>
      </c>
      <c r="C40" s="66">
        <f t="shared" si="0"/>
        <v>1.9808738953792204E-2</v>
      </c>
      <c r="D40" s="67">
        <f t="shared" si="1"/>
        <v>168.05492840625459</v>
      </c>
    </row>
    <row r="41" spans="1:4" x14ac:dyDescent="0.3">
      <c r="A41" s="54">
        <v>45534</v>
      </c>
      <c r="B41">
        <v>758.824462890625</v>
      </c>
      <c r="C41" s="66">
        <f t="shared" si="0"/>
        <v>1.6744839455121507E-2</v>
      </c>
      <c r="D41" s="67">
        <f t="shared" si="1"/>
        <v>170.86898120205927</v>
      </c>
    </row>
    <row r="42" spans="1:4" x14ac:dyDescent="0.3">
      <c r="A42" s="54">
        <v>45565</v>
      </c>
      <c r="B42">
        <v>741.32843017578125</v>
      </c>
      <c r="C42" s="66">
        <f t="shared" si="0"/>
        <v>-2.3056758934991817E-2</v>
      </c>
      <c r="D42" s="67">
        <f t="shared" si="1"/>
        <v>166.92929629301574</v>
      </c>
    </row>
    <row r="43" spans="1:4" x14ac:dyDescent="0.3">
      <c r="A43" s="54">
        <v>45596</v>
      </c>
      <c r="B43">
        <v>613.96240234375</v>
      </c>
      <c r="C43" s="66">
        <f t="shared" si="0"/>
        <v>-0.17180782855155119</v>
      </c>
      <c r="D43" s="67">
        <f t="shared" si="1"/>
        <v>138.2495363752742</v>
      </c>
    </row>
    <row r="44" spans="1:4" x14ac:dyDescent="0.3">
      <c r="A44" s="54">
        <v>45625</v>
      </c>
      <c r="B44">
        <v>641.960693359375</v>
      </c>
      <c r="C44" s="66">
        <f t="shared" si="0"/>
        <v>4.5602614930073671E-2</v>
      </c>
      <c r="D44" s="67">
        <f t="shared" si="1"/>
        <v>144.55407674685705</v>
      </c>
    </row>
    <row r="45" spans="1:4" x14ac:dyDescent="0.3">
      <c r="A45" s="54">
        <v>45656</v>
      </c>
      <c r="B45">
        <v>598.96331787109375</v>
      </c>
      <c r="C45" s="66">
        <f t="shared" si="0"/>
        <v>-6.6978205882475939E-2</v>
      </c>
      <c r="D45" s="67">
        <f t="shared" si="1"/>
        <v>134.87210403335484</v>
      </c>
    </row>
    <row r="48" spans="1:4" x14ac:dyDescent="0.3">
      <c r="A48" s="68" t="s">
        <v>75</v>
      </c>
      <c r="C48" s="69">
        <f>STDEV(C22:C45)*SQRT(12)</f>
        <v>0.35412735997081973</v>
      </c>
    </row>
    <row r="49" spans="1:4" x14ac:dyDescent="0.3">
      <c r="A49" s="70" t="s">
        <v>76</v>
      </c>
      <c r="C49" s="69" cm="1">
        <f t="array" ref="C49">PRODUCT(1+C22:C45)-1</f>
        <v>0.34872104033354834</v>
      </c>
    </row>
    <row r="50" spans="1:4" x14ac:dyDescent="0.3">
      <c r="A50" s="71" t="s">
        <v>80</v>
      </c>
      <c r="C50" s="69">
        <f>(1+C49)^0.5-1</f>
        <v>0.16134449683698437</v>
      </c>
    </row>
    <row r="53" spans="1:4" x14ac:dyDescent="0.3">
      <c r="A53" s="6" t="s">
        <v>197</v>
      </c>
    </row>
    <row r="54" spans="1:4" x14ac:dyDescent="0.3">
      <c r="A54" t="s">
        <v>193</v>
      </c>
      <c r="B54" s="2">
        <v>3.6999999999999998E-2</v>
      </c>
    </row>
    <row r="55" spans="1:4" x14ac:dyDescent="0.3">
      <c r="A55" t="s">
        <v>194</v>
      </c>
      <c r="B55" s="2">
        <v>-0.14749999999999999</v>
      </c>
    </row>
    <row r="56" spans="1:4" x14ac:dyDescent="0.3">
      <c r="A56" t="s">
        <v>195</v>
      </c>
      <c r="B56">
        <v>2.91</v>
      </c>
    </row>
    <row r="57" spans="1:4" x14ac:dyDescent="0.3">
      <c r="A57" t="s">
        <v>196</v>
      </c>
      <c r="B57">
        <v>0.4</v>
      </c>
    </row>
    <row r="60" spans="1:4" x14ac:dyDescent="0.3">
      <c r="A60" s="6" t="s">
        <v>239</v>
      </c>
    </row>
    <row r="61" spans="1:4" x14ac:dyDescent="0.3">
      <c r="B61" t="s">
        <v>253</v>
      </c>
      <c r="C61" t="s">
        <v>219</v>
      </c>
      <c r="D61" t="s">
        <v>220</v>
      </c>
    </row>
    <row r="62" spans="1:4" x14ac:dyDescent="0.3">
      <c r="A62" t="s">
        <v>221</v>
      </c>
      <c r="B62" s="2">
        <v>9.7199999999999995E-2</v>
      </c>
      <c r="C62" s="2">
        <v>1.46E-2</v>
      </c>
      <c r="D62" s="2">
        <v>0.71730000000000005</v>
      </c>
    </row>
    <row r="63" spans="1:4" x14ac:dyDescent="0.3">
      <c r="A63" t="s">
        <v>222</v>
      </c>
      <c r="B63" s="2">
        <v>6.8000000000000005E-2</v>
      </c>
      <c r="C63" s="2">
        <v>1.24E-2</v>
      </c>
      <c r="D63" s="2">
        <v>0.14050000000000001</v>
      </c>
    </row>
    <row r="64" spans="1:4" x14ac:dyDescent="0.3">
      <c r="A64" t="s">
        <v>223</v>
      </c>
      <c r="B64" s="2">
        <v>2.4E-2</v>
      </c>
      <c r="C64" s="2">
        <v>-7.0000000000000001E-3</v>
      </c>
      <c r="D64" s="2">
        <v>6.4500000000000002E-2</v>
      </c>
    </row>
    <row r="65" spans="1:4" x14ac:dyDescent="0.3">
      <c r="A65" t="s">
        <v>224</v>
      </c>
      <c r="B65" s="2">
        <v>1.05</v>
      </c>
      <c r="C65" s="2">
        <v>9.69E-2</v>
      </c>
      <c r="D65" s="2">
        <v>0.55000000000000004</v>
      </c>
    </row>
    <row r="66" spans="1:4" x14ac:dyDescent="0.3">
      <c r="A66" t="s">
        <v>54</v>
      </c>
      <c r="B66" s="2">
        <v>0.12180000000000001</v>
      </c>
      <c r="C66" s="2">
        <v>-4.3400000000000001E-2</v>
      </c>
      <c r="D66" s="2">
        <v>0.122</v>
      </c>
    </row>
    <row r="67" spans="1:4" x14ac:dyDescent="0.3">
      <c r="A67" t="s">
        <v>252</v>
      </c>
      <c r="B67" s="2">
        <v>2.1</v>
      </c>
      <c r="C67" s="2">
        <v>0.2656</v>
      </c>
      <c r="D67" s="2">
        <v>3.1</v>
      </c>
    </row>
    <row r="68" spans="1:4" x14ac:dyDescent="0.3">
      <c r="C68" s="2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08DB4-3F38-4004-8C01-BA8AF9AA25E4}">
  <sheetPr>
    <tabColor theme="9" tint="0.79998168889431442"/>
  </sheetPr>
  <dimension ref="A1:Q66"/>
  <sheetViews>
    <sheetView topLeftCell="A28" workbookViewId="0">
      <selection activeCell="C48" sqref="C48"/>
    </sheetView>
  </sheetViews>
  <sheetFormatPr defaultRowHeight="14.4" x14ac:dyDescent="0.3"/>
  <cols>
    <col min="1" max="1" width="18.33203125" bestFit="1" customWidth="1"/>
    <col min="2" max="2" width="10" bestFit="1" customWidth="1"/>
    <col min="3" max="3" width="10.109375" bestFit="1" customWidth="1"/>
    <col min="4" max="4" width="14" bestFit="1" customWidth="1"/>
    <col min="5" max="10" width="12.77734375" customWidth="1"/>
    <col min="11" max="11" width="8.77734375" customWidth="1"/>
    <col min="12" max="12" width="5" bestFit="1" customWidth="1"/>
    <col min="16" max="16" width="5.77734375" customWidth="1"/>
  </cols>
  <sheetData>
    <row r="1" spans="1:17" x14ac:dyDescent="0.3">
      <c r="A1" s="6" t="s">
        <v>40</v>
      </c>
    </row>
    <row r="2" spans="1:17" x14ac:dyDescent="0.3">
      <c r="A2" s="3" t="s">
        <v>2</v>
      </c>
      <c r="B2" s="3" t="s">
        <v>63</v>
      </c>
      <c r="C2" s="3" t="s">
        <v>1</v>
      </c>
      <c r="D2" s="3" t="s">
        <v>64</v>
      </c>
    </row>
    <row r="3" spans="1:17" x14ac:dyDescent="0.3">
      <c r="A3" t="s">
        <v>14</v>
      </c>
      <c r="B3" t="s">
        <v>65</v>
      </c>
      <c r="C3" t="s">
        <v>25</v>
      </c>
      <c r="D3" t="s">
        <v>72</v>
      </c>
    </row>
    <row r="4" spans="1:17" x14ac:dyDescent="0.3">
      <c r="A4" t="s">
        <v>157</v>
      </c>
      <c r="B4" t="s">
        <v>67</v>
      </c>
      <c r="C4" t="s">
        <v>165</v>
      </c>
      <c r="D4" t="s">
        <v>73</v>
      </c>
    </row>
    <row r="5" spans="1:17" x14ac:dyDescent="0.3">
      <c r="A5" t="s">
        <v>160</v>
      </c>
      <c r="B5" t="s">
        <v>65</v>
      </c>
      <c r="C5" t="s">
        <v>164</v>
      </c>
      <c r="D5" t="s">
        <v>72</v>
      </c>
    </row>
    <row r="6" spans="1:17" x14ac:dyDescent="0.3">
      <c r="A6" t="s">
        <v>161</v>
      </c>
      <c r="B6" t="s">
        <v>67</v>
      </c>
      <c r="C6" t="s">
        <v>166</v>
      </c>
      <c r="D6" t="s">
        <v>73</v>
      </c>
    </row>
    <row r="9" spans="1:17" x14ac:dyDescent="0.3">
      <c r="A9" s="6" t="s">
        <v>41</v>
      </c>
    </row>
    <row r="10" spans="1:17" x14ac:dyDescent="0.3">
      <c r="A10" s="189" t="s">
        <v>42</v>
      </c>
      <c r="B10" s="189" t="s">
        <v>136</v>
      </c>
      <c r="C10" s="189" t="s">
        <v>137</v>
      </c>
      <c r="D10" s="189" t="s">
        <v>138</v>
      </c>
      <c r="E10" s="189" t="s">
        <v>257</v>
      </c>
      <c r="F10" s="189" t="s">
        <v>134</v>
      </c>
      <c r="G10" s="189" t="s">
        <v>133</v>
      </c>
      <c r="H10" s="189" t="s">
        <v>140</v>
      </c>
      <c r="I10" s="189" t="s">
        <v>44</v>
      </c>
    </row>
    <row r="11" spans="1:17" x14ac:dyDescent="0.3">
      <c r="A11" s="1" t="s">
        <v>14</v>
      </c>
      <c r="B11" s="16" t="s">
        <v>141</v>
      </c>
      <c r="C11" s="59">
        <v>2900</v>
      </c>
      <c r="D11" s="60">
        <v>0.89</v>
      </c>
      <c r="E11" s="60">
        <v>0.72</v>
      </c>
      <c r="F11" s="60">
        <v>1.1499999999999999</v>
      </c>
      <c r="G11" s="60">
        <v>7.54</v>
      </c>
      <c r="H11" s="2">
        <v>4.1200000000000001E-2</v>
      </c>
      <c r="I11" s="61" t="s">
        <v>158</v>
      </c>
      <c r="J11" s="13"/>
      <c r="K11" s="2"/>
      <c r="L11" s="13"/>
      <c r="M11" s="13"/>
      <c r="N11" s="14"/>
      <c r="O11" s="14"/>
      <c r="P11" s="13"/>
      <c r="Q11" s="14"/>
    </row>
    <row r="12" spans="1:17" x14ac:dyDescent="0.3">
      <c r="A12" t="s">
        <v>157</v>
      </c>
      <c r="B12" s="16" t="s">
        <v>142</v>
      </c>
      <c r="C12">
        <v>135</v>
      </c>
      <c r="D12">
        <v>0.8</v>
      </c>
      <c r="E12">
        <v>1.34</v>
      </c>
      <c r="F12">
        <v>1.78</v>
      </c>
      <c r="G12">
        <v>12.66</v>
      </c>
      <c r="H12" s="2">
        <v>3.5299999999999998E-2</v>
      </c>
      <c r="I12" s="61" t="s">
        <v>159</v>
      </c>
      <c r="J12" s="13"/>
      <c r="K12" s="2"/>
      <c r="L12" s="13"/>
      <c r="M12" s="13"/>
      <c r="N12" s="14"/>
      <c r="O12" s="14"/>
      <c r="P12" s="13"/>
      <c r="Q12" s="14"/>
    </row>
    <row r="13" spans="1:17" x14ac:dyDescent="0.3">
      <c r="A13" t="s">
        <v>160</v>
      </c>
      <c r="B13" s="16" t="s">
        <v>141</v>
      </c>
      <c r="C13">
        <v>759.5</v>
      </c>
      <c r="D13">
        <v>0.85</v>
      </c>
      <c r="E13">
        <v>0.46</v>
      </c>
      <c r="F13">
        <v>1.37</v>
      </c>
      <c r="G13">
        <v>8.01</v>
      </c>
      <c r="H13" s="2">
        <v>5.7000000000000002E-2</v>
      </c>
      <c r="I13" s="61" t="s">
        <v>162</v>
      </c>
      <c r="J13" s="13"/>
      <c r="K13" s="2"/>
      <c r="L13" s="13"/>
      <c r="M13" s="13"/>
      <c r="N13" s="14"/>
      <c r="O13" s="14"/>
      <c r="P13" s="13"/>
      <c r="Q13" s="14"/>
    </row>
    <row r="14" spans="1:17" x14ac:dyDescent="0.3">
      <c r="A14" t="s">
        <v>161</v>
      </c>
      <c r="B14" s="16" t="s">
        <v>152</v>
      </c>
      <c r="C14">
        <v>68</v>
      </c>
      <c r="D14">
        <v>0.82</v>
      </c>
      <c r="E14">
        <v>0.7</v>
      </c>
      <c r="F14">
        <v>1.22</v>
      </c>
      <c r="G14">
        <v>7.14</v>
      </c>
      <c r="H14" s="2">
        <v>5.57E-2</v>
      </c>
      <c r="I14" s="61" t="s">
        <v>163</v>
      </c>
      <c r="J14" s="13"/>
      <c r="K14" s="2"/>
      <c r="L14" s="13"/>
      <c r="M14" s="13"/>
      <c r="N14" s="14"/>
      <c r="O14" s="14"/>
      <c r="P14" s="13"/>
      <c r="Q14" s="14"/>
    </row>
    <row r="15" spans="1:17" x14ac:dyDescent="0.3">
      <c r="B15" s="16"/>
      <c r="C15" s="13"/>
      <c r="D15" s="13"/>
      <c r="E15" s="13"/>
      <c r="F15" s="13"/>
      <c r="H15" s="13"/>
      <c r="I15" s="2"/>
      <c r="J15" s="13"/>
      <c r="K15" s="2"/>
      <c r="L15" s="13"/>
      <c r="M15" s="13"/>
      <c r="N15" s="14"/>
      <c r="O15" s="14"/>
      <c r="P15" s="13"/>
      <c r="Q15" s="14"/>
    </row>
    <row r="17" spans="1:4" x14ac:dyDescent="0.3">
      <c r="A17" s="6" t="s">
        <v>173</v>
      </c>
    </row>
    <row r="18" spans="1:4" x14ac:dyDescent="0.3">
      <c r="A18" s="4" t="s">
        <v>1</v>
      </c>
      <c r="B18" s="4" t="s">
        <v>37</v>
      </c>
      <c r="C18" s="4" t="s">
        <v>176</v>
      </c>
      <c r="D18" s="4" t="s">
        <v>177</v>
      </c>
    </row>
    <row r="19" spans="1:4" x14ac:dyDescent="0.3">
      <c r="A19" s="54">
        <v>44926</v>
      </c>
      <c r="B19">
        <v>2324.14794921875</v>
      </c>
      <c r="D19">
        <v>100</v>
      </c>
    </row>
    <row r="20" spans="1:4" x14ac:dyDescent="0.3">
      <c r="A20" s="54">
        <v>44957</v>
      </c>
      <c r="B20">
        <v>2372.10986328125</v>
      </c>
      <c r="C20" s="66">
        <f>B20/B19-1</f>
        <v>2.0636342913807226E-2</v>
      </c>
      <c r="D20" s="67">
        <f>(1+C20)*D19</f>
        <v>102.06363429138072</v>
      </c>
    </row>
    <row r="21" spans="1:4" x14ac:dyDescent="0.3">
      <c r="A21" s="54">
        <v>44985</v>
      </c>
      <c r="B21">
        <v>2524.724365234375</v>
      </c>
      <c r="C21" s="66">
        <f t="shared" ref="C21:C43" si="0">B21/B20-1</f>
        <v>6.4337029374355925E-2</v>
      </c>
      <c r="D21" s="67">
        <f t="shared" ref="D21:D43" si="1">(1+C21)*D20</f>
        <v>108.63010532883881</v>
      </c>
    </row>
    <row r="22" spans="1:4" x14ac:dyDescent="0.3">
      <c r="A22" s="54">
        <v>45016</v>
      </c>
      <c r="B22">
        <v>2306.87744140625</v>
      </c>
      <c r="C22" s="66">
        <f t="shared" si="0"/>
        <v>-8.6285428551287402E-2</v>
      </c>
      <c r="D22" s="67">
        <f t="shared" si="1"/>
        <v>99.256910136968457</v>
      </c>
    </row>
    <row r="23" spans="1:4" x14ac:dyDescent="0.3">
      <c r="A23" s="54">
        <v>45044</v>
      </c>
      <c r="B23">
        <v>2450.27685546875</v>
      </c>
      <c r="C23" s="66">
        <f t="shared" si="0"/>
        <v>6.2161695930879279E-2</v>
      </c>
      <c r="D23" s="67">
        <f t="shared" si="1"/>
        <v>105.4268880039413</v>
      </c>
    </row>
    <row r="24" spans="1:4" x14ac:dyDescent="0.3">
      <c r="A24" s="54">
        <v>45077</v>
      </c>
      <c r="B24">
        <v>2219.152099609375</v>
      </c>
      <c r="C24" s="66">
        <f t="shared" si="0"/>
        <v>-9.4325975998805989E-2</v>
      </c>
      <c r="D24" s="67">
        <f t="shared" si="1"/>
        <v>95.48239389645272</v>
      </c>
    </row>
    <row r="25" spans="1:4" x14ac:dyDescent="0.3">
      <c r="A25" s="54">
        <v>45107</v>
      </c>
      <c r="B25">
        <v>2341.078125</v>
      </c>
      <c r="C25" s="66">
        <f t="shared" si="0"/>
        <v>5.4942617683612971E-2</v>
      </c>
      <c r="D25" s="67">
        <f t="shared" si="1"/>
        <v>100.72844655982166</v>
      </c>
    </row>
    <row r="26" spans="1:4" x14ac:dyDescent="0.3">
      <c r="A26" s="54">
        <v>45138</v>
      </c>
      <c r="B26">
        <v>2364.563720703125</v>
      </c>
      <c r="C26" s="66">
        <f t="shared" si="0"/>
        <v>1.0031957264615032E-2</v>
      </c>
      <c r="D26" s="67">
        <f t="shared" si="1"/>
        <v>101.73895003104086</v>
      </c>
    </row>
    <row r="27" spans="1:4" x14ac:dyDescent="0.3">
      <c r="A27" s="54">
        <v>45169</v>
      </c>
      <c r="B27">
        <v>2410.29541015625</v>
      </c>
      <c r="C27" s="66">
        <f t="shared" si="0"/>
        <v>1.9340434369654602E-2</v>
      </c>
      <c r="D27" s="67">
        <f t="shared" si="1"/>
        <v>103.70662551695378</v>
      </c>
    </row>
    <row r="28" spans="1:4" x14ac:dyDescent="0.3">
      <c r="A28" s="54">
        <v>45198</v>
      </c>
      <c r="B28">
        <v>2604.698486328125</v>
      </c>
      <c r="C28" s="66">
        <f t="shared" si="0"/>
        <v>8.0655290365122756E-2</v>
      </c>
      <c r="D28" s="67">
        <f t="shared" si="1"/>
        <v>112.07111351081073</v>
      </c>
    </row>
    <row r="29" spans="1:4" x14ac:dyDescent="0.3">
      <c r="A29" s="54">
        <v>45230</v>
      </c>
      <c r="B29">
        <v>2645.17822265625</v>
      </c>
      <c r="C29" s="66">
        <f t="shared" si="0"/>
        <v>1.5541044977221086E-2</v>
      </c>
      <c r="D29" s="67">
        <f t="shared" si="1"/>
        <v>113.81281572652949</v>
      </c>
    </row>
    <row r="30" spans="1:4" x14ac:dyDescent="0.3">
      <c r="A30" s="54">
        <v>45260</v>
      </c>
      <c r="B30">
        <v>2558.976806640625</v>
      </c>
      <c r="C30" s="66">
        <f t="shared" si="0"/>
        <v>-3.2588131596313685E-2</v>
      </c>
      <c r="D30" s="67">
        <f t="shared" si="1"/>
        <v>110.10386871028635</v>
      </c>
    </row>
    <row r="31" spans="1:4" x14ac:dyDescent="0.3">
      <c r="A31" s="54">
        <v>45289</v>
      </c>
      <c r="B31">
        <v>2570.47216796875</v>
      </c>
      <c r="C31" s="66">
        <f t="shared" si="0"/>
        <v>4.4921709717313796E-3</v>
      </c>
      <c r="D31" s="67">
        <f t="shared" si="1"/>
        <v>110.59847411318202</v>
      </c>
    </row>
    <row r="32" spans="1:4" x14ac:dyDescent="0.3">
      <c r="A32" s="54">
        <v>45322</v>
      </c>
      <c r="B32">
        <v>2446.4794921875</v>
      </c>
      <c r="C32" s="66">
        <f t="shared" si="0"/>
        <v>-4.8237315045209006E-2</v>
      </c>
      <c r="D32" s="67">
        <f t="shared" si="1"/>
        <v>105.26350067386507</v>
      </c>
    </row>
    <row r="33" spans="1:4" x14ac:dyDescent="0.3">
      <c r="A33" s="54">
        <v>45351</v>
      </c>
      <c r="B33">
        <v>2456.741943359375</v>
      </c>
      <c r="C33" s="66">
        <f t="shared" si="0"/>
        <v>4.1947832404263252E-3</v>
      </c>
      <c r="D33" s="67">
        <f t="shared" si="1"/>
        <v>105.7050582423204</v>
      </c>
    </row>
    <row r="34" spans="1:4" x14ac:dyDescent="0.3">
      <c r="A34" s="54">
        <v>45379</v>
      </c>
      <c r="B34">
        <v>2624.724365234375</v>
      </c>
      <c r="C34" s="66">
        <f t="shared" si="0"/>
        <v>6.8376095555766403E-2</v>
      </c>
      <c r="D34" s="67">
        <f t="shared" si="1"/>
        <v>112.93275740542516</v>
      </c>
    </row>
    <row r="35" spans="1:4" x14ac:dyDescent="0.3">
      <c r="A35" s="54">
        <v>45412</v>
      </c>
      <c r="B35">
        <v>2862.69921875</v>
      </c>
      <c r="C35" s="66">
        <f t="shared" si="0"/>
        <v>9.0666607384648268E-2</v>
      </c>
      <c r="D35" s="67">
        <f t="shared" si="1"/>
        <v>123.17198738196858</v>
      </c>
    </row>
    <row r="36" spans="1:4" x14ac:dyDescent="0.3">
      <c r="A36" s="54">
        <v>45443</v>
      </c>
      <c r="B36">
        <v>2811.204833984375</v>
      </c>
      <c r="C36" s="66">
        <f t="shared" si="0"/>
        <v>-1.7988052823834533E-2</v>
      </c>
      <c r="D36" s="67">
        <f t="shared" si="1"/>
        <v>120.95636316652505</v>
      </c>
    </row>
    <row r="37" spans="1:4" x14ac:dyDescent="0.3">
      <c r="A37" s="54">
        <v>45471</v>
      </c>
      <c r="B37">
        <v>2833.702392578125</v>
      </c>
      <c r="C37" s="66">
        <f t="shared" si="0"/>
        <v>8.0028172695847388E-3</v>
      </c>
      <c r="D37" s="67">
        <f t="shared" si="1"/>
        <v>121.92435483854028</v>
      </c>
    </row>
    <row r="38" spans="1:4" x14ac:dyDescent="0.3">
      <c r="A38" s="54">
        <v>45504</v>
      </c>
      <c r="B38">
        <v>2839.70166015625</v>
      </c>
      <c r="C38" s="66">
        <f t="shared" si="0"/>
        <v>2.1171127899097808E-3</v>
      </c>
      <c r="D38" s="67">
        <f t="shared" si="1"/>
        <v>122.18248244957046</v>
      </c>
    </row>
    <row r="39" spans="1:4" x14ac:dyDescent="0.3">
      <c r="A39" s="54">
        <v>45534</v>
      </c>
      <c r="B39">
        <v>2680.718505859375</v>
      </c>
      <c r="C39" s="66">
        <f t="shared" si="0"/>
        <v>-5.598586517998061E-2</v>
      </c>
      <c r="D39" s="67">
        <f t="shared" si="1"/>
        <v>115.34199045979346</v>
      </c>
    </row>
    <row r="40" spans="1:4" x14ac:dyDescent="0.3">
      <c r="A40" s="54">
        <v>45565</v>
      </c>
      <c r="B40">
        <v>2424.745361328125</v>
      </c>
      <c r="C40" s="66">
        <f t="shared" si="0"/>
        <v>-9.5486767436326225E-2</v>
      </c>
      <c r="D40" s="67">
        <f t="shared" si="1"/>
        <v>104.3283566411162</v>
      </c>
    </row>
    <row r="41" spans="1:4" x14ac:dyDescent="0.3">
      <c r="A41" s="54">
        <v>45596</v>
      </c>
      <c r="B41">
        <v>2578.229248046875</v>
      </c>
      <c r="C41" s="66">
        <f t="shared" si="0"/>
        <v>6.3298971168948226E-2</v>
      </c>
      <c r="D41" s="67">
        <f t="shared" si="1"/>
        <v>110.93223428024596</v>
      </c>
    </row>
    <row r="42" spans="1:4" x14ac:dyDescent="0.3">
      <c r="A42" s="54">
        <v>45625</v>
      </c>
      <c r="B42">
        <v>2531.234130859375</v>
      </c>
      <c r="C42" s="66">
        <f t="shared" si="0"/>
        <v>-1.8227672043942933E-2</v>
      </c>
      <c r="D42" s="67">
        <f t="shared" si="1"/>
        <v>108.91019789468379</v>
      </c>
    </row>
    <row r="43" spans="1:4" x14ac:dyDescent="0.3">
      <c r="A43" s="54">
        <v>45656</v>
      </c>
      <c r="B43">
        <v>2441.74365234375</v>
      </c>
      <c r="C43" s="66">
        <f t="shared" si="0"/>
        <v>-3.5354484764806071E-2</v>
      </c>
      <c r="D43" s="67">
        <f t="shared" si="1"/>
        <v>105.05973396248417</v>
      </c>
    </row>
    <row r="46" spans="1:4" x14ac:dyDescent="0.3">
      <c r="A46" s="68" t="s">
        <v>75</v>
      </c>
      <c r="C46" s="69">
        <f>STDEV(C20:C43)*SQRT(12)</f>
        <v>0.19010921627214139</v>
      </c>
    </row>
    <row r="47" spans="1:4" x14ac:dyDescent="0.3">
      <c r="A47" s="70" t="s">
        <v>76</v>
      </c>
      <c r="C47" s="69" cm="1">
        <f t="array" ref="C47">PRODUCT(1+C20:C43)-1</f>
        <v>5.0597339624841586E-2</v>
      </c>
    </row>
    <row r="48" spans="1:4" x14ac:dyDescent="0.3">
      <c r="A48" s="71" t="s">
        <v>80</v>
      </c>
      <c r="C48" s="69">
        <f>(1+C47)^0.5-1</f>
        <v>2.4986507045259287E-2</v>
      </c>
    </row>
    <row r="51" spans="1:4" x14ac:dyDescent="0.3">
      <c r="A51" s="6" t="s">
        <v>201</v>
      </c>
    </row>
    <row r="52" spans="1:4" x14ac:dyDescent="0.3">
      <c r="A52" t="s">
        <v>193</v>
      </c>
      <c r="B52" s="2">
        <v>-6.9699999999999998E-2</v>
      </c>
    </row>
    <row r="53" spans="1:4" x14ac:dyDescent="0.3">
      <c r="A53" t="s">
        <v>194</v>
      </c>
      <c r="B53" s="2">
        <v>-3.1099999999999999E-2</v>
      </c>
    </row>
    <row r="54" spans="1:4" x14ac:dyDescent="0.3">
      <c r="A54" t="s">
        <v>195</v>
      </c>
      <c r="B54">
        <v>0.36</v>
      </c>
    </row>
    <row r="55" spans="1:4" x14ac:dyDescent="0.3">
      <c r="A55" t="s">
        <v>196</v>
      </c>
      <c r="B55">
        <v>1.32</v>
      </c>
    </row>
    <row r="59" spans="1:4" x14ac:dyDescent="0.3">
      <c r="A59" s="6" t="s">
        <v>239</v>
      </c>
    </row>
    <row r="60" spans="1:4" x14ac:dyDescent="0.3">
      <c r="B60" t="s">
        <v>25</v>
      </c>
      <c r="C60" t="s">
        <v>219</v>
      </c>
      <c r="D60" t="s">
        <v>220</v>
      </c>
    </row>
    <row r="61" spans="1:4" x14ac:dyDescent="0.3">
      <c r="A61" t="s">
        <v>221</v>
      </c>
      <c r="B61" s="2">
        <v>0.17630000000000001</v>
      </c>
      <c r="C61" s="2">
        <v>1.2999999999999999E-3</v>
      </c>
      <c r="D61" s="2">
        <v>0.51</v>
      </c>
    </row>
    <row r="62" spans="1:4" x14ac:dyDescent="0.3">
      <c r="A62" t="s">
        <v>222</v>
      </c>
      <c r="B62" s="2">
        <v>0.1202</v>
      </c>
      <c r="C62" s="2">
        <v>-2.8E-3</v>
      </c>
      <c r="D62" s="2">
        <v>0.23230000000000001</v>
      </c>
    </row>
    <row r="63" spans="1:4" x14ac:dyDescent="0.3">
      <c r="A63" t="s">
        <v>223</v>
      </c>
      <c r="B63" s="2">
        <v>5.8099999999999999E-2</v>
      </c>
      <c r="C63" s="2">
        <v>-3.8999999999999998E-3</v>
      </c>
      <c r="D63" s="2">
        <v>8.3199999999999996E-2</v>
      </c>
    </row>
    <row r="64" spans="1:4" x14ac:dyDescent="0.3">
      <c r="A64" t="s">
        <v>224</v>
      </c>
      <c r="B64">
        <v>0.72</v>
      </c>
      <c r="C64" s="2">
        <v>-3.9399999999999998E-2</v>
      </c>
      <c r="D64">
        <v>0.49</v>
      </c>
    </row>
    <row r="65" spans="1:4" x14ac:dyDescent="0.3">
      <c r="A65" t="s">
        <v>54</v>
      </c>
      <c r="B65" s="2">
        <v>8.9700000000000002E-2</v>
      </c>
      <c r="C65" s="2">
        <v>-1.34E-2</v>
      </c>
      <c r="D65" s="2">
        <v>0.10879999999999999</v>
      </c>
    </row>
    <row r="66" spans="1:4" x14ac:dyDescent="0.3">
      <c r="A66" t="s">
        <v>252</v>
      </c>
      <c r="B66">
        <v>8.8000000000000007</v>
      </c>
      <c r="C66" s="2">
        <v>-0.1167</v>
      </c>
      <c r="D66">
        <v>7.5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9407-DCE5-4DE1-8418-49D4E711D7AD}">
  <sheetPr>
    <tabColor theme="9" tint="0.79998168889431442"/>
  </sheetPr>
  <dimension ref="A1:Q65"/>
  <sheetViews>
    <sheetView tabSelected="1" topLeftCell="A19" workbookViewId="0">
      <selection activeCell="F42" sqref="F42"/>
    </sheetView>
  </sheetViews>
  <sheetFormatPr defaultRowHeight="14.4" x14ac:dyDescent="0.3"/>
  <cols>
    <col min="1" max="1" width="27.21875" bestFit="1" customWidth="1"/>
    <col min="2" max="2" width="12.44140625" bestFit="1" customWidth="1"/>
    <col min="3" max="4" width="12.77734375" customWidth="1"/>
    <col min="5" max="5" width="5.77734375" customWidth="1"/>
    <col min="6" max="6" width="12.77734375" customWidth="1"/>
    <col min="7" max="7" width="8.77734375" customWidth="1"/>
    <col min="8" max="8" width="12.77734375" customWidth="1"/>
    <col min="9" max="9" width="9.109375" bestFit="1" customWidth="1"/>
    <col min="10" max="10" width="12.77734375" customWidth="1"/>
    <col min="11" max="11" width="8.77734375" customWidth="1"/>
    <col min="12" max="12" width="5" bestFit="1" customWidth="1"/>
    <col min="16" max="16" width="5.77734375" customWidth="1"/>
  </cols>
  <sheetData>
    <row r="1" spans="1:17" x14ac:dyDescent="0.3">
      <c r="A1" s="6" t="s">
        <v>40</v>
      </c>
    </row>
    <row r="2" spans="1:17" x14ac:dyDescent="0.3">
      <c r="A2" s="3" t="s">
        <v>2</v>
      </c>
      <c r="B2" s="3" t="s">
        <v>63</v>
      </c>
      <c r="C2" s="3" t="s">
        <v>1</v>
      </c>
      <c r="D2" s="3" t="s">
        <v>64</v>
      </c>
    </row>
    <row r="3" spans="1:17" x14ac:dyDescent="0.3">
      <c r="A3" t="s">
        <v>13</v>
      </c>
      <c r="B3" t="s">
        <v>65</v>
      </c>
      <c r="C3" t="s">
        <v>26</v>
      </c>
      <c r="D3" t="s">
        <v>72</v>
      </c>
    </row>
    <row r="4" spans="1:17" x14ac:dyDescent="0.3">
      <c r="A4" t="s">
        <v>167</v>
      </c>
      <c r="B4" t="s">
        <v>67</v>
      </c>
      <c r="C4" t="s">
        <v>172</v>
      </c>
      <c r="D4" t="s">
        <v>73</v>
      </c>
    </row>
    <row r="5" spans="1:17" x14ac:dyDescent="0.3">
      <c r="A5" t="s">
        <v>168</v>
      </c>
      <c r="B5" t="s">
        <v>67</v>
      </c>
      <c r="C5" t="s">
        <v>171</v>
      </c>
      <c r="D5" t="s">
        <v>73</v>
      </c>
    </row>
    <row r="6" spans="1:17" x14ac:dyDescent="0.3">
      <c r="A6" t="s">
        <v>169</v>
      </c>
      <c r="B6" t="s">
        <v>67</v>
      </c>
      <c r="C6" t="s">
        <v>170</v>
      </c>
      <c r="D6" t="s">
        <v>73</v>
      </c>
    </row>
    <row r="9" spans="1:17" x14ac:dyDescent="0.3">
      <c r="A9" s="6" t="s">
        <v>41</v>
      </c>
    </row>
    <row r="10" spans="1:17" x14ac:dyDescent="0.3">
      <c r="A10" s="3" t="s">
        <v>42</v>
      </c>
      <c r="B10" s="3" t="s">
        <v>136</v>
      </c>
      <c r="C10" s="3" t="s">
        <v>137</v>
      </c>
      <c r="D10" s="3" t="s">
        <v>138</v>
      </c>
      <c r="E10" s="3" t="s">
        <v>139</v>
      </c>
      <c r="F10" s="3" t="s">
        <v>134</v>
      </c>
      <c r="G10" s="3" t="s">
        <v>133</v>
      </c>
      <c r="H10" s="3" t="s">
        <v>140</v>
      </c>
      <c r="I10" s="3" t="s">
        <v>44</v>
      </c>
    </row>
    <row r="11" spans="1:17" x14ac:dyDescent="0.3">
      <c r="A11" s="1" t="s">
        <v>13</v>
      </c>
      <c r="B11" s="16" t="s">
        <v>141</v>
      </c>
      <c r="C11" s="59">
        <v>2900</v>
      </c>
      <c r="D11" s="60">
        <v>0.89</v>
      </c>
      <c r="E11" s="60">
        <v>0.72</v>
      </c>
      <c r="F11" s="60">
        <v>1.1499999999999999</v>
      </c>
      <c r="G11" s="60">
        <v>7.54</v>
      </c>
      <c r="H11" s="2">
        <v>4.1200000000000001E-2</v>
      </c>
      <c r="I11" s="61" t="s">
        <v>158</v>
      </c>
      <c r="J11" s="13"/>
      <c r="K11" s="2"/>
      <c r="L11" s="13"/>
      <c r="M11" s="13"/>
      <c r="N11" s="14"/>
      <c r="O11" s="14"/>
      <c r="P11" s="13"/>
      <c r="Q11" s="14"/>
    </row>
    <row r="12" spans="1:17" x14ac:dyDescent="0.3">
      <c r="A12" t="s">
        <v>167</v>
      </c>
      <c r="B12" s="16" t="s">
        <v>142</v>
      </c>
      <c r="C12">
        <v>135</v>
      </c>
      <c r="D12">
        <v>0.8</v>
      </c>
      <c r="E12">
        <v>1.34</v>
      </c>
      <c r="F12">
        <v>1.78</v>
      </c>
      <c r="G12">
        <v>12.66</v>
      </c>
      <c r="H12" s="2">
        <v>3.5299999999999998E-2</v>
      </c>
      <c r="I12" s="61" t="s">
        <v>159</v>
      </c>
      <c r="J12" s="13"/>
      <c r="K12" s="2"/>
      <c r="L12" s="13"/>
      <c r="M12" s="13"/>
      <c r="N12" s="14"/>
      <c r="O12" s="14"/>
      <c r="P12" s="13"/>
      <c r="Q12" s="14"/>
    </row>
    <row r="13" spans="1:17" x14ac:dyDescent="0.3">
      <c r="A13" t="s">
        <v>168</v>
      </c>
      <c r="B13" s="16" t="s">
        <v>142</v>
      </c>
      <c r="C13">
        <v>759.5</v>
      </c>
      <c r="D13">
        <v>0.85</v>
      </c>
      <c r="E13">
        <v>0.46</v>
      </c>
      <c r="F13">
        <v>1.37</v>
      </c>
      <c r="G13">
        <v>8.01</v>
      </c>
      <c r="H13" s="2">
        <v>5.7000000000000002E-2</v>
      </c>
      <c r="I13" s="61" t="s">
        <v>162</v>
      </c>
      <c r="J13" s="13"/>
      <c r="K13" s="2"/>
      <c r="L13" s="13"/>
      <c r="M13" s="13"/>
      <c r="N13" s="14"/>
      <c r="O13" s="14"/>
      <c r="P13" s="13"/>
      <c r="Q13" s="14"/>
    </row>
    <row r="14" spans="1:17" x14ac:dyDescent="0.3">
      <c r="A14" t="s">
        <v>169</v>
      </c>
      <c r="B14" s="16" t="s">
        <v>142</v>
      </c>
      <c r="C14">
        <v>68</v>
      </c>
      <c r="D14">
        <v>0.82</v>
      </c>
      <c r="E14">
        <v>0.7</v>
      </c>
      <c r="F14">
        <v>1.22</v>
      </c>
      <c r="G14">
        <v>7.14</v>
      </c>
      <c r="H14" s="2">
        <v>5.57E-2</v>
      </c>
      <c r="I14" s="61" t="s">
        <v>163</v>
      </c>
      <c r="J14" s="13"/>
      <c r="K14" s="2"/>
      <c r="L14" s="13"/>
      <c r="M14" s="13"/>
      <c r="N14" s="14"/>
      <c r="O14" s="14"/>
      <c r="P14" s="13"/>
      <c r="Q14" s="14"/>
    </row>
    <row r="15" spans="1:17" x14ac:dyDescent="0.3">
      <c r="B15" s="16"/>
      <c r="C15" s="13"/>
      <c r="D15" s="13"/>
      <c r="E15" s="13"/>
      <c r="F15" s="13"/>
      <c r="H15" s="13"/>
      <c r="I15" s="2"/>
      <c r="J15" s="13"/>
      <c r="K15" s="2"/>
      <c r="L15" s="13"/>
      <c r="M15" s="13"/>
      <c r="N15" s="14"/>
      <c r="O15" s="14"/>
      <c r="P15" s="13"/>
      <c r="Q15" s="14"/>
    </row>
    <row r="16" spans="1:17" x14ac:dyDescent="0.3">
      <c r="B16" s="16"/>
      <c r="C16" s="13"/>
      <c r="D16" s="13"/>
      <c r="E16" s="13"/>
      <c r="F16" s="13"/>
      <c r="H16" s="13"/>
      <c r="I16" s="2"/>
      <c r="J16" s="13"/>
      <c r="K16" s="2"/>
      <c r="L16" s="13"/>
      <c r="M16" s="13"/>
      <c r="N16" s="14"/>
      <c r="O16" s="14"/>
      <c r="P16" s="13"/>
      <c r="Q16" s="14"/>
    </row>
    <row r="17" spans="1:17" x14ac:dyDescent="0.3">
      <c r="A17" s="6" t="s">
        <v>173</v>
      </c>
      <c r="B17" s="16"/>
      <c r="C17" s="13"/>
      <c r="D17" s="13"/>
      <c r="E17" s="13"/>
      <c r="F17" s="13"/>
      <c r="H17" s="13"/>
      <c r="I17" s="2"/>
      <c r="J17" s="13"/>
      <c r="K17" s="2"/>
      <c r="L17" s="13"/>
      <c r="M17" s="13"/>
      <c r="N17" s="14"/>
      <c r="O17" s="14"/>
      <c r="P17" s="13"/>
      <c r="Q17" s="14"/>
    </row>
    <row r="18" spans="1:17" x14ac:dyDescent="0.3">
      <c r="A18" s="4" t="s">
        <v>1</v>
      </c>
      <c r="B18" s="4" t="s">
        <v>30</v>
      </c>
      <c r="C18" s="4" t="s">
        <v>176</v>
      </c>
      <c r="D18" s="4" t="s">
        <v>177</v>
      </c>
    </row>
    <row r="19" spans="1:17" x14ac:dyDescent="0.3">
      <c r="A19" s="54">
        <v>44926</v>
      </c>
      <c r="B19" s="64">
        <v>11211.6640625</v>
      </c>
      <c r="D19">
        <v>100</v>
      </c>
    </row>
    <row r="20" spans="1:17" x14ac:dyDescent="0.3">
      <c r="A20" s="54">
        <v>44957</v>
      </c>
      <c r="B20" s="64">
        <v>10584.01953125</v>
      </c>
      <c r="C20" s="66">
        <f>B20/B19-1</f>
        <v>-5.5981389359435196E-2</v>
      </c>
      <c r="D20" s="67">
        <f>(1+C20)*D19</f>
        <v>94.401861064056476</v>
      </c>
    </row>
    <row r="21" spans="1:17" x14ac:dyDescent="0.3">
      <c r="A21" s="54">
        <v>44985</v>
      </c>
      <c r="B21" s="64">
        <v>10875.3955078125</v>
      </c>
      <c r="C21" s="66">
        <f t="shared" ref="C21:C43" si="0">B21/B20-1</f>
        <v>2.7529803370278438E-2</v>
      </c>
      <c r="D21" s="67">
        <f t="shared" ref="D21:D43" si="1">(1+C21)*D20</f>
        <v>97.000725736938293</v>
      </c>
    </row>
    <row r="22" spans="1:17" x14ac:dyDescent="0.3">
      <c r="A22" s="54">
        <v>45016</v>
      </c>
      <c r="B22" s="64">
        <v>11227.24609375</v>
      </c>
      <c r="C22" s="66">
        <f t="shared" si="0"/>
        <v>3.2352900240248061E-2</v>
      </c>
      <c r="D22" s="67">
        <f t="shared" si="1"/>
        <v>100.13898053993712</v>
      </c>
    </row>
    <row r="23" spans="1:17" x14ac:dyDescent="0.3">
      <c r="A23" s="54">
        <v>45044</v>
      </c>
      <c r="B23" s="64">
        <v>11741.029296875</v>
      </c>
      <c r="C23" s="66">
        <f t="shared" si="0"/>
        <v>4.5762175232892943E-2</v>
      </c>
      <c r="D23" s="67">
        <f t="shared" si="1"/>
        <v>104.72155811504898</v>
      </c>
    </row>
    <row r="24" spans="1:17" x14ac:dyDescent="0.3">
      <c r="A24" s="54">
        <v>45077</v>
      </c>
      <c r="B24" s="64">
        <v>11655.0654296875</v>
      </c>
      <c r="C24" s="66">
        <f t="shared" si="0"/>
        <v>-7.3216636304944682E-3</v>
      </c>
      <c r="D24" s="67">
        <f t="shared" si="1"/>
        <v>103.95482209166931</v>
      </c>
    </row>
    <row r="25" spans="1:17" x14ac:dyDescent="0.3">
      <c r="A25" s="54">
        <v>45107</v>
      </c>
      <c r="B25" s="64">
        <v>11271.2275390625</v>
      </c>
      <c r="C25" s="66">
        <f t="shared" si="0"/>
        <v>-3.2933139066495309E-2</v>
      </c>
      <c r="D25" s="67">
        <f t="shared" si="1"/>
        <v>100.53126347909159</v>
      </c>
    </row>
    <row r="26" spans="1:17" x14ac:dyDescent="0.3">
      <c r="A26" s="54">
        <v>45138</v>
      </c>
      <c r="B26" s="64">
        <v>11181.265625</v>
      </c>
      <c r="C26" s="66">
        <f t="shared" si="0"/>
        <v>-7.9815542495900171E-3</v>
      </c>
      <c r="D26" s="67">
        <f t="shared" si="1"/>
        <v>99.728867745853393</v>
      </c>
    </row>
    <row r="27" spans="1:17" x14ac:dyDescent="0.3">
      <c r="A27" s="54">
        <v>45169</v>
      </c>
      <c r="B27" s="64">
        <v>10658.1708984375</v>
      </c>
      <c r="C27" s="66">
        <f t="shared" si="0"/>
        <v>-4.678314102411818E-2</v>
      </c>
      <c r="D27" s="67">
        <f t="shared" si="1"/>
        <v>95.063238061923499</v>
      </c>
    </row>
    <row r="28" spans="1:17" x14ac:dyDescent="0.3">
      <c r="A28" s="54">
        <v>45198</v>
      </c>
      <c r="B28" s="64">
        <v>11098.013671875</v>
      </c>
      <c r="C28" s="66">
        <f t="shared" si="0"/>
        <v>4.1268129177960633E-2</v>
      </c>
      <c r="D28" s="67">
        <f t="shared" si="1"/>
        <v>98.986320050338179</v>
      </c>
    </row>
    <row r="29" spans="1:17" x14ac:dyDescent="0.3">
      <c r="A29" s="54">
        <v>45230</v>
      </c>
      <c r="B29" s="64">
        <v>10246.3193359375</v>
      </c>
      <c r="C29" s="66">
        <f t="shared" si="0"/>
        <v>-7.6742952488506599E-2</v>
      </c>
      <c r="D29" s="67">
        <f t="shared" si="1"/>
        <v>91.389817593702972</v>
      </c>
    </row>
    <row r="30" spans="1:17" x14ac:dyDescent="0.3">
      <c r="A30" s="54">
        <v>45260</v>
      </c>
      <c r="B30" s="64">
        <v>10122.3642578125</v>
      </c>
      <c r="C30" s="66">
        <f t="shared" si="0"/>
        <v>-1.2097522443034303E-2</v>
      </c>
      <c r="D30" s="67">
        <f t="shared" si="1"/>
        <v>90.284227224298334</v>
      </c>
    </row>
    <row r="31" spans="1:17" x14ac:dyDescent="0.3">
      <c r="A31" s="54">
        <v>45289</v>
      </c>
      <c r="B31" s="64">
        <v>10596.193359375</v>
      </c>
      <c r="C31" s="66">
        <f t="shared" si="0"/>
        <v>4.681012157775255E-2</v>
      </c>
      <c r="D31" s="67">
        <f t="shared" si="1"/>
        <v>94.51044287722118</v>
      </c>
    </row>
    <row r="32" spans="1:17" x14ac:dyDescent="0.3">
      <c r="A32" s="54">
        <v>45322</v>
      </c>
      <c r="B32" s="64">
        <v>10496.2294921875</v>
      </c>
      <c r="C32" s="66">
        <f t="shared" si="0"/>
        <v>-9.4339413973657527E-3</v>
      </c>
      <c r="D32" s="67">
        <f t="shared" si="1"/>
        <v>93.618836897678392</v>
      </c>
    </row>
    <row r="33" spans="1:4" x14ac:dyDescent="0.3">
      <c r="A33" s="54">
        <v>45351</v>
      </c>
      <c r="B33" s="64">
        <v>9980.95703125</v>
      </c>
      <c r="C33" s="66">
        <f t="shared" si="0"/>
        <v>-4.9091196159632866E-2</v>
      </c>
      <c r="D33" s="67">
        <f t="shared" si="1"/>
        <v>89.022976211297788</v>
      </c>
    </row>
    <row r="34" spans="1:4" x14ac:dyDescent="0.3">
      <c r="A34" s="54">
        <v>45379</v>
      </c>
      <c r="B34" s="64">
        <v>10675.814453125</v>
      </c>
      <c r="C34" s="66">
        <f t="shared" si="0"/>
        <v>6.961831612934799E-2</v>
      </c>
      <c r="D34" s="67">
        <f t="shared" si="1"/>
        <v>95.220605911951338</v>
      </c>
    </row>
    <row r="35" spans="1:4" x14ac:dyDescent="0.3">
      <c r="A35" s="54">
        <v>45412</v>
      </c>
      <c r="B35" s="64">
        <v>12059.53125</v>
      </c>
      <c r="C35" s="66">
        <f t="shared" si="0"/>
        <v>0.12961229355854553</v>
      </c>
      <c r="D35" s="67">
        <f t="shared" si="1"/>
        <v>107.56236703823375</v>
      </c>
    </row>
    <row r="36" spans="1:4" x14ac:dyDescent="0.3">
      <c r="A36" s="54">
        <v>45443</v>
      </c>
      <c r="B36" s="64">
        <v>12187.505859375</v>
      </c>
      <c r="C36" s="66">
        <f t="shared" si="0"/>
        <v>1.0611905779919883E-2</v>
      </c>
      <c r="D36" s="67">
        <f t="shared" si="1"/>
        <v>108.70380874270865</v>
      </c>
    </row>
    <row r="37" spans="1:4" x14ac:dyDescent="0.3">
      <c r="A37" s="54">
        <v>45471</v>
      </c>
      <c r="B37" s="64">
        <v>12353.470703125</v>
      </c>
      <c r="C37" s="66">
        <f t="shared" si="0"/>
        <v>1.361762165819469E-2</v>
      </c>
      <c r="D37" s="67">
        <f t="shared" si="1"/>
        <v>110.18409608297161</v>
      </c>
    </row>
    <row r="38" spans="1:4" x14ac:dyDescent="0.3">
      <c r="A38" s="54">
        <v>45504</v>
      </c>
      <c r="B38" s="64">
        <v>12365.4677734375</v>
      </c>
      <c r="C38" s="66">
        <f t="shared" si="0"/>
        <v>9.7114977651302503E-4</v>
      </c>
      <c r="D38" s="67">
        <f t="shared" si="1"/>
        <v>110.29110134325788</v>
      </c>
    </row>
    <row r="39" spans="1:4" x14ac:dyDescent="0.3">
      <c r="A39" s="54">
        <v>45534</v>
      </c>
      <c r="B39" s="64">
        <v>13272.0947265625</v>
      </c>
      <c r="C39" s="66">
        <f t="shared" si="0"/>
        <v>7.3319260519407292E-2</v>
      </c>
      <c r="D39" s="67">
        <f t="shared" si="1"/>
        <v>118.37756333561656</v>
      </c>
    </row>
    <row r="40" spans="1:4" x14ac:dyDescent="0.3">
      <c r="A40" s="54">
        <v>45565</v>
      </c>
      <c r="B40" s="64">
        <v>11586.3369140625</v>
      </c>
      <c r="C40" s="66">
        <f t="shared" si="0"/>
        <v>-0.12701520349505635</v>
      </c>
      <c r="D40" s="67">
        <f t="shared" si="1"/>
        <v>103.34181303929429</v>
      </c>
    </row>
    <row r="41" spans="1:4" x14ac:dyDescent="0.3">
      <c r="A41" s="54">
        <v>45596</v>
      </c>
      <c r="B41" s="64">
        <v>11040.4150390625</v>
      </c>
      <c r="C41" s="66">
        <f t="shared" si="0"/>
        <v>-4.7117728325110853E-2</v>
      </c>
      <c r="D41" s="67">
        <f t="shared" si="1"/>
        <v>98.472581567884433</v>
      </c>
    </row>
    <row r="42" spans="1:4" x14ac:dyDescent="0.3">
      <c r="A42" s="54">
        <v>45625</v>
      </c>
      <c r="B42" s="64">
        <v>10610.4765625</v>
      </c>
      <c r="C42" s="66">
        <f t="shared" si="0"/>
        <v>-3.894223858807111E-2</v>
      </c>
      <c r="D42" s="67">
        <f t="shared" si="1"/>
        <v>94.637838802084588</v>
      </c>
    </row>
    <row r="43" spans="1:4" x14ac:dyDescent="0.3">
      <c r="A43" s="54">
        <v>45656</v>
      </c>
      <c r="B43" s="65">
        <v>10406.505859375</v>
      </c>
      <c r="C43" s="66">
        <f t="shared" si="0"/>
        <v>-1.9223519502025166E-2</v>
      </c>
      <c r="D43" s="67">
        <f t="shared" si="1"/>
        <v>92.818566462243197</v>
      </c>
    </row>
    <row r="46" spans="1:4" x14ac:dyDescent="0.3">
      <c r="A46" s="68" t="s">
        <v>75</v>
      </c>
      <c r="C46" s="69">
        <f>STDEV(C20:C43)*SQRT(12)</f>
        <v>0.19158110705774084</v>
      </c>
    </row>
    <row r="47" spans="1:4" x14ac:dyDescent="0.3">
      <c r="A47" s="70" t="s">
        <v>76</v>
      </c>
      <c r="C47" s="69" cm="1">
        <f t="array" ref="C47">PRODUCT(1+C20:C43)-1</f>
        <v>-7.1814335377567873E-2</v>
      </c>
    </row>
    <row r="48" spans="1:4" x14ac:dyDescent="0.3">
      <c r="A48" s="71" t="s">
        <v>80</v>
      </c>
      <c r="C48" s="69">
        <f>(1+C47)^0.5-1</f>
        <v>-3.6576072218240885E-2</v>
      </c>
    </row>
    <row r="51" spans="1:4" x14ac:dyDescent="0.3">
      <c r="A51" s="6" t="s">
        <v>201</v>
      </c>
    </row>
    <row r="52" spans="1:4" x14ac:dyDescent="0.3">
      <c r="A52" t="s">
        <v>193</v>
      </c>
      <c r="B52" s="2">
        <v>0.15479999999999999</v>
      </c>
    </row>
    <row r="53" spans="1:4" x14ac:dyDescent="0.3">
      <c r="A53" t="s">
        <v>194</v>
      </c>
      <c r="B53" s="2">
        <v>0.16489999999999999</v>
      </c>
    </row>
    <row r="54" spans="1:4" x14ac:dyDescent="0.3">
      <c r="A54" t="s">
        <v>195</v>
      </c>
      <c r="B54">
        <v>0.68</v>
      </c>
    </row>
    <row r="55" spans="1:4" x14ac:dyDescent="0.3">
      <c r="A55" t="s">
        <v>196</v>
      </c>
      <c r="B55">
        <v>0.9</v>
      </c>
    </row>
    <row r="58" spans="1:4" x14ac:dyDescent="0.3">
      <c r="A58" s="6" t="s">
        <v>239</v>
      </c>
    </row>
    <row r="59" spans="1:4" x14ac:dyDescent="0.3">
      <c r="B59" t="s">
        <v>26</v>
      </c>
      <c r="C59" t="s">
        <v>219</v>
      </c>
      <c r="D59" t="s">
        <v>220</v>
      </c>
    </row>
    <row r="60" spans="1:4" x14ac:dyDescent="0.3">
      <c r="A60" t="s">
        <v>221</v>
      </c>
      <c r="B60" s="2">
        <v>0.82140000000000002</v>
      </c>
      <c r="C60" s="2">
        <v>-2.5000000000000001E-3</v>
      </c>
      <c r="D60" s="2">
        <v>0.74060000000000004</v>
      </c>
    </row>
    <row r="61" spans="1:4" x14ac:dyDescent="0.3">
      <c r="A61" t="s">
        <v>222</v>
      </c>
      <c r="B61" s="2">
        <v>0.24099999999999999</v>
      </c>
      <c r="C61" s="2">
        <v>4.6399999999999997E-2</v>
      </c>
      <c r="D61" s="2">
        <v>0.2117</v>
      </c>
    </row>
    <row r="62" spans="1:4" x14ac:dyDescent="0.3">
      <c r="A62" t="s">
        <v>223</v>
      </c>
      <c r="B62" s="2">
        <v>0.13070000000000001</v>
      </c>
      <c r="C62" s="2">
        <v>2.9999999999999997E-4</v>
      </c>
      <c r="D62" s="2">
        <v>0.13009999999999999</v>
      </c>
    </row>
    <row r="63" spans="1:4" x14ac:dyDescent="0.3">
      <c r="A63" t="s">
        <v>224</v>
      </c>
      <c r="B63">
        <v>0.53</v>
      </c>
      <c r="C63" s="2">
        <v>0.13689999999999999</v>
      </c>
      <c r="D63">
        <v>0.53</v>
      </c>
    </row>
    <row r="64" spans="1:4" x14ac:dyDescent="0.3">
      <c r="A64" t="s">
        <v>54</v>
      </c>
      <c r="B64" s="2">
        <v>0.1759</v>
      </c>
      <c r="C64" s="2">
        <v>1.95E-2</v>
      </c>
      <c r="D64" s="2">
        <v>0.14949999999999999</v>
      </c>
    </row>
    <row r="65" spans="1:4" x14ac:dyDescent="0.3">
      <c r="A65" t="s">
        <v>252</v>
      </c>
      <c r="B65">
        <v>9.4</v>
      </c>
      <c r="C65" s="2">
        <v>0.18970000000000001</v>
      </c>
      <c r="D65">
        <v>15.7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Portfolio Overview</vt:lpstr>
      <vt:lpstr>25'_Feb_May</vt:lpstr>
      <vt:lpstr>Portfolio Analysis</vt:lpstr>
      <vt:lpstr>Calculation</vt:lpstr>
      <vt:lpstr>23' price</vt:lpstr>
      <vt:lpstr>24' price</vt:lpstr>
      <vt:lpstr>23'24'_Monthly_Return</vt:lpstr>
      <vt:lpstr>Risk</vt:lpstr>
      <vt:lpstr>Volumn</vt:lpstr>
      <vt:lpstr>BA</vt:lpstr>
      <vt:lpstr>HSBA</vt:lpstr>
      <vt:lpstr>BNC</vt:lpstr>
      <vt:lpstr>KNOS</vt:lpstr>
      <vt:lpstr>RR</vt:lpstr>
      <vt:lpstr>JDW</vt:lpstr>
      <vt:lpstr>SHEL</vt:lpstr>
      <vt:lpstr>AZN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Ning-Hsi Wang</dc:creator>
  <cp:lastModifiedBy>Ning-Hsi Wang</cp:lastModifiedBy>
  <dcterms:created xsi:type="dcterms:W3CDTF">2025-06-14T12:33:24Z</dcterms:created>
  <dcterms:modified xsi:type="dcterms:W3CDTF">2025-06-20T01:00:48Z</dcterms:modified>
</cp:coreProperties>
</file>